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sR\tarea\"/>
    </mc:Choice>
  </mc:AlternateContent>
  <xr:revisionPtr revIDLastSave="0" documentId="8_{C1687D68-5922-442B-B20D-FD0737B23EBD}" xr6:coauthVersionLast="36" xr6:coauthVersionMax="36" xr10:uidLastSave="{00000000-0000-0000-0000-000000000000}"/>
  <bookViews>
    <workbookView xWindow="0" yWindow="0" windowWidth="20490" windowHeight="7545" tabRatio="785" activeTab="3" xr2:uid="{00000000-000D-0000-FFFF-FFFF00000000}"/>
  </bookViews>
  <sheets>
    <sheet name="Nivel" sheetId="1" r:id="rId1"/>
    <sheet name="Hoja1" sheetId="2" r:id="rId2"/>
    <sheet name="Hoja2" sheetId="3" r:id="rId3"/>
    <sheet name="ConsultaIntegrada Carta Respues" sheetId="17" r:id="rId4"/>
    <sheet name="Hoja3" sheetId="4" r:id="rId5"/>
    <sheet name="Hoja4" sheetId="5" r:id="rId6"/>
    <sheet name="Hoja5" sheetId="6" r:id="rId7"/>
    <sheet name="Hoja6" sheetId="7" r:id="rId8"/>
    <sheet name="Hoja7" sheetId="9" r:id="rId9"/>
    <sheet name="Hoja8" sheetId="10" r:id="rId10"/>
    <sheet name="Hoja9" sheetId="11" r:id="rId11"/>
    <sheet name="Hoja10" sheetId="12" r:id="rId12"/>
    <sheet name="Hoja12" sheetId="14" r:id="rId13"/>
    <sheet name="Hoja13" sheetId="15" r:id="rId14"/>
    <sheet name="C_Resumen" sheetId="16" r:id="rId15"/>
  </sheets>
  <calcPr calcId="191029"/>
</workbook>
</file>

<file path=xl/calcChain.xml><?xml version="1.0" encoding="utf-8"?>
<calcChain xmlns="http://schemas.openxmlformats.org/spreadsheetml/2006/main">
  <c r="K35" i="16" l="1"/>
  <c r="M14" i="14"/>
  <c r="N14" i="14" s="1"/>
  <c r="M13" i="14"/>
  <c r="N13" i="14" s="1"/>
  <c r="K34" i="16"/>
  <c r="K33" i="16"/>
  <c r="N15" i="14" l="1"/>
  <c r="L31" i="16"/>
  <c r="O12" i="15"/>
  <c r="O10" i="15"/>
  <c r="O9" i="15"/>
  <c r="M10" i="15"/>
  <c r="M9" i="15"/>
  <c r="K10" i="15"/>
  <c r="K9" i="15"/>
  <c r="L30" i="16"/>
  <c r="L29" i="16"/>
  <c r="AJ19" i="14"/>
  <c r="AL19" i="14" s="1"/>
  <c r="AK20" i="14" s="1"/>
  <c r="AK19" i="14"/>
  <c r="K8" i="14"/>
  <c r="K9" i="14"/>
  <c r="M9" i="14"/>
  <c r="M8" i="14"/>
  <c r="BD26" i="14"/>
  <c r="K30" i="16"/>
  <c r="K29" i="16"/>
  <c r="J31" i="16"/>
  <c r="I29" i="16"/>
  <c r="AA109" i="12"/>
  <c r="AB109" i="12" s="1"/>
  <c r="Z109" i="12"/>
  <c r="V109" i="12"/>
  <c r="U109" i="12"/>
  <c r="T109" i="12"/>
  <c r="J30" i="16"/>
  <c r="J29" i="16"/>
  <c r="I31" i="16"/>
  <c r="I30" i="16"/>
  <c r="H31" i="16"/>
  <c r="H30" i="16"/>
  <c r="H29" i="16"/>
  <c r="G31" i="16"/>
  <c r="O10" i="7"/>
  <c r="N10" i="7"/>
  <c r="N9" i="7"/>
  <c r="O9" i="7" s="1"/>
  <c r="O12" i="7" s="1"/>
  <c r="G30" i="16"/>
  <c r="G29" i="16"/>
  <c r="F31" i="16"/>
  <c r="M11" i="6"/>
  <c r="M9" i="6"/>
  <c r="M8" i="6"/>
  <c r="L9" i="6"/>
  <c r="L8" i="6"/>
  <c r="F30" i="16"/>
  <c r="F29" i="16"/>
  <c r="E31" i="16"/>
  <c r="E30" i="16"/>
  <c r="E29" i="16"/>
  <c r="D29" i="16"/>
  <c r="AJ20" i="14" l="1"/>
  <c r="N9" i="14"/>
  <c r="N8" i="14"/>
  <c r="N10" i="14" s="1"/>
  <c r="K31" i="16" s="1"/>
  <c r="O14" i="16"/>
  <c r="O12" i="16"/>
  <c r="O11" i="16"/>
  <c r="O9" i="16"/>
  <c r="O6" i="16"/>
  <c r="L14" i="16"/>
  <c r="L13" i="16"/>
  <c r="L12" i="16"/>
  <c r="L11" i="16"/>
  <c r="L10" i="16"/>
  <c r="L9" i="16"/>
  <c r="L8" i="16"/>
  <c r="L7" i="16"/>
  <c r="L6" i="16"/>
  <c r="K7" i="16"/>
  <c r="K8" i="16"/>
  <c r="K9" i="16"/>
  <c r="K10" i="16"/>
  <c r="K11" i="16"/>
  <c r="K12" i="16"/>
  <c r="K13" i="16"/>
  <c r="K14" i="16"/>
  <c r="H15" i="14"/>
  <c r="H14" i="14"/>
  <c r="K6" i="16"/>
  <c r="J14" i="16"/>
  <c r="J13" i="16"/>
  <c r="J12" i="16"/>
  <c r="J11" i="16"/>
  <c r="J10" i="16"/>
  <c r="J9" i="16"/>
  <c r="J8" i="16"/>
  <c r="J7" i="16"/>
  <c r="J6" i="16"/>
  <c r="I14" i="16"/>
  <c r="I13" i="16"/>
  <c r="I12" i="16"/>
  <c r="I11" i="16"/>
  <c r="I10" i="16"/>
  <c r="I9" i="16"/>
  <c r="I8" i="16"/>
  <c r="I6" i="16"/>
  <c r="H14" i="16"/>
  <c r="H13" i="16"/>
  <c r="H12" i="16"/>
  <c r="H11" i="16"/>
  <c r="H10" i="16"/>
  <c r="H9" i="16"/>
  <c r="H8" i="16"/>
  <c r="H6" i="16"/>
  <c r="G14" i="16"/>
  <c r="G13" i="16"/>
  <c r="G12" i="16"/>
  <c r="G11" i="16"/>
  <c r="G10" i="16"/>
  <c r="G9" i="16"/>
  <c r="G8" i="16"/>
  <c r="G7" i="16"/>
  <c r="G6" i="16"/>
  <c r="F14" i="16"/>
  <c r="F13" i="16"/>
  <c r="F12" i="16"/>
  <c r="F11" i="16"/>
  <c r="F10" i="16"/>
  <c r="F9" i="16"/>
  <c r="F8" i="16"/>
  <c r="F7" i="16"/>
  <c r="F6" i="16"/>
  <c r="H15" i="5"/>
  <c r="H14" i="5"/>
  <c r="H13" i="5"/>
  <c r="H12" i="5"/>
  <c r="H11" i="5"/>
  <c r="H10" i="5"/>
  <c r="E9" i="16" s="1"/>
  <c r="H9" i="5"/>
  <c r="H8" i="5"/>
  <c r="E14" i="16"/>
  <c r="E13" i="16"/>
  <c r="E12" i="16"/>
  <c r="E11" i="16"/>
  <c r="E10" i="16"/>
  <c r="E8" i="16"/>
  <c r="E6" i="16"/>
  <c r="H15" i="15"/>
  <c r="H14" i="15"/>
  <c r="H13" i="15"/>
  <c r="H12" i="15"/>
  <c r="H11" i="15"/>
  <c r="H10" i="15"/>
  <c r="H9" i="15"/>
  <c r="H8" i="15"/>
  <c r="H7" i="15"/>
  <c r="G11" i="15"/>
  <c r="G15" i="15"/>
  <c r="G14" i="15"/>
  <c r="G13" i="15"/>
  <c r="G12" i="15"/>
  <c r="G10" i="15"/>
  <c r="G9" i="15"/>
  <c r="G8" i="15"/>
  <c r="G7" i="15"/>
  <c r="G6" i="15"/>
  <c r="H13" i="14"/>
  <c r="H11" i="14"/>
  <c r="H10" i="14"/>
  <c r="H9" i="14"/>
  <c r="H8" i="14"/>
  <c r="H12" i="14"/>
  <c r="H7" i="14"/>
  <c r="D13" i="14"/>
  <c r="D15" i="14"/>
  <c r="AT31" i="14"/>
  <c r="AT45" i="14" s="1"/>
  <c r="AT30" i="14"/>
  <c r="AS30" i="14"/>
  <c r="AR30" i="14"/>
  <c r="AQ30" i="14"/>
  <c r="AP30" i="14"/>
  <c r="AT29" i="14"/>
  <c r="AS29" i="14"/>
  <c r="AR29" i="14"/>
  <c r="AR31" i="14" s="1"/>
  <c r="AQ29" i="14"/>
  <c r="AQ31" i="14" s="1"/>
  <c r="AQ44" i="14" s="1"/>
  <c r="AP29" i="14"/>
  <c r="AY26" i="14"/>
  <c r="AX26" i="14"/>
  <c r="AW26" i="14"/>
  <c r="AV26" i="14"/>
  <c r="AU26" i="14"/>
  <c r="AT26" i="14"/>
  <c r="AS26" i="14"/>
  <c r="AR26" i="14"/>
  <c r="AQ26" i="14"/>
  <c r="AP26" i="14"/>
  <c r="AY25" i="14"/>
  <c r="AY27" i="14" s="1"/>
  <c r="AY41" i="14" s="1"/>
  <c r="AX25" i="14"/>
  <c r="AW25" i="14"/>
  <c r="AW27" i="14" s="1"/>
  <c r="AV25" i="14"/>
  <c r="AU25" i="14"/>
  <c r="AT25" i="14"/>
  <c r="AS25" i="14"/>
  <c r="AS27" i="14" s="1"/>
  <c r="AR25" i="14"/>
  <c r="AQ25" i="14"/>
  <c r="AQ27" i="14" s="1"/>
  <c r="AQ41" i="14" s="1"/>
  <c r="AP25" i="14"/>
  <c r="AY23" i="14"/>
  <c r="AY22" i="14"/>
  <c r="AX22" i="14"/>
  <c r="AW22" i="14"/>
  <c r="AV22" i="14"/>
  <c r="AU22" i="14"/>
  <c r="AT22" i="14"/>
  <c r="AS22" i="14"/>
  <c r="AR22" i="14"/>
  <c r="AQ22" i="14"/>
  <c r="AP22" i="14"/>
  <c r="AY21" i="14"/>
  <c r="AY36" i="14" s="1"/>
  <c r="AX21" i="14"/>
  <c r="AW21" i="14"/>
  <c r="AW23" i="14" s="1"/>
  <c r="AV21" i="14"/>
  <c r="AU21" i="14"/>
  <c r="AT21" i="14"/>
  <c r="AS21" i="14"/>
  <c r="AS23" i="14" s="1"/>
  <c r="AR21" i="14"/>
  <c r="AR23" i="14" s="1"/>
  <c r="AQ21" i="14"/>
  <c r="AQ23" i="14" s="1"/>
  <c r="AP21" i="14"/>
  <c r="BC18" i="14"/>
  <c r="BC19" i="14" s="1"/>
  <c r="BF19" i="14" s="1"/>
  <c r="BB17" i="14"/>
  <c r="BA16" i="14"/>
  <c r="BC14" i="14"/>
  <c r="BB13" i="14"/>
  <c r="BA12" i="14"/>
  <c r="BC10" i="14"/>
  <c r="BB9" i="14"/>
  <c r="BA8" i="14"/>
  <c r="BA19" i="14" s="1"/>
  <c r="AH18" i="14"/>
  <c r="AH19" i="14" s="1"/>
  <c r="AH14" i="14"/>
  <c r="AH10" i="14"/>
  <c r="AG17" i="14"/>
  <c r="AG13" i="14"/>
  <c r="AG9" i="14"/>
  <c r="AF16" i="14"/>
  <c r="AF12" i="14"/>
  <c r="AF8" i="14"/>
  <c r="G6" i="14"/>
  <c r="Y30" i="14"/>
  <c r="X30" i="14"/>
  <c r="W30" i="14"/>
  <c r="V30" i="14"/>
  <c r="Y29" i="14"/>
  <c r="X29" i="14"/>
  <c r="W29" i="14"/>
  <c r="V29" i="14"/>
  <c r="U30" i="14"/>
  <c r="U45" i="14" s="1"/>
  <c r="U29" i="14"/>
  <c r="U31" i="14" s="1"/>
  <c r="AD26" i="14"/>
  <c r="AC26" i="14"/>
  <c r="AB26" i="14"/>
  <c r="AB41" i="14" s="1"/>
  <c r="AA26" i="14"/>
  <c r="Z26" i="14"/>
  <c r="Y26" i="14"/>
  <c r="X26" i="14"/>
  <c r="W26" i="14"/>
  <c r="V26" i="14"/>
  <c r="AD25" i="14"/>
  <c r="AC25" i="14"/>
  <c r="AB25" i="14"/>
  <c r="AB27" i="14" s="1"/>
  <c r="AA25" i="14"/>
  <c r="AA27" i="14" s="1"/>
  <c r="Z25" i="14"/>
  <c r="Z27" i="14" s="1"/>
  <c r="Y25" i="14"/>
  <c r="X25" i="14"/>
  <c r="X27" i="14" s="1"/>
  <c r="W25" i="14"/>
  <c r="V25" i="14"/>
  <c r="U26" i="14"/>
  <c r="U25" i="14"/>
  <c r="U27" i="14" s="1"/>
  <c r="U41" i="14" s="1"/>
  <c r="E9" i="14" s="1"/>
  <c r="AD22" i="14"/>
  <c r="AC22" i="14"/>
  <c r="AB22" i="14"/>
  <c r="AA22" i="14"/>
  <c r="Z22" i="14"/>
  <c r="Y22" i="14"/>
  <c r="X22" i="14"/>
  <c r="W22" i="14"/>
  <c r="V22" i="14"/>
  <c r="U22" i="14"/>
  <c r="AD21" i="14"/>
  <c r="AC21" i="14"/>
  <c r="AB21" i="14"/>
  <c r="AA21" i="14"/>
  <c r="Z21" i="14"/>
  <c r="Y21" i="14"/>
  <c r="X21" i="14"/>
  <c r="W21" i="14"/>
  <c r="V21" i="14"/>
  <c r="U21" i="14"/>
  <c r="H15" i="12"/>
  <c r="H14" i="12"/>
  <c r="H13" i="12"/>
  <c r="H12" i="12"/>
  <c r="H11" i="12"/>
  <c r="H10" i="12"/>
  <c r="H9" i="12"/>
  <c r="H8" i="12"/>
  <c r="H7" i="12"/>
  <c r="G8" i="12"/>
  <c r="AA107" i="12"/>
  <c r="AB107" i="12" s="1"/>
  <c r="Z107" i="12"/>
  <c r="U107" i="12"/>
  <c r="V107" i="12" s="1"/>
  <c r="T107" i="12"/>
  <c r="AB105" i="12"/>
  <c r="V105" i="12"/>
  <c r="AB104" i="12"/>
  <c r="V104" i="12"/>
  <c r="AB103" i="12"/>
  <c r="V103" i="12"/>
  <c r="AB102" i="12"/>
  <c r="V102" i="12"/>
  <c r="AB101" i="12"/>
  <c r="V101" i="12"/>
  <c r="AB100" i="12"/>
  <c r="AA100" i="12"/>
  <c r="Z100" i="12"/>
  <c r="U100" i="12"/>
  <c r="V100" i="12" s="1"/>
  <c r="T100" i="12"/>
  <c r="AA95" i="12"/>
  <c r="AB95" i="12" s="1"/>
  <c r="Z95" i="12"/>
  <c r="V95" i="12"/>
  <c r="U95" i="12"/>
  <c r="T95" i="12"/>
  <c r="AB93" i="12"/>
  <c r="V93" i="12"/>
  <c r="AB92" i="12"/>
  <c r="V92" i="12"/>
  <c r="AB91" i="12"/>
  <c r="V91" i="12"/>
  <c r="AB90" i="12"/>
  <c r="V90" i="12"/>
  <c r="AB89" i="12"/>
  <c r="V89" i="12"/>
  <c r="AA88" i="12"/>
  <c r="AB88" i="12" s="1"/>
  <c r="Z88" i="12"/>
  <c r="V88" i="12"/>
  <c r="U88" i="12"/>
  <c r="T88" i="12"/>
  <c r="AA83" i="12"/>
  <c r="AB83" i="12" s="1"/>
  <c r="Z83" i="12"/>
  <c r="V83" i="12"/>
  <c r="U83" i="12"/>
  <c r="T83" i="12"/>
  <c r="AB81" i="12"/>
  <c r="V81" i="12"/>
  <c r="AB80" i="12"/>
  <c r="V80" i="12"/>
  <c r="AB79" i="12"/>
  <c r="V79" i="12"/>
  <c r="AB78" i="12"/>
  <c r="V78" i="12"/>
  <c r="AB77" i="12"/>
  <c r="V77" i="12"/>
  <c r="AA76" i="12"/>
  <c r="AB76" i="12" s="1"/>
  <c r="Z76" i="12"/>
  <c r="V76" i="12"/>
  <c r="U76" i="12"/>
  <c r="T76" i="12"/>
  <c r="AB71" i="12"/>
  <c r="AA71" i="12"/>
  <c r="Z71" i="12"/>
  <c r="U71" i="12"/>
  <c r="T71" i="12"/>
  <c r="V71" i="12" s="1"/>
  <c r="AB69" i="12"/>
  <c r="V69" i="12"/>
  <c r="AB68" i="12"/>
  <c r="V68" i="12"/>
  <c r="AB67" i="12"/>
  <c r="V67" i="12"/>
  <c r="AB66" i="12"/>
  <c r="V66" i="12"/>
  <c r="AB65" i="12"/>
  <c r="V65" i="12"/>
  <c r="AB64" i="12"/>
  <c r="AA64" i="12"/>
  <c r="Z64" i="12"/>
  <c r="U64" i="12"/>
  <c r="T64" i="12"/>
  <c r="V64" i="12" s="1"/>
  <c r="AB59" i="12"/>
  <c r="AA59" i="12"/>
  <c r="Z59" i="12"/>
  <c r="U59" i="12"/>
  <c r="V59" i="12" s="1"/>
  <c r="T59" i="12"/>
  <c r="AB57" i="12"/>
  <c r="V57" i="12"/>
  <c r="AB56" i="12"/>
  <c r="V56" i="12"/>
  <c r="AB55" i="12"/>
  <c r="V55" i="12"/>
  <c r="AB54" i="12"/>
  <c r="V54" i="12"/>
  <c r="AB53" i="12"/>
  <c r="V53" i="12"/>
  <c r="AB52" i="12"/>
  <c r="AA52" i="12"/>
  <c r="Z52" i="12"/>
  <c r="V52" i="12"/>
  <c r="U52" i="12"/>
  <c r="T52" i="12"/>
  <c r="AA47" i="12"/>
  <c r="AB47" i="12" s="1"/>
  <c r="Z47" i="12"/>
  <c r="V47" i="12"/>
  <c r="U47" i="12"/>
  <c r="T47" i="12"/>
  <c r="AB45" i="12"/>
  <c r="V45" i="12"/>
  <c r="AB44" i="12"/>
  <c r="V44" i="12"/>
  <c r="AB43" i="12"/>
  <c r="V43" i="12"/>
  <c r="AB42" i="12"/>
  <c r="V42" i="12"/>
  <c r="AB41" i="12"/>
  <c r="V41" i="12"/>
  <c r="AA40" i="12"/>
  <c r="AB40" i="12" s="1"/>
  <c r="Z40" i="12"/>
  <c r="V40" i="12"/>
  <c r="U40" i="12"/>
  <c r="T40" i="12"/>
  <c r="AA35" i="12"/>
  <c r="Z35" i="12"/>
  <c r="AB35" i="12" s="1"/>
  <c r="V35" i="12"/>
  <c r="U35" i="12"/>
  <c r="T35" i="12"/>
  <c r="AB33" i="12"/>
  <c r="V33" i="12"/>
  <c r="AB32" i="12"/>
  <c r="V32" i="12"/>
  <c r="AB31" i="12"/>
  <c r="V31" i="12"/>
  <c r="AB30" i="12"/>
  <c r="V30" i="12"/>
  <c r="AB29" i="12"/>
  <c r="V29" i="12"/>
  <c r="AA28" i="12"/>
  <c r="Z28" i="12"/>
  <c r="AB28" i="12" s="1"/>
  <c r="V28" i="12"/>
  <c r="U28" i="12"/>
  <c r="T28" i="12"/>
  <c r="AA23" i="12"/>
  <c r="AB23" i="12" s="1"/>
  <c r="Z23" i="12"/>
  <c r="U23" i="12"/>
  <c r="V23" i="12" s="1"/>
  <c r="T23" i="12"/>
  <c r="AB21" i="12"/>
  <c r="V21" i="12"/>
  <c r="AB20" i="12"/>
  <c r="V20" i="12"/>
  <c r="AB19" i="12"/>
  <c r="V19" i="12"/>
  <c r="AB18" i="12"/>
  <c r="V18" i="12"/>
  <c r="AB17" i="12"/>
  <c r="V17" i="12"/>
  <c r="AB16" i="12"/>
  <c r="V16" i="12"/>
  <c r="U16" i="12"/>
  <c r="T16" i="12"/>
  <c r="AA12" i="12"/>
  <c r="Z12" i="12"/>
  <c r="U12" i="12"/>
  <c r="V12" i="12" s="1"/>
  <c r="T12" i="12"/>
  <c r="AB10" i="12"/>
  <c r="V10" i="12"/>
  <c r="AB9" i="12"/>
  <c r="V9" i="12"/>
  <c r="AB8" i="12"/>
  <c r="V8" i="12"/>
  <c r="AB7" i="12"/>
  <c r="V7" i="12"/>
  <c r="AB6" i="12"/>
  <c r="V6" i="12"/>
  <c r="AA5" i="12"/>
  <c r="Z5" i="12"/>
  <c r="U5" i="12"/>
  <c r="V5" i="12" s="1"/>
  <c r="T5" i="12"/>
  <c r="G15" i="12"/>
  <c r="G14" i="12"/>
  <c r="G13" i="12"/>
  <c r="G12" i="12"/>
  <c r="G11" i="12"/>
  <c r="G10" i="12"/>
  <c r="G9" i="12"/>
  <c r="G7" i="12"/>
  <c r="G6" i="12"/>
  <c r="H7" i="11"/>
  <c r="H8" i="11"/>
  <c r="H9" i="11"/>
  <c r="H10" i="11"/>
  <c r="H11" i="11"/>
  <c r="H12" i="11"/>
  <c r="H13" i="11"/>
  <c r="H14" i="11"/>
  <c r="H15" i="11"/>
  <c r="AF14" i="11"/>
  <c r="AE14" i="11"/>
  <c r="AE13" i="11"/>
  <c r="AF13" i="11"/>
  <c r="AF12" i="11"/>
  <c r="AF11" i="11"/>
  <c r="AF10" i="11"/>
  <c r="Z18" i="11" s="1"/>
  <c r="AF9" i="11"/>
  <c r="AF8" i="11"/>
  <c r="AF7" i="11"/>
  <c r="AF6" i="11"/>
  <c r="AE12" i="11"/>
  <c r="AE11" i="11"/>
  <c r="AE10" i="11"/>
  <c r="AE9" i="11"/>
  <c r="U18" i="11" s="1"/>
  <c r="AE8" i="11"/>
  <c r="AE7" i="11"/>
  <c r="AE6" i="11"/>
  <c r="AE15" i="11" s="1"/>
  <c r="AE18" i="11" s="1"/>
  <c r="G15" i="11"/>
  <c r="G14" i="11"/>
  <c r="G13" i="11"/>
  <c r="G12" i="11"/>
  <c r="G11" i="11"/>
  <c r="G10" i="11"/>
  <c r="G9" i="11"/>
  <c r="G8" i="11"/>
  <c r="G7" i="11"/>
  <c r="G6" i="11"/>
  <c r="H15" i="10"/>
  <c r="H14" i="10"/>
  <c r="H13" i="10"/>
  <c r="H12" i="10"/>
  <c r="H11" i="10"/>
  <c r="H10" i="10"/>
  <c r="H9" i="10"/>
  <c r="H7" i="10"/>
  <c r="H8" i="10"/>
  <c r="S27" i="10"/>
  <c r="S26" i="10"/>
  <c r="S25" i="10"/>
  <c r="S23" i="10"/>
  <c r="S22" i="10"/>
  <c r="S21" i="10"/>
  <c r="S17" i="10"/>
  <c r="S16" i="10"/>
  <c r="S14" i="10"/>
  <c r="S13" i="10"/>
  <c r="S12" i="10"/>
  <c r="S10" i="10"/>
  <c r="S9" i="10"/>
  <c r="S8" i="10"/>
  <c r="S6" i="10"/>
  <c r="S11" i="10"/>
  <c r="V31" i="10" s="1"/>
  <c r="T27" i="10"/>
  <c r="T26" i="10"/>
  <c r="T25" i="10"/>
  <c r="T23" i="10"/>
  <c r="T22" i="10"/>
  <c r="T21" i="10"/>
  <c r="T17" i="10"/>
  <c r="T16" i="10"/>
  <c r="T14" i="10"/>
  <c r="T13" i="10"/>
  <c r="T12" i="10"/>
  <c r="T11" i="10"/>
  <c r="T10" i="10"/>
  <c r="T9" i="10"/>
  <c r="T8" i="10"/>
  <c r="T6" i="10"/>
  <c r="W31" i="10" s="1"/>
  <c r="W30" i="10"/>
  <c r="V30" i="10"/>
  <c r="G14" i="10"/>
  <c r="G13" i="10"/>
  <c r="G12" i="10"/>
  <c r="G11" i="10"/>
  <c r="G10" i="10"/>
  <c r="G9" i="10"/>
  <c r="G8" i="10"/>
  <c r="G7" i="10"/>
  <c r="G6" i="10"/>
  <c r="AS41" i="14" l="1"/>
  <c r="D10" i="14" s="1"/>
  <c r="W27" i="14"/>
  <c r="AF19" i="14"/>
  <c r="AP40" i="14"/>
  <c r="AS31" i="14"/>
  <c r="AS45" i="14" s="1"/>
  <c r="D14" i="14" s="1"/>
  <c r="AQ36" i="14"/>
  <c r="BB19" i="14"/>
  <c r="BE19" i="14" s="1"/>
  <c r="U40" i="14"/>
  <c r="AT44" i="14"/>
  <c r="AQ37" i="14"/>
  <c r="D7" i="14" s="1"/>
  <c r="AY37" i="14"/>
  <c r="AP27" i="14"/>
  <c r="AP41" i="14" s="1"/>
  <c r="D9" i="14" s="1"/>
  <c r="G9" i="14" s="1"/>
  <c r="AS40" i="14"/>
  <c r="Y23" i="14"/>
  <c r="Y36" i="14" s="1"/>
  <c r="AA41" i="14"/>
  <c r="AT23" i="14"/>
  <c r="AT37" i="14" s="1"/>
  <c r="AU27" i="14"/>
  <c r="AU40" i="14" s="1"/>
  <c r="AQ45" i="14"/>
  <c r="Z23" i="14"/>
  <c r="Z37" i="14" s="1"/>
  <c r="AU23" i="14"/>
  <c r="AU37" i="14" s="1"/>
  <c r="AV23" i="14"/>
  <c r="AV36" i="14" s="1"/>
  <c r="AV27" i="14"/>
  <c r="AX27" i="14"/>
  <c r="AX40" i="14" s="1"/>
  <c r="AT40" i="14"/>
  <c r="AS37" i="14"/>
  <c r="AU41" i="14"/>
  <c r="D12" i="14" s="1"/>
  <c r="AR37" i="14"/>
  <c r="AW41" i="14"/>
  <c r="AR45" i="14"/>
  <c r="AR44" i="14"/>
  <c r="AW36" i="14"/>
  <c r="AW37" i="14"/>
  <c r="AV41" i="14"/>
  <c r="AP23" i="14"/>
  <c r="AP37" i="14" s="1"/>
  <c r="AR36" i="14"/>
  <c r="AT27" i="14"/>
  <c r="AT41" i="14" s="1"/>
  <c r="D11" i="14" s="1"/>
  <c r="AP31" i="14"/>
  <c r="AP44" i="14" s="1"/>
  <c r="AS36" i="14"/>
  <c r="AW40" i="14"/>
  <c r="AS44" i="14"/>
  <c r="AX23" i="14"/>
  <c r="AX36" i="14" s="1"/>
  <c r="AV40" i="14"/>
  <c r="AU36" i="14"/>
  <c r="AQ40" i="14"/>
  <c r="AY40" i="14"/>
  <c r="AR27" i="14"/>
  <c r="AR40" i="14" s="1"/>
  <c r="Y37" i="14"/>
  <c r="Z41" i="14"/>
  <c r="E12" i="14" s="1"/>
  <c r="AG19" i="14"/>
  <c r="W41" i="14"/>
  <c r="X23" i="14"/>
  <c r="X37" i="14" s="1"/>
  <c r="Y27" i="14"/>
  <c r="Y41" i="14" s="1"/>
  <c r="E11" i="14" s="1"/>
  <c r="X41" i="14"/>
  <c r="E10" i="14" s="1"/>
  <c r="G10" i="14" s="1"/>
  <c r="G12" i="14"/>
  <c r="V27" i="14"/>
  <c r="V40" i="14" s="1"/>
  <c r="AD27" i="14"/>
  <c r="AD40" i="14" s="1"/>
  <c r="AA23" i="14"/>
  <c r="AA36" i="14" s="1"/>
  <c r="Z36" i="14"/>
  <c r="W40" i="14"/>
  <c r="AB23" i="14"/>
  <c r="AB36" i="14" s="1"/>
  <c r="U23" i="14"/>
  <c r="U36" i="14" s="1"/>
  <c r="AC23" i="14"/>
  <c r="AC36" i="14" s="1"/>
  <c r="V31" i="14"/>
  <c r="V44" i="14" s="1"/>
  <c r="U44" i="14"/>
  <c r="X40" i="14"/>
  <c r="V23" i="14"/>
  <c r="V36" i="14" s="1"/>
  <c r="AD23" i="14"/>
  <c r="AD37" i="14" s="1"/>
  <c r="W23" i="14"/>
  <c r="W37" i="14" s="1"/>
  <c r="X31" i="14"/>
  <c r="X45" i="14" s="1"/>
  <c r="E14" i="14" s="1"/>
  <c r="W31" i="14"/>
  <c r="W45" i="14" s="1"/>
  <c r="Z40" i="14"/>
  <c r="AA40" i="14"/>
  <c r="AC27" i="14"/>
  <c r="AC40" i="14" s="1"/>
  <c r="Y31" i="14"/>
  <c r="Y44" i="14" s="1"/>
  <c r="AB40" i="14"/>
  <c r="AB12" i="12"/>
  <c r="AB5" i="12"/>
  <c r="AE16" i="11"/>
  <c r="AE19" i="11" s="1"/>
  <c r="U15" i="11" s="1"/>
  <c r="AF15" i="11"/>
  <c r="AF18" i="11" s="1"/>
  <c r="Z15" i="11" s="1"/>
  <c r="AF16" i="11"/>
  <c r="AF19" i="11" s="1"/>
  <c r="G15" i="10"/>
  <c r="H15" i="7"/>
  <c r="H14" i="7"/>
  <c r="H13" i="7"/>
  <c r="H12" i="7"/>
  <c r="H11" i="7"/>
  <c r="H10" i="7"/>
  <c r="H9" i="7"/>
  <c r="H8" i="7"/>
  <c r="G8" i="7"/>
  <c r="G15" i="7"/>
  <c r="G14" i="7"/>
  <c r="G13" i="7"/>
  <c r="G12" i="7"/>
  <c r="G11" i="7"/>
  <c r="G10" i="7"/>
  <c r="G9" i="7"/>
  <c r="G7" i="7"/>
  <c r="G6" i="7"/>
  <c r="H14" i="6"/>
  <c r="G15" i="6"/>
  <c r="H15" i="6" s="1"/>
  <c r="G14" i="6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BE20" i="14" l="1"/>
  <c r="BG19" i="14"/>
  <c r="AP36" i="14"/>
  <c r="BF20" i="14"/>
  <c r="AT36" i="14"/>
  <c r="AX37" i="14"/>
  <c r="AV37" i="14"/>
  <c r="D8" i="14" s="1"/>
  <c r="U37" i="14"/>
  <c r="AX41" i="14"/>
  <c r="W36" i="14"/>
  <c r="AP45" i="14"/>
  <c r="AR41" i="14"/>
  <c r="G11" i="14"/>
  <c r="AD36" i="14"/>
  <c r="Y40" i="14"/>
  <c r="V37" i="14"/>
  <c r="E7" i="14" s="1"/>
  <c r="X36" i="14"/>
  <c r="X44" i="14"/>
  <c r="G14" i="14"/>
  <c r="W44" i="14"/>
  <c r="V45" i="14"/>
  <c r="AD41" i="14"/>
  <c r="E13" i="14" s="1"/>
  <c r="AC41" i="14"/>
  <c r="V41" i="14"/>
  <c r="AA37" i="14"/>
  <c r="E8" i="14" s="1"/>
  <c r="G7" i="14"/>
  <c r="Y45" i="14"/>
  <c r="E15" i="14" s="1"/>
  <c r="AC37" i="14"/>
  <c r="AB37" i="14"/>
  <c r="H7" i="7"/>
  <c r="J14" i="5"/>
  <c r="J12" i="5"/>
  <c r="J11" i="5"/>
  <c r="G13" i="14" l="1"/>
  <c r="G8" i="14"/>
  <c r="G15" i="14"/>
  <c r="M5" i="4"/>
  <c r="D33" i="16" s="1"/>
  <c r="K32" i="4"/>
  <c r="M32" i="4" s="1"/>
  <c r="K31" i="4"/>
  <c r="M31" i="4" s="1"/>
  <c r="K30" i="4"/>
  <c r="M30" i="4" s="1"/>
  <c r="N30" i="4" s="1"/>
  <c r="D14" i="16" s="1"/>
  <c r="N14" i="16" s="1"/>
  <c r="K29" i="4"/>
  <c r="M29" i="4" s="1"/>
  <c r="N29" i="4" s="1"/>
  <c r="D13" i="16" s="1"/>
  <c r="N13" i="16" s="1"/>
  <c r="K28" i="4"/>
  <c r="M28" i="4" s="1"/>
  <c r="K27" i="4"/>
  <c r="K26" i="4"/>
  <c r="M26" i="4" s="1"/>
  <c r="K25" i="4"/>
  <c r="K24" i="4"/>
  <c r="M24" i="4" s="1"/>
  <c r="N24" i="4" s="1"/>
  <c r="K23" i="4"/>
  <c r="M23" i="4" s="1"/>
  <c r="N23" i="4" s="1"/>
  <c r="K22" i="4"/>
  <c r="M22" i="4" s="1"/>
  <c r="N22" i="4" s="1"/>
  <c r="K21" i="4"/>
  <c r="M21" i="4" s="1"/>
  <c r="N21" i="4" s="1"/>
  <c r="D11" i="16" s="1"/>
  <c r="N11" i="16" s="1"/>
  <c r="K20" i="4"/>
  <c r="K19" i="4"/>
  <c r="M19" i="4" s="1"/>
  <c r="K18" i="4"/>
  <c r="M18" i="4" s="1"/>
  <c r="N18" i="4" s="1"/>
  <c r="K17" i="4"/>
  <c r="M17" i="4" s="1"/>
  <c r="N17" i="4" s="1"/>
  <c r="K16" i="4"/>
  <c r="M16" i="4" s="1"/>
  <c r="N16" i="4" s="1"/>
  <c r="D8" i="16" s="1"/>
  <c r="N8" i="16" s="1"/>
  <c r="K15" i="4"/>
  <c r="M15" i="4" s="1"/>
  <c r="K14" i="4"/>
  <c r="M14" i="4" s="1"/>
  <c r="K13" i="4"/>
  <c r="M13" i="4" s="1"/>
  <c r="K12" i="4"/>
  <c r="M12" i="4" s="1"/>
  <c r="K11" i="4"/>
  <c r="M11" i="4" s="1"/>
  <c r="K10" i="4"/>
  <c r="M10" i="4" s="1"/>
  <c r="K9" i="4"/>
  <c r="M9" i="4" s="1"/>
  <c r="K8" i="4"/>
  <c r="M8" i="4" s="1"/>
  <c r="K7" i="4"/>
  <c r="M7" i="4" s="1"/>
  <c r="K6" i="4"/>
  <c r="M6" i="4" s="1"/>
  <c r="M25" i="4" l="1"/>
  <c r="D30" i="16"/>
  <c r="N26" i="4"/>
  <c r="N19" i="4"/>
  <c r="D9" i="16" s="1"/>
  <c r="N9" i="16" s="1"/>
  <c r="M20" i="4"/>
  <c r="D31" i="16"/>
  <c r="N28" i="4"/>
  <c r="N10" i="4"/>
  <c r="N15" i="4"/>
  <c r="N11" i="4"/>
  <c r="N7" i="4"/>
  <c r="D6" i="16" s="1"/>
  <c r="N6" i="16" s="1"/>
  <c r="N8" i="4"/>
  <c r="N32" i="4"/>
  <c r="N12" i="4"/>
  <c r="D7" i="16" s="1"/>
  <c r="N7" i="16" s="1"/>
  <c r="N13" i="4"/>
  <c r="N31" i="4"/>
  <c r="N9" i="4"/>
  <c r="N6" i="4"/>
  <c r="N14" i="4"/>
  <c r="M27" i="4"/>
  <c r="N27" i="4" s="1"/>
  <c r="Q27" i="1"/>
  <c r="Q25" i="1"/>
  <c r="Q24" i="1"/>
  <c r="Q23" i="1"/>
  <c r="Q22" i="1"/>
  <c r="Q21" i="1"/>
  <c r="Q19" i="1"/>
  <c r="Q18" i="1"/>
  <c r="Q16" i="1"/>
  <c r="Q15" i="1"/>
  <c r="Q14" i="1"/>
  <c r="Q13" i="1"/>
  <c r="Q11" i="1"/>
  <c r="Q10" i="1"/>
  <c r="L7" i="2"/>
  <c r="L9" i="2"/>
  <c r="L11" i="2"/>
  <c r="L15" i="2"/>
  <c r="L13" i="2"/>
  <c r="D35" i="16" l="1"/>
  <c r="N20" i="4"/>
  <c r="D10" i="16" s="1"/>
  <c r="N10" i="16" s="1"/>
  <c r="D34" i="16"/>
  <c r="N25" i="4"/>
  <c r="D12" i="16" s="1"/>
  <c r="N12" i="16" s="1"/>
</calcChain>
</file>

<file path=xl/sharedStrings.xml><?xml version="1.0" encoding="utf-8"?>
<sst xmlns="http://schemas.openxmlformats.org/spreadsheetml/2006/main" count="771" uniqueCount="209">
  <si>
    <t>CEPAL - CEPALSTAT</t>
  </si>
  <si>
    <t>ESTADÍSTICAS E INDICADORES SOCIALES</t>
  </si>
  <si>
    <t>Distribución del ingreso</t>
  </si>
  <si>
    <t>Índice de concentración de Gini</t>
  </si>
  <si>
    <t>/+</t>
  </si>
  <si>
    <t>(Valores entre 0 y 1)</t>
  </si>
  <si>
    <t>~</t>
  </si>
  <si>
    <t>[A]</t>
  </si>
  <si>
    <t>Años / Área geográfica</t>
  </si>
  <si>
    <t/>
  </si>
  <si>
    <t>2018</t>
  </si>
  <si>
    <t>País</t>
  </si>
  <si>
    <t>Nacional</t>
  </si>
  <si>
    <t>      Urbana</t>
  </si>
  <si>
    <t>      Rural</t>
  </si>
  <si>
    <t>Argentina</t>
  </si>
  <si>
    <t>/b</t>
  </si>
  <si>
    <t>...</t>
  </si>
  <si>
    <t>Bolivia (Estado Plurinacional de)</t>
  </si>
  <si>
    <t>Brasil</t>
  </si>
  <si>
    <t>/c</t>
  </si>
  <si>
    <t>Chile</t>
  </si>
  <si>
    <t>Colombia</t>
  </si>
  <si>
    <t>/d</t>
  </si>
  <si>
    <t>Costa Rica</t>
  </si>
  <si>
    <t>/e</t>
  </si>
  <si>
    <t>Ecuador</t>
  </si>
  <si>
    <t>El Salvador</t>
  </si>
  <si>
    <t>Guatemala</t>
  </si>
  <si>
    <t>Honduras</t>
  </si>
  <si>
    <t>/f</t>
  </si>
  <si>
    <t>México</t>
  </si>
  <si>
    <t>Nicaragua</t>
  </si>
  <si>
    <t>Panamá</t>
  </si>
  <si>
    <t>Paraguay</t>
  </si>
  <si>
    <t>Perú</t>
  </si>
  <si>
    <t>/g</t>
  </si>
  <si>
    <t>República Dominicana</t>
  </si>
  <si>
    <t>/h</t>
  </si>
  <si>
    <t>Uruguay</t>
  </si>
  <si>
    <t>Venezuela (República Bolivariana de)</t>
  </si>
  <si>
    <t>América Latina (promedio simple)</t>
  </si>
  <si>
    <t>/a</t>
  </si>
  <si>
    <t>Información revisada al 10/DIC/2019</t>
  </si>
  <si>
    <t>Fuentes</t>
  </si>
  <si>
    <t>[A] CEPAL: Comisión Económica para América Latina y el Caribe - Sobre la base de encuestas de hogares de los países. Banco de Datos de Encuestas de Hogares (BADEHOG).</t>
  </si>
  <si>
    <t>Notas</t>
  </si>
  <si>
    <t>+/ ODS. Indicador adicional propuesto por CEPAL. Objetivo 1. Calculado a partir de la distribución del ingreso per cápita de las personas. Incluye las personas con ingreso igual a cero.</t>
  </si>
  <si>
    <t>a/ El promedio de América Latina comprende las encuestas de hogares realizadas por los países en el año correspondiente; cuando no hay información para ese año, se toma el año previo más reciente.</t>
  </si>
  <si>
    <t>b/ Período de referencia: Cuarto trimestre.</t>
  </si>
  <si>
    <t>c/ Datos anuales. Serie comparable desde 2016.</t>
  </si>
  <si>
    <t>d/ Serie comparable a partir de 2008.</t>
  </si>
  <si>
    <t>e/ Serie comparable a partir de 2010.</t>
  </si>
  <si>
    <t>f/ Período de referencia: junio.</t>
  </si>
  <si>
    <t>g/ Datos anuales. Serie comparable desde 2004.</t>
  </si>
  <si>
    <t>h/ Datos anuales. Serie comparable a partir de 2017.</t>
  </si>
  <si>
    <t>Process time ~0.296875 seg.</t>
  </si>
  <si>
    <t>Coeficiente de Gini 2018</t>
  </si>
  <si>
    <t>Países seleccionados de América Latina</t>
  </si>
  <si>
    <t>Urbano</t>
  </si>
  <si>
    <t>Rural</t>
  </si>
  <si>
    <t>Peru</t>
  </si>
  <si>
    <t>Country Name</t>
  </si>
  <si>
    <t>Universidad de Oxford - OxCGRT</t>
  </si>
  <si>
    <t>Departamento</t>
  </si>
  <si>
    <t>IGNOR</t>
  </si>
  <si>
    <t>0a-11a</t>
  </si>
  <si>
    <t>12a-17a</t>
  </si>
  <si>
    <t>18a-28a</t>
  </si>
  <si>
    <t>30a-59a</t>
  </si>
  <si>
    <t>&gt;60a</t>
  </si>
  <si>
    <t>PERÚ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</si>
  <si>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</si>
  <si>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</si>
  <si>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</si>
  <si>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</si>
  <si>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</si>
  <si>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</si>
  <si>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</si>
  <si>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</si>
  <si>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HVCA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</si>
  <si>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</si>
  <si>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</si>
  <si>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</si>
  <si>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</si>
  <si>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</si>
  <si>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</si>
  <si>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</si>
  <si>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</si>
  <si>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</si>
  <si>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</si>
  <si>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</si>
  <si>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</si>
  <si>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</si>
  <si>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</si>
  <si>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</si>
  <si>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</si>
  <si>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EXTRANJERO</t>
  </si>
  <si>
    <t>SIN REGISTRO</t>
  </si>
  <si>
    <t>% probable</t>
  </si>
  <si>
    <t>NCD y Covid-19</t>
  </si>
  <si>
    <t>Total</t>
  </si>
  <si>
    <t>Probable deceso por NCD y Covid-19</t>
  </si>
  <si>
    <t>RESTO</t>
  </si>
  <si>
    <t>Capacidad sanitaria afectada por Niño Costero</t>
  </si>
  <si>
    <t>II Trim 2017</t>
  </si>
  <si>
    <t>Inoperativos</t>
  </si>
  <si>
    <t>Afectados</t>
  </si>
  <si>
    <t>Establecimientos de salud</t>
  </si>
  <si>
    <t>Variación</t>
  </si>
  <si>
    <t>Número de habitantes por médico</t>
  </si>
  <si>
    <t>Años 2010 y 2018</t>
  </si>
  <si>
    <t>https://www.minsa.gob.pe/reunis/recursos_salud/index_camas_hospitalarias.asp</t>
  </si>
  <si>
    <t>Camas hospitalarias por 10,000 habitantes</t>
  </si>
  <si>
    <t>https://www.dge.gob.pe/portal/docs/tools/coronavirus/coronavirus170520.pdf</t>
  </si>
  <si>
    <t>https://cdn.www.gob.pe/uploads/document/file/437106/Informe_Anual_del_Empleo_2018.pdf</t>
  </si>
  <si>
    <t>Amazonas</t>
  </si>
  <si>
    <t>Áncash</t>
  </si>
  <si>
    <t>Apurímac</t>
  </si>
  <si>
    <t>Arequipa</t>
  </si>
  <si>
    <t>Ayacucho</t>
  </si>
  <si>
    <t>Cajamarca</t>
  </si>
  <si>
    <t>Cusco</t>
  </si>
  <si>
    <t>Hvca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</si>
  <si>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</si>
  <si>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</si>
  <si>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</si>
  <si>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</si>
  <si>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</si>
  <si>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</si>
  <si>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</si>
  <si>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</si>
  <si>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</si>
  <si>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</si>
  <si>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</si>
  <si>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</si>
  <si>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</si>
  <si>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</si>
  <si>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</si>
  <si>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Huánuco</t>
  </si>
  <si>
    <t>Promedio</t>
  </si>
  <si>
    <t>Const.Callao</t>
  </si>
  <si>
    <t>Huancavelica</t>
  </si>
  <si>
    <t>Libertad</t>
  </si>
  <si>
    <t>Región</t>
  </si>
  <si>
    <t>Madre</t>
  </si>
  <si>
    <t>Prov.  de Lima</t>
  </si>
  <si>
    <t>Superior</t>
  </si>
  <si>
    <t>Inferior</t>
  </si>
  <si>
    <t>Tasa crecimiento</t>
  </si>
  <si>
    <t>promedio</t>
  </si>
  <si>
    <t>18/17</t>
  </si>
  <si>
    <t>Informalidad laboral por departamento</t>
  </si>
  <si>
    <t>https://www.inei.gob.pe/media/MenuRecursivo/publicaciones_digitales/Est/Lib1672/libro.pdf</t>
  </si>
  <si>
    <t>ÁNCASH</t>
  </si>
  <si>
    <t>APURÍMAC</t>
  </si>
  <si>
    <t>HUANCAVELICA</t>
  </si>
  <si>
    <t>Años 2012 y 2018</t>
  </si>
  <si>
    <t>Años 2014 y 2018</t>
  </si>
  <si>
    <t>Pobreza por necesidad básica insatisfecha</t>
  </si>
  <si>
    <t>https://www.minsa.gob.pe/reunis/data/covid19_ejecucion.asp</t>
  </si>
  <si>
    <t>16.05.2020</t>
  </si>
  <si>
    <t>05.06.2020</t>
  </si>
  <si>
    <t>CAS</t>
  </si>
  <si>
    <t>Terceros</t>
  </si>
  <si>
    <t>Suministros médicos</t>
  </si>
  <si>
    <t>Gastos de Capital</t>
  </si>
  <si>
    <t>Otros BS y Ss</t>
  </si>
  <si>
    <t>Ancash</t>
  </si>
  <si>
    <t>Callao</t>
  </si>
  <si>
    <t>16.05.20</t>
  </si>
  <si>
    <t>05.06.20</t>
  </si>
  <si>
    <t>Mayo y Junio 2020</t>
  </si>
  <si>
    <t>Apurimac</t>
  </si>
  <si>
    <t>Automedicación</t>
  </si>
  <si>
    <t>http://portal.susalud.gob.pe/blog/encuestas-de-satisfaccion-a-nivel-nacional-ensusalud-2016/</t>
  </si>
  <si>
    <t>http://portal.susalud.gob.pe/blog/encuestas-de-satisfaccion-a-nivel-nacional-ensusalud-2014/</t>
  </si>
  <si>
    <t>2014 y 2016</t>
  </si>
  <si>
    <t>Automedicación en compra de medicamentos</t>
  </si>
  <si>
    <t>2007 y 2017</t>
  </si>
  <si>
    <t>https://www.inei.gob.pe/media/MenuRecursivo/publicaciones_digitales/Est/Lib1539/cap05.pdf</t>
  </si>
  <si>
    <t>Cobertura de Agua las 24 horas del día</t>
  </si>
  <si>
    <t>Niño Costero</t>
  </si>
  <si>
    <t>Hab./médico</t>
  </si>
  <si>
    <t>Camas/10K</t>
  </si>
  <si>
    <t>Inform. Laboral</t>
  </si>
  <si>
    <t>Pobreza NBI</t>
  </si>
  <si>
    <t>Ejec. Presup.</t>
  </si>
  <si>
    <t>Cubertura Agua</t>
  </si>
  <si>
    <t>Total issues</t>
  </si>
  <si>
    <t>LIMA-CALLAO</t>
  </si>
  <si>
    <t>Ejecución Presupuestaria por Covid-19</t>
  </si>
  <si>
    <t>Incremento</t>
  </si>
  <si>
    <t>2016/2014</t>
  </si>
  <si>
    <t>%</t>
  </si>
  <si>
    <t>2020 Jun</t>
  </si>
  <si>
    <t>% de PEA</t>
  </si>
  <si>
    <t>ratio</t>
  </si>
  <si>
    <t>decesos</t>
  </si>
  <si>
    <t># estab. Salud</t>
  </si>
  <si>
    <t>http://bvs.minsa.gob.pe/local/MINSA/4325.pdf</t>
  </si>
  <si>
    <t>Tabla 10</t>
  </si>
  <si>
    <t>http://m.inei.gob.pe/estadisticas/indice-tematico/health-human-resources/</t>
  </si>
  <si>
    <t>http://www.minsa.gob.pe/reunis/data/defunciones_registradas.asp</t>
  </si>
  <si>
    <t>Acum. 04.06.20</t>
  </si>
  <si>
    <t>% automedicación 2016</t>
  </si>
  <si>
    <t>% NCD y Covid</t>
  </si>
  <si>
    <t>Fecha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</si>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</sst>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\ ##0"/>
    <numFmt numFmtId="166" formatCode="0.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i/>
      <sz val="10"/>
      <color indexed="8"/>
      <name val="Calibri"/>
    </font>
    <font>
      <b/>
      <i/>
      <sz val="10"/>
      <color indexed="54"/>
      <name val="Calibri"/>
    </font>
    <font>
      <sz val="10"/>
      <color indexed="10"/>
      <name val="Calibri"/>
    </font>
    <font>
      <sz val="10"/>
      <color indexed="63"/>
      <name val="Calibri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B1F3E"/>
      <name val="Bahnschrift Light SemiCondensed"/>
      <family val="2"/>
    </font>
    <font>
      <sz val="10"/>
      <color indexed="8"/>
      <name val="Calibri"/>
      <family val="2"/>
    </font>
    <font>
      <sz val="9"/>
      <color indexed="63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8"/>
      <color theme="1"/>
      <name val="Arial Narrow"/>
      <family val="2"/>
    </font>
    <font>
      <sz val="8"/>
      <color rgb="FF000000"/>
      <name val="Tahoma"/>
      <family val="2"/>
    </font>
    <font>
      <b/>
      <sz val="8"/>
      <color rgb="FF000000"/>
      <name val="Lucida Sans"/>
      <family val="2"/>
    </font>
    <font>
      <sz val="11"/>
      <color indexed="63"/>
      <name val="Calibri"/>
      <family val="2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FD2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rgb="FFEADED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FDFE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0" borderId="0"/>
    <xf numFmtId="0" fontId="35" fillId="0" borderId="0" applyNumberFormat="0" applyFill="0" applyBorder="0" applyAlignment="0" applyProtection="0"/>
  </cellStyleXfs>
  <cellXfs count="55">
    <xf numFmtId="0" fontId="0" fillId="0" borderId="0" xfId="0"/>
    <xf numFmtId="0" fontId="18" fillId="0" borderId="0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>
      <alignment horizontal="right"/>
    </xf>
    <xf numFmtId="0" fontId="19" fillId="33" borderId="0" xfId="0" applyNumberFormat="1" applyFont="1" applyFill="1" applyBorder="1" applyAlignment="1" applyProtection="1">
      <alignment horizontal="left"/>
    </xf>
    <xf numFmtId="0" fontId="20" fillId="0" borderId="0" xfId="0" applyNumberFormat="1" applyFont="1" applyFill="1" applyBorder="1" applyAlignment="1" applyProtection="1">
      <alignment horizontal="right"/>
    </xf>
    <xf numFmtId="164" fontId="24" fillId="34" borderId="0" xfId="0" applyNumberFormat="1" applyFont="1" applyFill="1" applyBorder="1" applyAlignment="1" applyProtection="1">
      <alignment horizontal="right" vertical="top"/>
    </xf>
    <xf numFmtId="0" fontId="20" fillId="0" borderId="0" xfId="0" applyNumberFormat="1" applyFont="1" applyFill="1" applyBorder="1" applyAlignment="1" applyProtection="1">
      <alignment horizontal="left"/>
    </xf>
    <xf numFmtId="164" fontId="0" fillId="0" borderId="0" xfId="0" applyNumberFormat="1"/>
    <xf numFmtId="0" fontId="16" fillId="0" borderId="0" xfId="0" applyFont="1"/>
    <xf numFmtId="0" fontId="25" fillId="0" borderId="0" xfId="0" applyFont="1" applyAlignment="1">
      <alignment horizontal="right"/>
    </xf>
    <xf numFmtId="0" fontId="26" fillId="0" borderId="0" xfId="0" applyFont="1"/>
    <xf numFmtId="14" fontId="25" fillId="0" borderId="0" xfId="0" applyNumberFormat="1" applyFont="1"/>
    <xf numFmtId="0" fontId="25" fillId="0" borderId="0" xfId="0" applyFont="1"/>
    <xf numFmtId="1" fontId="25" fillId="0" borderId="0" xfId="0" applyNumberFormat="1" applyFont="1" applyBorder="1"/>
    <xf numFmtId="0" fontId="27" fillId="0" borderId="0" xfId="0" applyFont="1"/>
    <xf numFmtId="0" fontId="2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5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19" fillId="33" borderId="0" xfId="0" applyNumberFormat="1" applyFont="1" applyFill="1" applyBorder="1" applyAlignment="1" applyProtection="1">
      <alignment horizontal="center" vertical="center"/>
    </xf>
    <xf numFmtId="0" fontId="28" fillId="33" borderId="0" xfId="0" applyNumberFormat="1" applyFont="1" applyFill="1" applyBorder="1" applyAlignment="1" applyProtection="1">
      <alignment horizontal="left" vertical="center"/>
    </xf>
    <xf numFmtId="2" fontId="30" fillId="33" borderId="0" xfId="0" applyNumberFormat="1" applyFont="1" applyFill="1" applyBorder="1" applyAlignment="1" applyProtection="1">
      <alignment horizontal="center" vertical="center"/>
    </xf>
    <xf numFmtId="2" fontId="31" fillId="33" borderId="0" xfId="0" applyNumberFormat="1" applyFont="1" applyFill="1" applyBorder="1" applyAlignment="1" applyProtection="1">
      <alignment horizontal="center" vertical="center"/>
    </xf>
    <xf numFmtId="165" fontId="29" fillId="34" borderId="0" xfId="0" applyNumberFormat="1" applyFont="1" applyFill="1" applyBorder="1" applyAlignment="1" applyProtection="1">
      <alignment horizontal="right" vertical="top"/>
    </xf>
    <xf numFmtId="165" fontId="25" fillId="0" borderId="0" xfId="0" applyNumberFormat="1" applyFont="1"/>
    <xf numFmtId="0" fontId="32" fillId="33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vertical="top"/>
    </xf>
    <xf numFmtId="166" fontId="30" fillId="33" borderId="0" xfId="0" applyNumberFormat="1" applyFont="1" applyFill="1" applyBorder="1" applyAlignment="1" applyProtection="1">
      <alignment horizontal="center" vertical="center"/>
    </xf>
    <xf numFmtId="1" fontId="30" fillId="33" borderId="0" xfId="0" applyNumberFormat="1" applyFont="1" applyFill="1" applyBorder="1" applyAlignment="1" applyProtection="1">
      <alignment horizontal="center" vertical="center"/>
    </xf>
    <xf numFmtId="165" fontId="29" fillId="34" borderId="0" xfId="0" applyNumberFormat="1" applyFont="1" applyFill="1" applyBorder="1" applyAlignment="1" applyProtection="1">
      <alignment horizontal="right" vertical="top" indent="2"/>
    </xf>
    <xf numFmtId="1" fontId="30" fillId="33" borderId="0" xfId="0" applyNumberFormat="1" applyFont="1" applyFill="1" applyBorder="1" applyAlignment="1" applyProtection="1">
      <alignment horizontal="right" vertical="center" indent="2"/>
    </xf>
    <xf numFmtId="0" fontId="33" fillId="33" borderId="0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35" fillId="0" borderId="0" xfId="43"/>
    <xf numFmtId="166" fontId="29" fillId="34" borderId="0" xfId="0" applyNumberFormat="1" applyFont="1" applyFill="1" applyBorder="1" applyAlignment="1" applyProtection="1">
      <alignment horizontal="right" vertical="top" indent="2"/>
    </xf>
    <xf numFmtId="166" fontId="29" fillId="34" borderId="0" xfId="0" quotePrefix="1" applyNumberFormat="1" applyFont="1" applyFill="1" applyBorder="1" applyAlignment="1" applyProtection="1">
      <alignment horizontal="right" vertical="top" indent="2"/>
    </xf>
    <xf numFmtId="166" fontId="0" fillId="0" borderId="0" xfId="0" applyNumberFormat="1"/>
    <xf numFmtId="0" fontId="25" fillId="0" borderId="0" xfId="0" quotePrefix="1" applyFont="1" applyAlignment="1">
      <alignment horizontal="center"/>
    </xf>
    <xf numFmtId="0" fontId="37" fillId="0" borderId="0" xfId="0" applyFont="1"/>
    <xf numFmtId="0" fontId="38" fillId="0" borderId="0" xfId="0" applyFont="1"/>
    <xf numFmtId="0" fontId="36" fillId="0" borderId="0" xfId="0" applyFont="1" applyAlignment="1">
      <alignment horizontal="left" vertical="center"/>
    </xf>
    <xf numFmtId="0" fontId="39" fillId="36" borderId="0" xfId="0" applyFont="1" applyFill="1" applyAlignment="1">
      <alignment horizontal="right" vertical="top" wrapText="1"/>
    </xf>
    <xf numFmtId="0" fontId="40" fillId="0" borderId="0" xfId="0" applyFont="1"/>
    <xf numFmtId="1" fontId="41" fillId="34" borderId="0" xfId="0" applyNumberFormat="1" applyFont="1" applyFill="1" applyBorder="1" applyAlignment="1" applyProtection="1">
      <alignment horizontal="right" vertical="top" indent="2"/>
    </xf>
    <xf numFmtId="0" fontId="25" fillId="37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42" fillId="0" borderId="0" xfId="0" applyFont="1"/>
    <xf numFmtId="2" fontId="29" fillId="34" borderId="0" xfId="0" applyNumberFormat="1" applyFont="1" applyFill="1" applyBorder="1" applyAlignment="1" applyProtection="1">
      <alignment horizontal="right" vertical="top" indent="2"/>
    </xf>
    <xf numFmtId="0" fontId="42" fillId="0" borderId="0" xfId="0" applyFont="1" applyAlignment="1">
      <alignment horizontal="center" vertical="top"/>
    </xf>
    <xf numFmtId="0" fontId="33" fillId="35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1AEFDA53-EA86-4C0B-8BC2-C40F445E9C79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FDFE1"/>
      <color rgb="FFEFDFFF"/>
      <color rgb="FFEADED8"/>
      <color rgb="FFEF18D2"/>
      <color rgb="FFDCE7C8"/>
      <color rgb="FFDCC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 de Respuesta Gubernamental en Cuarentena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Peru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Hoja2!$C$1:$CC$1</c:f>
              <c:numCache>
                <c:formatCode>m/d/yyyy</c:formatCode>
                <c:ptCount val="7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</c:numCache>
            </c:numRef>
          </c:cat>
          <c:val>
            <c:numRef>
              <c:f>Hoja2!$C$2:$CC$2</c:f>
              <c:numCache>
                <c:formatCode>0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14.289999961853027</c:v>
                </c:pt>
                <c:pt idx="5">
                  <c:v>17.139999389648438</c:v>
                </c:pt>
                <c:pt idx="6">
                  <c:v>17.139999389648438</c:v>
                </c:pt>
                <c:pt idx="7">
                  <c:v>17.139999389648438</c:v>
                </c:pt>
                <c:pt idx="8">
                  <c:v>17.139999389648438</c:v>
                </c:pt>
                <c:pt idx="9">
                  <c:v>17.139999389648438</c:v>
                </c:pt>
                <c:pt idx="10">
                  <c:v>20</c:v>
                </c:pt>
                <c:pt idx="11">
                  <c:v>48.569999694824219</c:v>
                </c:pt>
                <c:pt idx="12">
                  <c:v>48.569999694824219</c:v>
                </c:pt>
                <c:pt idx="13">
                  <c:v>58.099998474121094</c:v>
                </c:pt>
                <c:pt idx="14">
                  <c:v>72.379997253417969</c:v>
                </c:pt>
                <c:pt idx="15">
                  <c:v>92.379997253417969</c:v>
                </c:pt>
                <c:pt idx="16">
                  <c:v>92.379997253417969</c:v>
                </c:pt>
                <c:pt idx="17">
                  <c:v>92.379997253417969</c:v>
                </c:pt>
                <c:pt idx="18">
                  <c:v>92.379997253417969</c:v>
                </c:pt>
                <c:pt idx="19">
                  <c:v>92.379997253417969</c:v>
                </c:pt>
                <c:pt idx="20">
                  <c:v>92.379997253417969</c:v>
                </c:pt>
                <c:pt idx="21">
                  <c:v>92.379997253417969</c:v>
                </c:pt>
                <c:pt idx="22">
                  <c:v>92.379997253417969</c:v>
                </c:pt>
                <c:pt idx="23">
                  <c:v>92.379997253417969</c:v>
                </c:pt>
                <c:pt idx="24">
                  <c:v>92.379997253417969</c:v>
                </c:pt>
                <c:pt idx="25">
                  <c:v>92.379997253417969</c:v>
                </c:pt>
                <c:pt idx="26">
                  <c:v>92.379997253417969</c:v>
                </c:pt>
                <c:pt idx="27">
                  <c:v>92.379997253417969</c:v>
                </c:pt>
                <c:pt idx="28">
                  <c:v>92.379997253417969</c:v>
                </c:pt>
                <c:pt idx="29">
                  <c:v>92.379997253417969</c:v>
                </c:pt>
                <c:pt idx="30">
                  <c:v>92.379997253417969</c:v>
                </c:pt>
                <c:pt idx="31">
                  <c:v>92.379997253417969</c:v>
                </c:pt>
                <c:pt idx="32">
                  <c:v>92.379997253417969</c:v>
                </c:pt>
                <c:pt idx="33">
                  <c:v>92.379997253417969</c:v>
                </c:pt>
                <c:pt idx="34">
                  <c:v>92.379997253417969</c:v>
                </c:pt>
                <c:pt idx="35">
                  <c:v>92.379997253417969</c:v>
                </c:pt>
                <c:pt idx="36">
                  <c:v>92.379997253417969</c:v>
                </c:pt>
                <c:pt idx="37">
                  <c:v>92.379997253417969</c:v>
                </c:pt>
                <c:pt idx="38">
                  <c:v>92.379997253417969</c:v>
                </c:pt>
                <c:pt idx="39">
                  <c:v>92.379997253417969</c:v>
                </c:pt>
                <c:pt idx="40">
                  <c:v>92.379997253417969</c:v>
                </c:pt>
                <c:pt idx="41">
                  <c:v>92.379997253417969</c:v>
                </c:pt>
                <c:pt idx="42">
                  <c:v>92.379997253417969</c:v>
                </c:pt>
                <c:pt idx="43">
                  <c:v>92.379997253417969</c:v>
                </c:pt>
                <c:pt idx="44">
                  <c:v>92.379997253417969</c:v>
                </c:pt>
                <c:pt idx="45">
                  <c:v>92.379997253417969</c:v>
                </c:pt>
                <c:pt idx="46">
                  <c:v>92.379997253417969</c:v>
                </c:pt>
                <c:pt idx="47">
                  <c:v>92.379997253417969</c:v>
                </c:pt>
                <c:pt idx="48">
                  <c:v>92.379997253417969</c:v>
                </c:pt>
                <c:pt idx="49">
                  <c:v>92.379997253417969</c:v>
                </c:pt>
                <c:pt idx="50">
                  <c:v>92.379997253417969</c:v>
                </c:pt>
                <c:pt idx="51">
                  <c:v>92.379997253417969</c:v>
                </c:pt>
                <c:pt idx="52">
                  <c:v>92.379997253417969</c:v>
                </c:pt>
                <c:pt idx="53">
                  <c:v>92.379997253417969</c:v>
                </c:pt>
                <c:pt idx="54">
                  <c:v>92.379997253417969</c:v>
                </c:pt>
                <c:pt idx="55">
                  <c:v>92.379997253417969</c:v>
                </c:pt>
                <c:pt idx="56">
                  <c:v>92.379997253417969</c:v>
                </c:pt>
                <c:pt idx="57">
                  <c:v>92.379997253417969</c:v>
                </c:pt>
                <c:pt idx="58">
                  <c:v>92.379997253417969</c:v>
                </c:pt>
                <c:pt idx="59">
                  <c:v>92.379997253417969</c:v>
                </c:pt>
                <c:pt idx="60">
                  <c:v>92.379997253417969</c:v>
                </c:pt>
                <c:pt idx="61">
                  <c:v>97.139999389648438</c:v>
                </c:pt>
                <c:pt idx="62">
                  <c:v>97.139999389648438</c:v>
                </c:pt>
                <c:pt idx="63">
                  <c:v>97.139999389648438</c:v>
                </c:pt>
                <c:pt idx="64">
                  <c:v>97.139999389648438</c:v>
                </c:pt>
                <c:pt idx="65">
                  <c:v>97.139999389648438</c:v>
                </c:pt>
                <c:pt idx="66">
                  <c:v>97.139999389648438</c:v>
                </c:pt>
                <c:pt idx="67">
                  <c:v>97.139999389648438</c:v>
                </c:pt>
                <c:pt idx="68">
                  <c:v>97.139999389648438</c:v>
                </c:pt>
                <c:pt idx="69">
                  <c:v>97.139999389648438</c:v>
                </c:pt>
                <c:pt idx="70">
                  <c:v>97.139999389648438</c:v>
                </c:pt>
                <c:pt idx="71">
                  <c:v>97.139999389648438</c:v>
                </c:pt>
                <c:pt idx="72">
                  <c:v>97.139999389648438</c:v>
                </c:pt>
                <c:pt idx="73">
                  <c:v>97.139999389648438</c:v>
                </c:pt>
                <c:pt idx="74">
                  <c:v>97.139999389648438</c:v>
                </c:pt>
                <c:pt idx="75">
                  <c:v>97.139999389648438</c:v>
                </c:pt>
                <c:pt idx="76">
                  <c:v>97.139999389648438</c:v>
                </c:pt>
                <c:pt idx="77">
                  <c:v>97.139999389648438</c:v>
                </c:pt>
                <c:pt idx="78">
                  <c:v>97.139999389648438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7-4970-9B9E-EDD95D47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086080"/>
        <c:axId val="397797808"/>
      </c:lineChart>
      <c:dateAx>
        <c:axId val="408086080"/>
        <c:scaling>
          <c:orientation val="minMax"/>
        </c:scaling>
        <c:delete val="0"/>
        <c:axPos val="b"/>
        <c:numFmt formatCode="[$-C0A]d\-mm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7797808"/>
        <c:crosses val="autoZero"/>
        <c:auto val="1"/>
        <c:lblOffset val="100"/>
        <c:baseTimeUnit val="days"/>
      </c:dateAx>
      <c:valAx>
        <c:axId val="3977978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80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10</xdr:col>
      <xdr:colOff>19050</xdr:colOff>
      <xdr:row>3</xdr:row>
      <xdr:rowOff>38100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C62BF16-918B-4E21-8708-582640EBACEC}"/>
            </a:ext>
          </a:extLst>
        </xdr:cNvPr>
        <xdr:cNvCxnSpPr/>
      </xdr:nvCxnSpPr>
      <xdr:spPr>
        <a:xfrm>
          <a:off x="2305050" y="609600"/>
          <a:ext cx="3619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FD9F0FD-4248-4BE5-A41E-45F9E092EB83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C3A5C36-C5FC-4C4C-A9C4-C9612B6BB2C2}"/>
            </a:ext>
          </a:extLst>
        </xdr:cNvPr>
        <xdr:cNvCxnSpPr/>
      </xdr:nvCxnSpPr>
      <xdr:spPr>
        <a:xfrm>
          <a:off x="742950" y="828675"/>
          <a:ext cx="3552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19050</xdr:colOff>
      <xdr:row>0</xdr:row>
      <xdr:rowOff>0</xdr:rowOff>
    </xdr:from>
    <xdr:to>
      <xdr:col>28</xdr:col>
      <xdr:colOff>390525</xdr:colOff>
      <xdr:row>28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DE3BC8-754B-488D-A695-423DC6A6C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0725" y="0"/>
          <a:ext cx="7229475" cy="534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4</xdr:row>
      <xdr:rowOff>119062</xdr:rowOff>
    </xdr:from>
    <xdr:to>
      <xdr:col>77</xdr:col>
      <xdr:colOff>0</xdr:colOff>
      <xdr:row>19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3B49D7-7F3B-4D2E-BF8A-750F15B5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</xdr:row>
      <xdr:rowOff>66675</xdr:rowOff>
    </xdr:from>
    <xdr:to>
      <xdr:col>13</xdr:col>
      <xdr:colOff>19050</xdr:colOff>
      <xdr:row>3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59CD60B-58E7-43A6-8F88-EBC3B90C0D75}"/>
            </a:ext>
          </a:extLst>
        </xdr:cNvPr>
        <xdr:cNvCxnSpPr/>
      </xdr:nvCxnSpPr>
      <xdr:spPr>
        <a:xfrm>
          <a:off x="733425" y="638175"/>
          <a:ext cx="456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66675</xdr:rowOff>
    </xdr:from>
    <xdr:to>
      <xdr:col>7</xdr:col>
      <xdr:colOff>19050</xdr:colOff>
      <xdr:row>5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841A50F-6E2D-480F-B9B7-0DDE0FECBC6D}"/>
            </a:ext>
          </a:extLst>
        </xdr:cNvPr>
        <xdr:cNvCxnSpPr/>
      </xdr:nvCxnSpPr>
      <xdr:spPr>
        <a:xfrm>
          <a:off x="762000" y="828675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150056D-55C4-4E1E-8612-ADFD5E9D0E02}"/>
            </a:ext>
          </a:extLst>
        </xdr:cNvPr>
        <xdr:cNvCxnSpPr/>
      </xdr:nvCxnSpPr>
      <xdr:spPr>
        <a:xfrm>
          <a:off x="742950" y="9144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9525</xdr:colOff>
      <xdr:row>0</xdr:row>
      <xdr:rowOff>0</xdr:rowOff>
    </xdr:from>
    <xdr:to>
      <xdr:col>31</xdr:col>
      <xdr:colOff>38100</xdr:colOff>
      <xdr:row>23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093A76-E81B-454E-A434-ABFB37F48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0"/>
          <a:ext cx="6124575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B9FBF41-A653-492A-8F62-507DA19382F5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8269BBC-8D5B-4B5D-9C60-1B10FE5C7D7E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667BCA7-0AD5-4ED4-962F-0D891500A7A8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</xdr:row>
      <xdr:rowOff>66675</xdr:rowOff>
    </xdr:from>
    <xdr:to>
      <xdr:col>7</xdr:col>
      <xdr:colOff>38100</xdr:colOff>
      <xdr:row>4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F210D86-0454-48B4-ABF8-2AC9D34190EB}"/>
            </a:ext>
          </a:extLst>
        </xdr:cNvPr>
        <xdr:cNvCxnSpPr/>
      </xdr:nvCxnSpPr>
      <xdr:spPr>
        <a:xfrm>
          <a:off x="742950" y="723900"/>
          <a:ext cx="3524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dn.www.gob.pe/uploads/document/file/437106/Informe_Anual_del_Empleo_2018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inei.gob.pe/media/MenuRecursivo/publicaciones_digitales/Est/Lib1672/libro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minsa.gob.pe/reunis/data/covid19_ejecucion.a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portal.susalud.gob.pe/blog/encuestas-de-satisfaccion-a-nivel-nacional-ensusalud-2016/" TargetMode="External"/><Relationship Id="rId1" Type="http://schemas.openxmlformats.org/officeDocument/2006/relationships/hyperlink" Target="http://portal.susalud.gob.pe/blog/encuestas-de-satisfaccion-a-nivel-nacional-ensusalud-2014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inei.gob.pe/media/MenuRecursivo/publicaciones_digitales/Est/Lib1539/cap05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minsa.gob.pe/reunis/data/defunciones_registradas.a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vs.minsa.gob.pe/local/MINSA/4325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m.inei.gob.pe/estadisticas/indice-tematico/health-human-resource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minsa.gob.pe/reunis/recursos_salud/index_camas_hospitalarias.as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ge.gob.pe/portal/docs/tools/coronavirus/coronavirus1705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B6" workbookViewId="0">
      <selection activeCell="X25" sqref="X25"/>
    </sheetView>
  </sheetViews>
  <sheetFormatPr baseColWidth="10" defaultRowHeight="15" x14ac:dyDescent="0.25"/>
  <cols>
    <col min="1" max="1" width="57.140625" customWidth="1"/>
    <col min="2" max="2" width="2.85546875" customWidth="1"/>
    <col min="4" max="4" width="2.85546875" customWidth="1"/>
    <col min="6" max="6" width="2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  <col min="20" max="20" width="2.85546875" customWidth="1"/>
    <col min="22" max="22" width="2.85546875" customWidth="1"/>
    <col min="25" max="25" width="2.85546875" customWidth="1"/>
    <col min="27" max="27" width="2.85546875" customWidth="1"/>
    <col min="29" max="29" width="2.85546875" customWidth="1"/>
    <col min="31" max="31" width="2.85546875" customWidth="1"/>
    <col min="33" max="33" width="2.85546875" customWidth="1"/>
    <col min="35" max="35" width="2.85546875" customWidth="1"/>
    <col min="37" max="37" width="2.85546875" customWidth="1"/>
    <col min="39" max="39" width="2.85546875" customWidth="1"/>
    <col min="41" max="41" width="2.85546875" customWidth="1"/>
    <col min="43" max="43" width="2.85546875" customWidth="1"/>
    <col min="45" max="45" width="2.85546875" customWidth="1"/>
    <col min="47" max="47" width="2.85546875" customWidth="1"/>
    <col min="49" max="49" width="2.85546875" customWidth="1"/>
    <col min="51" max="51" width="2.85546875" customWidth="1"/>
    <col min="53" max="53" width="2.85546875" customWidth="1"/>
    <col min="55" max="55" width="2.85546875" customWidth="1"/>
    <col min="57" max="57" width="2.85546875" customWidth="1"/>
    <col min="59" max="59" width="2.85546875" customWidth="1"/>
    <col min="61" max="61" width="2.85546875" customWidth="1"/>
    <col min="63" max="63" width="2.85546875" customWidth="1"/>
    <col min="65" max="65" width="2.85546875" customWidth="1"/>
    <col min="67" max="67" width="2.85546875" customWidth="1"/>
    <col min="69" max="69" width="2.85546875" customWidth="1"/>
    <col min="71" max="71" width="2.85546875" customWidth="1"/>
    <col min="73" max="73" width="2.85546875" customWidth="1"/>
    <col min="75" max="75" width="2.85546875" customWidth="1"/>
    <col min="77" max="77" width="2.85546875" customWidth="1"/>
    <col min="79" max="79" width="2.85546875" customWidth="1"/>
    <col min="81" max="81" width="2.85546875" customWidth="1"/>
    <col min="83" max="83" width="2.85546875" customWidth="1"/>
    <col min="85" max="85" width="2.85546875" customWidth="1"/>
    <col min="87" max="87" width="2.85546875" customWidth="1"/>
    <col min="89" max="89" width="2.85546875" customWidth="1"/>
    <col min="91" max="91" width="2.85546875" customWidth="1"/>
    <col min="93" max="93" width="2.85546875" customWidth="1"/>
    <col min="95" max="95" width="2.85546875" customWidth="1"/>
    <col min="97" max="97" width="2.85546875" customWidth="1"/>
    <col min="99" max="99" width="2.85546875" customWidth="1"/>
    <col min="101" max="101" width="2.85546875" customWidth="1"/>
    <col min="103" max="103" width="2.85546875" customWidth="1"/>
    <col min="105" max="105" width="2.85546875" customWidth="1"/>
    <col min="107" max="107" width="2.85546875" customWidth="1"/>
    <col min="109" max="109" width="2.85546875" customWidth="1"/>
    <col min="111" max="111" width="2.85546875" customWidth="1"/>
    <col min="113" max="113" width="2.85546875" customWidth="1"/>
    <col min="115" max="115" width="2.85546875" customWidth="1"/>
    <col min="117" max="117" width="2.85546875" customWidth="1"/>
    <col min="119" max="119" width="2.85546875" customWidth="1"/>
    <col min="121" max="121" width="2.85546875" customWidth="1"/>
    <col min="123" max="123" width="2.85546875" customWidth="1"/>
    <col min="125" max="125" width="2.85546875" customWidth="1"/>
    <col min="127" max="127" width="2.85546875" customWidth="1"/>
    <col min="129" max="129" width="2.85546875" customWidth="1"/>
    <col min="131" max="131" width="2.85546875" customWidth="1"/>
    <col min="133" max="133" width="2.85546875" customWidth="1"/>
    <col min="135" max="135" width="2.85546875" customWidth="1"/>
    <col min="137" max="137" width="2.85546875" customWidth="1"/>
    <col min="139" max="139" width="2.85546875" customWidth="1"/>
    <col min="141" max="141" width="2.85546875" customWidth="1"/>
    <col min="143" max="143" width="2.85546875" customWidth="1"/>
    <col min="145" max="145" width="2.85546875" customWidth="1"/>
    <col min="147" max="147" width="2.85546875" customWidth="1"/>
    <col min="149" max="149" width="2.85546875" customWidth="1"/>
    <col min="151" max="151" width="2.85546875" customWidth="1"/>
    <col min="153" max="153" width="2.85546875" customWidth="1"/>
    <col min="155" max="155" width="2.85546875" customWidth="1"/>
    <col min="157" max="157" width="2.85546875" customWidth="1"/>
    <col min="159" max="159" width="2.85546875" customWidth="1"/>
    <col min="161" max="161" width="2.85546875" customWidth="1"/>
    <col min="163" max="163" width="2.85546875" customWidth="1"/>
    <col min="165" max="165" width="2.85546875" customWidth="1"/>
    <col min="167" max="167" width="2.85546875" customWidth="1"/>
    <col min="169" max="169" width="2.85546875" customWidth="1"/>
    <col min="171" max="171" width="2.85546875" customWidth="1"/>
    <col min="173" max="173" width="2.85546875" customWidth="1"/>
    <col min="175" max="175" width="2.85546875" customWidth="1"/>
    <col min="177" max="177" width="2.85546875" customWidth="1"/>
    <col min="179" max="179" width="2.85546875" customWidth="1"/>
    <col min="181" max="181" width="2.85546875" customWidth="1"/>
    <col min="183" max="183" width="2.85546875" customWidth="1"/>
    <col min="185" max="185" width="2.85546875" customWidth="1"/>
    <col min="187" max="187" width="2.85546875" customWidth="1"/>
    <col min="189" max="189" width="2.85546875" customWidth="1"/>
    <col min="191" max="191" width="2.85546875" customWidth="1"/>
    <col min="193" max="193" width="2.85546875" customWidth="1"/>
    <col min="195" max="195" width="2.85546875" customWidth="1"/>
    <col min="197" max="197" width="2.85546875" customWidth="1"/>
    <col min="199" max="199" width="2.85546875" customWidth="1"/>
    <col min="201" max="201" width="2.85546875" customWidth="1"/>
    <col min="203" max="203" width="2.85546875" customWidth="1"/>
    <col min="205" max="205" width="2.85546875" customWidth="1"/>
    <col min="207" max="207" width="2.85546875" customWidth="1"/>
    <col min="209" max="209" width="2.85546875" customWidth="1"/>
    <col min="211" max="211" width="2.85546875" customWidth="1"/>
    <col min="213" max="213" width="2.85546875" customWidth="1"/>
    <col min="215" max="215" width="2.85546875" customWidth="1"/>
    <col min="217" max="217" width="2.85546875" customWidth="1"/>
    <col min="219" max="219" width="2.85546875" customWidth="1"/>
    <col min="221" max="221" width="2.85546875" customWidth="1"/>
    <col min="223" max="223" width="2.85546875" customWidth="1"/>
    <col min="225" max="225" width="2.85546875" customWidth="1"/>
    <col min="227" max="227" width="2.85546875" customWidth="1"/>
    <col min="229" max="229" width="2.85546875" customWidth="1"/>
    <col min="231" max="231" width="2.85546875" customWidth="1"/>
    <col min="233" max="233" width="2.85546875" customWidth="1"/>
    <col min="235" max="235" width="2.85546875" customWidth="1"/>
    <col min="237" max="237" width="2.85546875" customWidth="1"/>
    <col min="239" max="239" width="2.85546875" customWidth="1"/>
    <col min="241" max="241" width="2.85546875" customWidth="1"/>
    <col min="243" max="243" width="2.85546875" customWidth="1"/>
    <col min="245" max="245" width="2.85546875" customWidth="1"/>
    <col min="247" max="247" width="2.85546875" customWidth="1"/>
    <col min="249" max="249" width="2.85546875" customWidth="1"/>
  </cols>
  <sheetData>
    <row r="1" spans="1:24" ht="18.75" x14ac:dyDescent="0.3">
      <c r="A1" s="1" t="s">
        <v>0</v>
      </c>
    </row>
    <row r="2" spans="1:24" x14ac:dyDescent="0.25">
      <c r="A2" s="2" t="s">
        <v>1</v>
      </c>
    </row>
    <row r="3" spans="1:24" x14ac:dyDescent="0.25">
      <c r="A3" s="2" t="s">
        <v>2</v>
      </c>
    </row>
    <row r="4" spans="1:24" x14ac:dyDescent="0.25">
      <c r="A4" s="2" t="s">
        <v>3</v>
      </c>
      <c r="B4" s="3" t="s">
        <v>4</v>
      </c>
    </row>
    <row r="5" spans="1:24" x14ac:dyDescent="0.25">
      <c r="A5" s="4" t="s">
        <v>5</v>
      </c>
    </row>
    <row r="6" spans="1:24" x14ac:dyDescent="0.25">
      <c r="A6" t="s">
        <v>6</v>
      </c>
      <c r="B6" s="3" t="s">
        <v>7</v>
      </c>
      <c r="C6" s="5" t="s">
        <v>8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24" x14ac:dyDescent="0.25">
      <c r="A7" t="s">
        <v>9</v>
      </c>
      <c r="B7" t="s">
        <v>9</v>
      </c>
      <c r="C7" s="6" t="s">
        <v>10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24" x14ac:dyDescent="0.25">
      <c r="A8" s="5" t="s">
        <v>11</v>
      </c>
      <c r="B8" t="s">
        <v>9</v>
      </c>
      <c r="C8" s="6" t="s">
        <v>12</v>
      </c>
      <c r="D8" t="s">
        <v>9</v>
      </c>
      <c r="E8" s="6" t="s">
        <v>13</v>
      </c>
      <c r="F8" t="s">
        <v>9</v>
      </c>
      <c r="G8" s="6" t="s">
        <v>14</v>
      </c>
      <c r="H8" t="s">
        <v>9</v>
      </c>
    </row>
    <row r="9" spans="1:24" x14ac:dyDescent="0.25">
      <c r="A9" s="7" t="s">
        <v>15</v>
      </c>
      <c r="B9" s="3" t="s">
        <v>16</v>
      </c>
      <c r="C9" s="8" t="s">
        <v>17</v>
      </c>
      <c r="D9" t="s">
        <v>9</v>
      </c>
      <c r="E9" s="9">
        <v>0.39600000000000002</v>
      </c>
      <c r="F9" t="s">
        <v>9</v>
      </c>
      <c r="G9" s="8" t="s">
        <v>17</v>
      </c>
      <c r="H9" t="s">
        <v>9</v>
      </c>
      <c r="Q9" s="11"/>
    </row>
    <row r="10" spans="1:24" x14ac:dyDescent="0.25">
      <c r="A10" s="7" t="s">
        <v>18</v>
      </c>
      <c r="B10" t="s">
        <v>9</v>
      </c>
      <c r="C10" s="9">
        <v>0.438</v>
      </c>
      <c r="D10" t="s">
        <v>9</v>
      </c>
      <c r="E10" s="9">
        <v>0.38300000000000001</v>
      </c>
      <c r="F10" t="s">
        <v>9</v>
      </c>
      <c r="G10" s="9">
        <v>0.48699999999999999</v>
      </c>
      <c r="H10" t="s">
        <v>9</v>
      </c>
      <c r="Q10" s="11">
        <f>C10-MEDIAN(E10:G10)</f>
        <v>3.0000000000000027E-3</v>
      </c>
      <c r="W10" t="s">
        <v>22</v>
      </c>
      <c r="X10">
        <v>4.4000000000000039E-2</v>
      </c>
    </row>
    <row r="11" spans="1:24" x14ac:dyDescent="0.25">
      <c r="A11" s="7" t="s">
        <v>19</v>
      </c>
      <c r="B11" s="3" t="s">
        <v>20</v>
      </c>
      <c r="C11" s="9">
        <v>0.54</v>
      </c>
      <c r="D11" t="s">
        <v>9</v>
      </c>
      <c r="E11" s="9">
        <v>0.53200000000000003</v>
      </c>
      <c r="F11" t="s">
        <v>9</v>
      </c>
      <c r="G11" s="9">
        <v>0.496</v>
      </c>
      <c r="H11" t="s">
        <v>9</v>
      </c>
      <c r="I11" s="7" t="s">
        <v>19</v>
      </c>
      <c r="K11" s="9">
        <v>0.54</v>
      </c>
      <c r="L11" t="s">
        <v>9</v>
      </c>
      <c r="M11" s="9">
        <v>0.53200000000000003</v>
      </c>
      <c r="N11" t="s">
        <v>9</v>
      </c>
      <c r="O11" s="9">
        <v>0.496</v>
      </c>
      <c r="Q11" s="11">
        <f>C11-MEDIAN(E11:G11)</f>
        <v>2.6000000000000023E-2</v>
      </c>
      <c r="W11" t="s">
        <v>29</v>
      </c>
      <c r="X11">
        <v>4.3499999999999983E-2</v>
      </c>
    </row>
    <row r="12" spans="1:24" x14ac:dyDescent="0.25">
      <c r="A12" s="7" t="s">
        <v>21</v>
      </c>
      <c r="B12" t="s">
        <v>9</v>
      </c>
      <c r="C12" s="8" t="s">
        <v>17</v>
      </c>
      <c r="D12" t="s">
        <v>9</v>
      </c>
      <c r="E12" s="8" t="s">
        <v>17</v>
      </c>
      <c r="F12" t="s">
        <v>9</v>
      </c>
      <c r="G12" s="8" t="s">
        <v>17</v>
      </c>
      <c r="H12" t="s">
        <v>9</v>
      </c>
      <c r="I12" s="7" t="s">
        <v>21</v>
      </c>
      <c r="Q12" s="11"/>
      <c r="W12" t="s">
        <v>35</v>
      </c>
      <c r="X12">
        <v>3.7499999999999978E-2</v>
      </c>
    </row>
    <row r="13" spans="1:24" x14ac:dyDescent="0.25">
      <c r="A13" s="7" t="s">
        <v>22</v>
      </c>
      <c r="B13" s="3" t="s">
        <v>23</v>
      </c>
      <c r="C13" s="9">
        <v>0.52</v>
      </c>
      <c r="D13" t="s">
        <v>9</v>
      </c>
      <c r="E13" s="9">
        <v>0.503</v>
      </c>
      <c r="F13" t="s">
        <v>9</v>
      </c>
      <c r="G13" s="9">
        <v>0.44900000000000001</v>
      </c>
      <c r="H13" t="s">
        <v>9</v>
      </c>
      <c r="I13" s="7" t="s">
        <v>22</v>
      </c>
      <c r="K13" s="9">
        <v>0.52</v>
      </c>
      <c r="L13" t="s">
        <v>9</v>
      </c>
      <c r="M13" s="9">
        <v>0.503</v>
      </c>
      <c r="N13" t="s">
        <v>9</v>
      </c>
      <c r="O13" s="9">
        <v>0.44900000000000001</v>
      </c>
      <c r="Q13" s="11">
        <f>C13-MEDIAN(E13:G13)</f>
        <v>4.4000000000000039E-2</v>
      </c>
      <c r="W13" t="s">
        <v>39</v>
      </c>
      <c r="X13">
        <v>3.7000000000000033E-2</v>
      </c>
    </row>
    <row r="14" spans="1:24" x14ac:dyDescent="0.25">
      <c r="A14" s="7" t="s">
        <v>24</v>
      </c>
      <c r="B14" s="3" t="s">
        <v>25</v>
      </c>
      <c r="C14" s="9">
        <v>0.49299999999999999</v>
      </c>
      <c r="D14" t="s">
        <v>9</v>
      </c>
      <c r="E14" s="9">
        <v>0.47899999999999998</v>
      </c>
      <c r="F14" t="s">
        <v>9</v>
      </c>
      <c r="G14" s="9">
        <v>0.47099999999999997</v>
      </c>
      <c r="H14" t="s">
        <v>9</v>
      </c>
      <c r="Q14" s="11">
        <f>C14-MEDIAN(E14:G14)</f>
        <v>1.8000000000000016E-2</v>
      </c>
      <c r="W14" t="s">
        <v>37</v>
      </c>
      <c r="X14">
        <v>3.1999999999999973E-2</v>
      </c>
    </row>
    <row r="15" spans="1:24" x14ac:dyDescent="0.25">
      <c r="A15" s="7" t="s">
        <v>26</v>
      </c>
      <c r="B15" t="s">
        <v>9</v>
      </c>
      <c r="C15" s="9">
        <v>0.45400000000000001</v>
      </c>
      <c r="D15" t="s">
        <v>9</v>
      </c>
      <c r="E15" s="9">
        <v>0.442</v>
      </c>
      <c r="F15" t="s">
        <v>9</v>
      </c>
      <c r="G15" s="9">
        <v>0.41899999999999998</v>
      </c>
      <c r="H15" t="s">
        <v>9</v>
      </c>
      <c r="Q15" s="11">
        <f>C15-MEDIAN(E15:G15)</f>
        <v>2.3500000000000021E-2</v>
      </c>
      <c r="W15" t="s">
        <v>27</v>
      </c>
      <c r="X15">
        <v>3.1000000000000028E-2</v>
      </c>
    </row>
    <row r="16" spans="1:24" x14ac:dyDescent="0.25">
      <c r="A16" s="7" t="s">
        <v>27</v>
      </c>
      <c r="B16" t="s">
        <v>9</v>
      </c>
      <c r="C16" s="9">
        <v>0.40500000000000003</v>
      </c>
      <c r="D16" t="s">
        <v>9</v>
      </c>
      <c r="E16" s="9">
        <v>0.38300000000000001</v>
      </c>
      <c r="F16" t="s">
        <v>9</v>
      </c>
      <c r="G16" s="9">
        <v>0.36499999999999999</v>
      </c>
      <c r="H16" t="s">
        <v>9</v>
      </c>
      <c r="Q16" s="11">
        <f>C16-MEDIAN(E16:G16)</f>
        <v>3.1000000000000028E-2</v>
      </c>
      <c r="W16" t="s">
        <v>31</v>
      </c>
      <c r="X16">
        <v>2.7499999999999969E-2</v>
      </c>
    </row>
    <row r="17" spans="1:24" x14ac:dyDescent="0.25">
      <c r="A17" s="7" t="s">
        <v>28</v>
      </c>
      <c r="B17" t="s">
        <v>9</v>
      </c>
      <c r="C17" s="8" t="s">
        <v>17</v>
      </c>
      <c r="D17" t="s">
        <v>9</v>
      </c>
      <c r="E17" s="8" t="s">
        <v>17</v>
      </c>
      <c r="F17" t="s">
        <v>9</v>
      </c>
      <c r="G17" s="8" t="s">
        <v>17</v>
      </c>
      <c r="H17" t="s">
        <v>9</v>
      </c>
      <c r="Q17" s="11"/>
      <c r="W17" t="s">
        <v>19</v>
      </c>
      <c r="X17">
        <v>2.6000000000000023E-2</v>
      </c>
    </row>
    <row r="18" spans="1:24" x14ac:dyDescent="0.25">
      <c r="A18" s="7" t="s">
        <v>29</v>
      </c>
      <c r="B18" s="3" t="s">
        <v>30</v>
      </c>
      <c r="C18" s="9">
        <v>0.48099999999999998</v>
      </c>
      <c r="D18" t="s">
        <v>9</v>
      </c>
      <c r="E18" s="9">
        <v>0.438</v>
      </c>
      <c r="F18" t="s">
        <v>9</v>
      </c>
      <c r="G18" s="9">
        <v>0.437</v>
      </c>
      <c r="H18" t="s">
        <v>9</v>
      </c>
      <c r="Q18" s="11">
        <f>C18-MEDIAN(E18:G18)</f>
        <v>4.3499999999999983E-2</v>
      </c>
      <c r="W18" t="s">
        <v>26</v>
      </c>
      <c r="X18">
        <v>2.3500000000000021E-2</v>
      </c>
    </row>
    <row r="19" spans="1:24" x14ac:dyDescent="0.25">
      <c r="A19" s="7" t="s">
        <v>31</v>
      </c>
      <c r="B19" t="s">
        <v>9</v>
      </c>
      <c r="C19" s="9">
        <v>0.47499999999999998</v>
      </c>
      <c r="D19" t="s">
        <v>9</v>
      </c>
      <c r="E19" s="9">
        <v>0.45800000000000002</v>
      </c>
      <c r="F19" t="s">
        <v>9</v>
      </c>
      <c r="G19" s="9">
        <v>0.437</v>
      </c>
      <c r="H19" t="s">
        <v>9</v>
      </c>
      <c r="I19" s="7" t="s">
        <v>31</v>
      </c>
      <c r="K19" s="9">
        <v>0.47499999999999998</v>
      </c>
      <c r="L19" t="s">
        <v>9</v>
      </c>
      <c r="M19" s="9">
        <v>0.45800000000000002</v>
      </c>
      <c r="N19" t="s">
        <v>9</v>
      </c>
      <c r="O19" s="9">
        <v>0.437</v>
      </c>
      <c r="Q19" s="11">
        <f>C19-MEDIAN(E19:G19)</f>
        <v>2.7499999999999969E-2</v>
      </c>
      <c r="W19" t="s">
        <v>41</v>
      </c>
      <c r="X19">
        <v>2.300000000000002E-2</v>
      </c>
    </row>
    <row r="20" spans="1:24" x14ac:dyDescent="0.25">
      <c r="A20" s="7" t="s">
        <v>32</v>
      </c>
      <c r="B20" t="s">
        <v>9</v>
      </c>
      <c r="C20" s="8" t="s">
        <v>17</v>
      </c>
      <c r="D20" t="s">
        <v>9</v>
      </c>
      <c r="E20" s="8" t="s">
        <v>17</v>
      </c>
      <c r="F20" t="s">
        <v>9</v>
      </c>
      <c r="G20" s="8" t="s">
        <v>17</v>
      </c>
      <c r="H20" t="s">
        <v>9</v>
      </c>
      <c r="Q20" s="11"/>
      <c r="W20" t="s">
        <v>33</v>
      </c>
      <c r="X20">
        <v>1.9499999999999962E-2</v>
      </c>
    </row>
    <row r="21" spans="1:24" x14ac:dyDescent="0.25">
      <c r="A21" s="7" t="s">
        <v>33</v>
      </c>
      <c r="B21" t="s">
        <v>9</v>
      </c>
      <c r="C21" s="9">
        <v>0.498</v>
      </c>
      <c r="D21" t="s">
        <v>9</v>
      </c>
      <c r="E21" s="9">
        <v>0.45700000000000002</v>
      </c>
      <c r="F21" t="s">
        <v>9</v>
      </c>
      <c r="G21" s="9">
        <v>0.5</v>
      </c>
      <c r="H21" t="s">
        <v>9</v>
      </c>
      <c r="Q21" s="11">
        <f>C21-MEDIAN(E21:G21)</f>
        <v>1.9499999999999962E-2</v>
      </c>
      <c r="W21" t="s">
        <v>24</v>
      </c>
      <c r="X21">
        <v>1.8000000000000016E-2</v>
      </c>
    </row>
    <row r="22" spans="1:24" x14ac:dyDescent="0.25">
      <c r="A22" s="7" t="s">
        <v>34</v>
      </c>
      <c r="B22" t="s">
        <v>9</v>
      </c>
      <c r="C22" s="9">
        <v>0.47399999999999998</v>
      </c>
      <c r="D22" t="s">
        <v>9</v>
      </c>
      <c r="E22" s="9">
        <v>0.434</v>
      </c>
      <c r="F22" t="s">
        <v>9</v>
      </c>
      <c r="G22" s="9">
        <v>0.49199999999999999</v>
      </c>
      <c r="H22" t="s">
        <v>9</v>
      </c>
      <c r="Q22" s="11">
        <f>C22-MEDIAN(E22:G22)</f>
        <v>1.100000000000001E-2</v>
      </c>
      <c r="W22" t="s">
        <v>34</v>
      </c>
      <c r="X22">
        <v>1.100000000000001E-2</v>
      </c>
    </row>
    <row r="23" spans="1:24" x14ac:dyDescent="0.25">
      <c r="A23" s="7" t="s">
        <v>35</v>
      </c>
      <c r="B23" s="3" t="s">
        <v>36</v>
      </c>
      <c r="C23" s="9">
        <v>0.439</v>
      </c>
      <c r="D23" t="s">
        <v>9</v>
      </c>
      <c r="E23" s="9">
        <v>0.40300000000000002</v>
      </c>
      <c r="F23" t="s">
        <v>9</v>
      </c>
      <c r="G23" s="9">
        <v>0.4</v>
      </c>
      <c r="H23" t="s">
        <v>9</v>
      </c>
      <c r="I23" s="7" t="s">
        <v>35</v>
      </c>
      <c r="K23" s="9">
        <v>0.439</v>
      </c>
      <c r="L23" t="s">
        <v>9</v>
      </c>
      <c r="M23" s="9">
        <v>0.40300000000000002</v>
      </c>
      <c r="N23" t="s">
        <v>9</v>
      </c>
      <c r="O23" s="9">
        <v>0.4</v>
      </c>
      <c r="Q23" s="11">
        <f>C23-MEDIAN(E23:G23)</f>
        <v>3.7499999999999978E-2</v>
      </c>
      <c r="W23" t="s">
        <v>18</v>
      </c>
      <c r="X23">
        <v>3.0000000000000027E-3</v>
      </c>
    </row>
    <row r="24" spans="1:24" x14ac:dyDescent="0.25">
      <c r="A24" s="7" t="s">
        <v>37</v>
      </c>
      <c r="B24" s="3" t="s">
        <v>38</v>
      </c>
      <c r="C24" s="9">
        <v>0.44400000000000001</v>
      </c>
      <c r="D24" t="s">
        <v>9</v>
      </c>
      <c r="E24" s="9">
        <v>0.45300000000000001</v>
      </c>
      <c r="F24" t="s">
        <v>9</v>
      </c>
      <c r="G24" s="9">
        <v>0.371</v>
      </c>
      <c r="H24" t="s">
        <v>9</v>
      </c>
      <c r="Q24" s="11">
        <f>C24-MEDIAN(E24:G24)</f>
        <v>3.1999999999999973E-2</v>
      </c>
    </row>
    <row r="25" spans="1:24" x14ac:dyDescent="0.25">
      <c r="A25" s="7" t="s">
        <v>39</v>
      </c>
      <c r="B25" t="s">
        <v>9</v>
      </c>
      <c r="C25" s="9">
        <v>0.39100000000000001</v>
      </c>
      <c r="D25" t="s">
        <v>9</v>
      </c>
      <c r="E25" s="9">
        <v>0.39400000000000002</v>
      </c>
      <c r="F25" t="s">
        <v>9</v>
      </c>
      <c r="G25" s="9">
        <v>0.314</v>
      </c>
      <c r="H25" t="s">
        <v>9</v>
      </c>
      <c r="I25" s="7" t="s">
        <v>39</v>
      </c>
      <c r="K25" s="9">
        <v>0.39100000000000001</v>
      </c>
      <c r="L25" t="s">
        <v>9</v>
      </c>
      <c r="M25" s="9">
        <v>0.39400000000000002</v>
      </c>
      <c r="N25" t="s">
        <v>9</v>
      </c>
      <c r="O25" s="9">
        <v>0.314</v>
      </c>
      <c r="Q25" s="11">
        <f>C25-MEDIAN(E25:G25)</f>
        <v>3.7000000000000033E-2</v>
      </c>
    </row>
    <row r="26" spans="1:24" x14ac:dyDescent="0.25">
      <c r="A26" s="7" t="s">
        <v>40</v>
      </c>
      <c r="B26" t="s">
        <v>9</v>
      </c>
      <c r="C26" s="8" t="s">
        <v>17</v>
      </c>
      <c r="D26" t="s">
        <v>9</v>
      </c>
      <c r="E26" s="8" t="s">
        <v>17</v>
      </c>
      <c r="F26" t="s">
        <v>9</v>
      </c>
      <c r="G26" s="8" t="s">
        <v>17</v>
      </c>
      <c r="H26" t="s">
        <v>9</v>
      </c>
    </row>
    <row r="27" spans="1:24" x14ac:dyDescent="0.25">
      <c r="A27" s="7" t="s">
        <v>41</v>
      </c>
      <c r="B27" s="3" t="s">
        <v>42</v>
      </c>
      <c r="C27" s="9">
        <v>0.46200000000000002</v>
      </c>
      <c r="D27" t="s">
        <v>9</v>
      </c>
      <c r="E27" s="9">
        <v>0.442</v>
      </c>
      <c r="F27" t="s">
        <v>9</v>
      </c>
      <c r="G27" s="9">
        <v>0.436</v>
      </c>
      <c r="H27" t="s">
        <v>9</v>
      </c>
      <c r="Q27" s="11">
        <f>C27-MEDIAN(E27:G27)</f>
        <v>2.300000000000002E-2</v>
      </c>
    </row>
    <row r="28" spans="1:24" x14ac:dyDescent="0.25">
      <c r="A28" s="10" t="s">
        <v>43</v>
      </c>
    </row>
    <row r="29" spans="1:24" x14ac:dyDescent="0.25">
      <c r="A29" s="2" t="s">
        <v>44</v>
      </c>
    </row>
    <row r="30" spans="1:24" x14ac:dyDescent="0.25">
      <c r="A30" s="10" t="s">
        <v>45</v>
      </c>
    </row>
    <row r="31" spans="1:24" x14ac:dyDescent="0.25">
      <c r="A31" s="2" t="s">
        <v>46</v>
      </c>
    </row>
    <row r="32" spans="1:24" x14ac:dyDescent="0.25">
      <c r="A32" s="10" t="s">
        <v>47</v>
      </c>
    </row>
    <row r="33" spans="1:1" x14ac:dyDescent="0.25">
      <c r="A33" s="10" t="s">
        <v>48</v>
      </c>
    </row>
    <row r="34" spans="1:1" x14ac:dyDescent="0.25">
      <c r="A34" s="10" t="s">
        <v>49</v>
      </c>
    </row>
    <row r="35" spans="1:1" x14ac:dyDescent="0.25">
      <c r="A35" s="10" t="s">
        <v>50</v>
      </c>
    </row>
    <row r="36" spans="1:1" x14ac:dyDescent="0.25">
      <c r="A36" s="10" t="s">
        <v>51</v>
      </c>
    </row>
    <row r="37" spans="1:1" x14ac:dyDescent="0.25">
      <c r="A37" s="10" t="s">
        <v>52</v>
      </c>
    </row>
    <row r="38" spans="1:1" x14ac:dyDescent="0.25">
      <c r="A38" s="10" t="s">
        <v>53</v>
      </c>
    </row>
    <row r="39" spans="1:1" x14ac:dyDescent="0.25">
      <c r="A39" s="10" t="s">
        <v>54</v>
      </c>
    </row>
    <row r="40" spans="1:1" x14ac:dyDescent="0.25">
      <c r="A40" s="10" t="s">
        <v>55</v>
      </c>
    </row>
    <row r="41" spans="1:1" x14ac:dyDescent="0.25">
      <c r="A41" s="10" t="s">
        <v>56</v>
      </c>
    </row>
  </sheetData>
  <sortState ref="W10:X27">
    <sortCondition descending="1" ref="X15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AB46-BE41-4C18-838F-199A4B631BEA}">
  <dimension ref="B2:AO33"/>
  <sheetViews>
    <sheetView showGridLines="0" workbookViewId="0">
      <selection activeCell="E10" sqref="E10"/>
    </sheetView>
  </sheetViews>
  <sheetFormatPr baseColWidth="10" defaultRowHeight="15" x14ac:dyDescent="0.25"/>
  <cols>
    <col min="3" max="3" width="2.85546875" customWidth="1"/>
    <col min="6" max="6" width="3.42578125" customWidth="1"/>
  </cols>
  <sheetData>
    <row r="2" spans="2:41" x14ac:dyDescent="0.25">
      <c r="B2" s="30" t="s">
        <v>152</v>
      </c>
      <c r="C2" s="22"/>
      <c r="G2" s="13" t="s">
        <v>158</v>
      </c>
    </row>
    <row r="3" spans="2:41" ht="6.75" customHeight="1" x14ac:dyDescent="0.25">
      <c r="B3" s="30"/>
      <c r="C3" s="22"/>
    </row>
    <row r="4" spans="2:41" x14ac:dyDescent="0.25">
      <c r="B4" s="5" t="s">
        <v>64</v>
      </c>
      <c r="C4" s="22"/>
      <c r="D4" s="35">
        <v>2014</v>
      </c>
      <c r="E4" s="35">
        <v>2018</v>
      </c>
      <c r="G4" s="35" t="s">
        <v>109</v>
      </c>
      <c r="AN4" s="54" t="s">
        <v>149</v>
      </c>
      <c r="AO4" s="54"/>
    </row>
    <row r="5" spans="2:41" x14ac:dyDescent="0.25">
      <c r="AD5" t="s">
        <v>64</v>
      </c>
      <c r="AE5" s="12">
        <v>2013</v>
      </c>
      <c r="AF5" s="12">
        <v>2014</v>
      </c>
      <c r="AG5" s="12">
        <v>2015</v>
      </c>
      <c r="AH5" s="12">
        <v>2016</v>
      </c>
      <c r="AI5" s="12">
        <v>2017</v>
      </c>
      <c r="AJ5" s="12">
        <v>2018</v>
      </c>
      <c r="AK5" s="12"/>
      <c r="AL5" s="19" t="s">
        <v>147</v>
      </c>
      <c r="AM5" s="19" t="s">
        <v>148</v>
      </c>
      <c r="AN5" s="19" t="s">
        <v>150</v>
      </c>
      <c r="AO5" s="41" t="s">
        <v>151</v>
      </c>
    </row>
    <row r="6" spans="2:41" x14ac:dyDescent="0.25">
      <c r="B6" s="24" t="s">
        <v>71</v>
      </c>
      <c r="C6" s="16"/>
      <c r="D6" s="38">
        <v>72.8</v>
      </c>
      <c r="E6" s="38">
        <v>72.400000000000006</v>
      </c>
      <c r="G6" s="31">
        <f>E6-D6</f>
        <v>-0.39999999999999147</v>
      </c>
      <c r="S6">
        <f>$AF$6</f>
        <v>227.4</v>
      </c>
      <c r="T6">
        <f>$AJ$6</f>
        <v>241.3</v>
      </c>
      <c r="U6" t="s">
        <v>116</v>
      </c>
      <c r="V6">
        <v>87.6</v>
      </c>
      <c r="W6">
        <v>85.4</v>
      </c>
      <c r="AD6" t="s">
        <v>116</v>
      </c>
      <c r="AE6">
        <v>230.1</v>
      </c>
      <c r="AF6">
        <v>227.4</v>
      </c>
      <c r="AG6">
        <v>229.7</v>
      </c>
      <c r="AH6">
        <v>236</v>
      </c>
      <c r="AI6">
        <v>241.7</v>
      </c>
      <c r="AJ6">
        <v>241.3</v>
      </c>
      <c r="AK6">
        <v>8.3000000000000007</v>
      </c>
      <c r="AL6">
        <v>202.3</v>
      </c>
      <c r="AM6">
        <v>280.39999999999998</v>
      </c>
      <c r="AN6">
        <v>0.8</v>
      </c>
      <c r="AO6">
        <v>-0.2</v>
      </c>
    </row>
    <row r="7" spans="2:41" x14ac:dyDescent="0.25">
      <c r="B7" s="24" t="s">
        <v>73</v>
      </c>
      <c r="C7" s="16"/>
      <c r="D7" s="38">
        <v>79.7</v>
      </c>
      <c r="E7" s="38">
        <v>80.3</v>
      </c>
      <c r="G7" s="31">
        <f t="shared" ref="G7:G15" si="0">E7-D7</f>
        <v>0.59999999999999432</v>
      </c>
      <c r="H7">
        <f t="shared" ref="H7:H15" si="1">IF(E7&gt;$E$6,1,"")</f>
        <v>1</v>
      </c>
      <c r="Y7" t="s">
        <v>117</v>
      </c>
      <c r="Z7">
        <v>79.7</v>
      </c>
      <c r="AA7">
        <v>80.3</v>
      </c>
      <c r="AD7" t="s">
        <v>117</v>
      </c>
      <c r="AE7">
        <v>602.6</v>
      </c>
      <c r="AF7">
        <v>627.5</v>
      </c>
      <c r="AG7">
        <v>625.6</v>
      </c>
      <c r="AH7">
        <v>630.5</v>
      </c>
      <c r="AI7">
        <v>633</v>
      </c>
      <c r="AJ7">
        <v>637.9</v>
      </c>
      <c r="AK7">
        <v>7</v>
      </c>
      <c r="AL7">
        <v>550.70000000000005</v>
      </c>
      <c r="AM7">
        <v>725.2</v>
      </c>
      <c r="AN7">
        <v>1</v>
      </c>
      <c r="AO7">
        <v>0.8</v>
      </c>
    </row>
    <row r="8" spans="2:41" x14ac:dyDescent="0.25">
      <c r="B8" s="24" t="s">
        <v>82</v>
      </c>
      <c r="C8" s="16"/>
      <c r="D8" s="38">
        <v>63.6</v>
      </c>
      <c r="E8" s="39">
        <v>61.1</v>
      </c>
      <c r="G8" s="31">
        <f t="shared" si="0"/>
        <v>-2.5</v>
      </c>
      <c r="H8" t="str">
        <f t="shared" si="1"/>
        <v/>
      </c>
      <c r="S8">
        <f>$AF$8</f>
        <v>257.60000000000002</v>
      </c>
      <c r="T8">
        <f>$AJ$8</f>
        <v>267.89999999999998</v>
      </c>
      <c r="U8" t="s">
        <v>118</v>
      </c>
      <c r="V8">
        <v>87.1</v>
      </c>
      <c r="W8">
        <v>88</v>
      </c>
      <c r="AD8" t="s">
        <v>118</v>
      </c>
      <c r="AE8">
        <v>254.2</v>
      </c>
      <c r="AF8">
        <v>257.60000000000002</v>
      </c>
      <c r="AG8">
        <v>267.10000000000002</v>
      </c>
      <c r="AH8">
        <v>262.2</v>
      </c>
      <c r="AI8">
        <v>263.2</v>
      </c>
      <c r="AJ8">
        <v>267.89999999999998</v>
      </c>
      <c r="AK8">
        <v>10.199999999999999</v>
      </c>
      <c r="AL8">
        <v>214.2</v>
      </c>
      <c r="AM8">
        <v>321.60000000000002</v>
      </c>
      <c r="AN8">
        <v>1.3</v>
      </c>
      <c r="AO8">
        <v>1.8</v>
      </c>
    </row>
    <row r="9" spans="2:41" x14ac:dyDescent="0.25">
      <c r="B9" s="24" t="s">
        <v>85</v>
      </c>
      <c r="C9" s="16"/>
      <c r="D9" s="38">
        <v>79.2</v>
      </c>
      <c r="E9" s="38">
        <v>74.2</v>
      </c>
      <c r="G9" s="31">
        <f t="shared" si="0"/>
        <v>-5</v>
      </c>
      <c r="H9">
        <f t="shared" si="1"/>
        <v>1</v>
      </c>
      <c r="S9">
        <f>$AF$9</f>
        <v>700.2</v>
      </c>
      <c r="T9">
        <f>$AJ$9</f>
        <v>729.2</v>
      </c>
      <c r="U9" t="s">
        <v>119</v>
      </c>
      <c r="V9">
        <v>67.5</v>
      </c>
      <c r="W9">
        <v>65.3</v>
      </c>
      <c r="AD9" t="s">
        <v>119</v>
      </c>
      <c r="AE9">
        <v>698.8</v>
      </c>
      <c r="AF9">
        <v>700.2</v>
      </c>
      <c r="AG9">
        <v>693.1</v>
      </c>
      <c r="AH9">
        <v>691.1</v>
      </c>
      <c r="AI9">
        <v>708.7</v>
      </c>
      <c r="AJ9">
        <v>729.2</v>
      </c>
      <c r="AK9">
        <v>6.9</v>
      </c>
      <c r="AL9">
        <v>630.29999999999995</v>
      </c>
      <c r="AM9">
        <v>828.2</v>
      </c>
      <c r="AN9">
        <v>1.2</v>
      </c>
      <c r="AO9">
        <v>2.9</v>
      </c>
    </row>
    <row r="10" spans="2:41" x14ac:dyDescent="0.25">
      <c r="B10" s="24" t="s">
        <v>86</v>
      </c>
      <c r="C10" s="16"/>
      <c r="D10" s="38">
        <v>56.8</v>
      </c>
      <c r="E10" s="38">
        <v>58.4</v>
      </c>
      <c r="G10" s="31">
        <f t="shared" si="0"/>
        <v>1.6000000000000014</v>
      </c>
      <c r="H10" t="str">
        <f t="shared" si="1"/>
        <v/>
      </c>
      <c r="S10">
        <f>$AF$10</f>
        <v>365.4</v>
      </c>
      <c r="T10">
        <f>$AJ$10</f>
        <v>380.9</v>
      </c>
      <c r="U10" t="s">
        <v>120</v>
      </c>
      <c r="V10">
        <v>89.2</v>
      </c>
      <c r="W10">
        <v>87.1</v>
      </c>
      <c r="AD10" t="s">
        <v>120</v>
      </c>
      <c r="AE10">
        <v>352.6</v>
      </c>
      <c r="AF10">
        <v>365.4</v>
      </c>
      <c r="AG10">
        <v>361.1</v>
      </c>
      <c r="AH10">
        <v>365.9</v>
      </c>
      <c r="AI10">
        <v>371.5</v>
      </c>
      <c r="AJ10">
        <v>380.9</v>
      </c>
      <c r="AK10">
        <v>8.8000000000000007</v>
      </c>
      <c r="AL10">
        <v>315</v>
      </c>
      <c r="AM10">
        <v>446.8</v>
      </c>
      <c r="AN10">
        <v>1.6</v>
      </c>
      <c r="AO10">
        <v>2.5</v>
      </c>
    </row>
    <row r="11" spans="2:41" x14ac:dyDescent="0.25">
      <c r="B11" s="24" t="s">
        <v>87</v>
      </c>
      <c r="C11" s="16"/>
      <c r="D11" s="38">
        <v>81.900000000000006</v>
      </c>
      <c r="E11" s="38">
        <v>81.8</v>
      </c>
      <c r="G11" s="31">
        <f t="shared" si="0"/>
        <v>-0.10000000000000853</v>
      </c>
      <c r="H11">
        <f t="shared" si="1"/>
        <v>1</v>
      </c>
      <c r="S11">
        <f>AI11</f>
        <v>887.4</v>
      </c>
      <c r="T11">
        <f>AJ11</f>
        <v>879.1</v>
      </c>
      <c r="U11" t="s">
        <v>121</v>
      </c>
      <c r="V11">
        <v>88</v>
      </c>
      <c r="W11">
        <v>89.3</v>
      </c>
      <c r="AD11" t="s">
        <v>121</v>
      </c>
      <c r="AE11">
        <v>814.2</v>
      </c>
      <c r="AF11">
        <v>815.1</v>
      </c>
      <c r="AG11">
        <v>823.3</v>
      </c>
      <c r="AH11">
        <v>846.9</v>
      </c>
      <c r="AI11">
        <v>887.4</v>
      </c>
      <c r="AJ11">
        <v>879.1</v>
      </c>
      <c r="AK11">
        <v>7.3</v>
      </c>
      <c r="AL11">
        <v>753.5</v>
      </c>
      <c r="AM11">
        <v>1004.7</v>
      </c>
      <c r="AN11">
        <v>0.7</v>
      </c>
      <c r="AO11">
        <v>-0.9</v>
      </c>
    </row>
    <row r="12" spans="2:41" x14ac:dyDescent="0.25">
      <c r="B12" s="24" t="s">
        <v>91</v>
      </c>
      <c r="C12" s="16"/>
      <c r="D12" s="38">
        <v>82.2</v>
      </c>
      <c r="E12" s="38">
        <v>78.3</v>
      </c>
      <c r="G12" s="31">
        <f t="shared" si="0"/>
        <v>-3.9000000000000057</v>
      </c>
      <c r="H12">
        <f t="shared" si="1"/>
        <v>1</v>
      </c>
      <c r="S12">
        <f>$AF$13</f>
        <v>757.4</v>
      </c>
      <c r="T12">
        <f>$AJ$13</f>
        <v>758.3</v>
      </c>
      <c r="U12" t="s">
        <v>122</v>
      </c>
      <c r="V12">
        <v>81.599999999999994</v>
      </c>
      <c r="W12">
        <v>81.599999999999994</v>
      </c>
      <c r="AD12" t="s">
        <v>141</v>
      </c>
      <c r="AE12">
        <v>526.1</v>
      </c>
      <c r="AF12">
        <v>535.9</v>
      </c>
      <c r="AG12">
        <v>538.1</v>
      </c>
      <c r="AH12">
        <v>562.5</v>
      </c>
      <c r="AI12">
        <v>570.20000000000005</v>
      </c>
      <c r="AJ12">
        <v>571.29999999999995</v>
      </c>
      <c r="AK12">
        <v>7.9</v>
      </c>
      <c r="AL12">
        <v>482.8</v>
      </c>
      <c r="AM12">
        <v>659.8</v>
      </c>
      <c r="AN12">
        <v>1.7</v>
      </c>
      <c r="AO12">
        <v>0.2</v>
      </c>
    </row>
    <row r="13" spans="2:41" x14ac:dyDescent="0.25">
      <c r="B13" s="24" t="s">
        <v>95</v>
      </c>
      <c r="C13" s="16"/>
      <c r="D13" s="38">
        <v>77.5</v>
      </c>
      <c r="E13" s="38">
        <v>76</v>
      </c>
      <c r="G13" s="31">
        <f t="shared" si="0"/>
        <v>-1.5</v>
      </c>
      <c r="H13">
        <f t="shared" si="1"/>
        <v>1</v>
      </c>
      <c r="S13">
        <f>$AF$14</f>
        <v>262.7</v>
      </c>
      <c r="T13">
        <f>$AJ$14</f>
        <v>273.39999999999998</v>
      </c>
      <c r="U13" t="s">
        <v>123</v>
      </c>
      <c r="V13">
        <v>91.4</v>
      </c>
      <c r="W13">
        <v>91.4</v>
      </c>
      <c r="AD13" t="s">
        <v>122</v>
      </c>
      <c r="AE13">
        <v>760.3</v>
      </c>
      <c r="AF13">
        <v>757.4</v>
      </c>
      <c r="AG13">
        <v>765.9</v>
      </c>
      <c r="AH13">
        <v>761.6</v>
      </c>
      <c r="AI13">
        <v>777.2</v>
      </c>
      <c r="AJ13">
        <v>758.3</v>
      </c>
      <c r="AK13">
        <v>8.4</v>
      </c>
      <c r="AL13">
        <v>632.70000000000005</v>
      </c>
      <c r="AM13">
        <v>883.9</v>
      </c>
      <c r="AN13">
        <v>1</v>
      </c>
      <c r="AO13">
        <v>-2.4</v>
      </c>
    </row>
    <row r="14" spans="2:41" x14ac:dyDescent="0.25">
      <c r="B14" s="24" t="s">
        <v>96</v>
      </c>
      <c r="C14" s="16"/>
      <c r="D14" s="38">
        <v>80.599999999999994</v>
      </c>
      <c r="E14" s="38">
        <v>77.599999999999994</v>
      </c>
      <c r="G14" s="31">
        <f t="shared" si="0"/>
        <v>-3</v>
      </c>
      <c r="H14">
        <f t="shared" si="1"/>
        <v>1</v>
      </c>
      <c r="S14">
        <f>$AF$15</f>
        <v>459.7</v>
      </c>
      <c r="T14">
        <f>$AJ$15</f>
        <v>470.4</v>
      </c>
      <c r="U14" t="s">
        <v>139</v>
      </c>
      <c r="V14">
        <v>86.3</v>
      </c>
      <c r="W14">
        <v>87.3</v>
      </c>
      <c r="AD14" t="s">
        <v>142</v>
      </c>
      <c r="AE14">
        <v>254.8</v>
      </c>
      <c r="AF14">
        <v>262.7</v>
      </c>
      <c r="AG14">
        <v>257.39999999999998</v>
      </c>
      <c r="AH14">
        <v>262</v>
      </c>
      <c r="AI14">
        <v>270.89999999999998</v>
      </c>
      <c r="AJ14">
        <v>273.39999999999998</v>
      </c>
      <c r="AK14">
        <v>9</v>
      </c>
      <c r="AL14">
        <v>224.9</v>
      </c>
      <c r="AM14">
        <v>321.89999999999998</v>
      </c>
      <c r="AN14">
        <v>1.6</v>
      </c>
      <c r="AO14">
        <v>0.9</v>
      </c>
    </row>
    <row r="15" spans="2:41" x14ac:dyDescent="0.25">
      <c r="B15" s="24" t="s">
        <v>103</v>
      </c>
      <c r="C15" s="16"/>
      <c r="D15" s="38">
        <v>82.133474190524083</v>
      </c>
      <c r="E15" s="38">
        <v>81.532845223905994</v>
      </c>
      <c r="G15" s="31">
        <f t="shared" si="0"/>
        <v>-0.60062896661808907</v>
      </c>
      <c r="H15">
        <f t="shared" si="1"/>
        <v>1</v>
      </c>
      <c r="Y15" t="s">
        <v>124</v>
      </c>
      <c r="Z15">
        <v>63.6</v>
      </c>
      <c r="AA15">
        <v>61.1</v>
      </c>
      <c r="AD15" t="s">
        <v>139</v>
      </c>
      <c r="AE15">
        <v>452.5</v>
      </c>
      <c r="AF15">
        <v>459.7</v>
      </c>
      <c r="AG15">
        <v>468.8</v>
      </c>
      <c r="AH15">
        <v>463.1</v>
      </c>
      <c r="AI15">
        <v>465.8</v>
      </c>
      <c r="AJ15">
        <v>470.4</v>
      </c>
      <c r="AK15">
        <v>7.9</v>
      </c>
      <c r="AL15">
        <v>397.9</v>
      </c>
      <c r="AM15">
        <v>542.9</v>
      </c>
      <c r="AN15">
        <v>1.1000000000000001</v>
      </c>
      <c r="AO15">
        <v>1</v>
      </c>
    </row>
    <row r="16" spans="2:41" x14ac:dyDescent="0.25">
      <c r="C16" s="16"/>
      <c r="S16">
        <f>$AF$17</f>
        <v>707.5</v>
      </c>
      <c r="T16">
        <f>$AJ$17</f>
        <v>744.1</v>
      </c>
      <c r="U16" t="s">
        <v>125</v>
      </c>
      <c r="V16">
        <v>82.9</v>
      </c>
      <c r="W16">
        <v>83.5</v>
      </c>
      <c r="AD16" t="s">
        <v>124</v>
      </c>
      <c r="AE16">
        <v>418.1</v>
      </c>
      <c r="AF16">
        <v>417.6</v>
      </c>
      <c r="AG16">
        <v>400.9</v>
      </c>
      <c r="AH16">
        <v>421.2</v>
      </c>
      <c r="AI16">
        <v>419.9</v>
      </c>
      <c r="AJ16">
        <v>430.6</v>
      </c>
      <c r="AK16">
        <v>7.2</v>
      </c>
      <c r="AL16">
        <v>370.1</v>
      </c>
      <c r="AM16">
        <v>491.2</v>
      </c>
      <c r="AN16">
        <v>1.6</v>
      </c>
      <c r="AO16">
        <v>2.6</v>
      </c>
    </row>
    <row r="17" spans="2:41" x14ac:dyDescent="0.25">
      <c r="C17" s="16"/>
      <c r="S17">
        <f>$AF$18</f>
        <v>954.5</v>
      </c>
      <c r="T17">
        <f>$AJ$18</f>
        <v>1033.3</v>
      </c>
      <c r="U17" t="s">
        <v>126</v>
      </c>
      <c r="V17">
        <v>74.8</v>
      </c>
      <c r="W17">
        <v>72.5</v>
      </c>
      <c r="AD17" t="s">
        <v>125</v>
      </c>
      <c r="AE17">
        <v>695.9</v>
      </c>
      <c r="AF17">
        <v>707.5</v>
      </c>
      <c r="AG17">
        <v>719.6</v>
      </c>
      <c r="AH17">
        <v>735.2</v>
      </c>
      <c r="AI17">
        <v>714.9</v>
      </c>
      <c r="AJ17">
        <v>744.1</v>
      </c>
      <c r="AK17">
        <v>8.1</v>
      </c>
      <c r="AL17">
        <v>625.79999999999995</v>
      </c>
      <c r="AM17">
        <v>862.4</v>
      </c>
      <c r="AN17">
        <v>1.4</v>
      </c>
      <c r="AO17">
        <v>4.0999999999999996</v>
      </c>
    </row>
    <row r="18" spans="2:41" x14ac:dyDescent="0.25">
      <c r="C18" s="16"/>
      <c r="Y18" t="s">
        <v>127</v>
      </c>
      <c r="Z18">
        <v>79.2</v>
      </c>
      <c r="AA18">
        <v>74.2</v>
      </c>
      <c r="AD18" t="s">
        <v>143</v>
      </c>
      <c r="AE18">
        <v>942.7</v>
      </c>
      <c r="AF18">
        <v>954.5</v>
      </c>
      <c r="AG18">
        <v>952.6</v>
      </c>
      <c r="AH18">
        <v>978.2</v>
      </c>
      <c r="AI18">
        <v>1005.6</v>
      </c>
      <c r="AJ18">
        <v>1033.3</v>
      </c>
      <c r="AK18">
        <v>7</v>
      </c>
      <c r="AL18">
        <v>891.5</v>
      </c>
      <c r="AM18">
        <v>1175.0999999999999</v>
      </c>
      <c r="AN18">
        <v>2</v>
      </c>
      <c r="AO18">
        <v>2.8</v>
      </c>
    </row>
    <row r="19" spans="2:41" x14ac:dyDescent="0.25">
      <c r="C19" s="16"/>
      <c r="Y19" t="s">
        <v>128</v>
      </c>
      <c r="Z19">
        <v>56.8</v>
      </c>
      <c r="AA19">
        <v>58.4</v>
      </c>
      <c r="AD19" t="s">
        <v>127</v>
      </c>
      <c r="AE19">
        <v>647.9</v>
      </c>
      <c r="AF19">
        <v>630.6</v>
      </c>
      <c r="AG19">
        <v>635.70000000000005</v>
      </c>
      <c r="AH19">
        <v>653.70000000000005</v>
      </c>
      <c r="AI19">
        <v>651.6</v>
      </c>
      <c r="AJ19">
        <v>676.5</v>
      </c>
      <c r="AK19">
        <v>7.3</v>
      </c>
      <c r="AL19">
        <v>579.1</v>
      </c>
      <c r="AM19">
        <v>773.9</v>
      </c>
      <c r="AN19">
        <v>1</v>
      </c>
      <c r="AO19">
        <v>3.8</v>
      </c>
    </row>
    <row r="20" spans="2:41" x14ac:dyDescent="0.25">
      <c r="C20" s="16"/>
      <c r="Y20" t="s">
        <v>129</v>
      </c>
      <c r="Z20">
        <v>81.900000000000006</v>
      </c>
      <c r="AA20">
        <v>81.8</v>
      </c>
      <c r="AD20" t="s">
        <v>128</v>
      </c>
      <c r="AE20">
        <v>5078.5</v>
      </c>
      <c r="AF20">
        <v>5062.3999999999996</v>
      </c>
      <c r="AG20">
        <v>5183</v>
      </c>
      <c r="AH20">
        <v>5387.7</v>
      </c>
      <c r="AI20">
        <v>5543.3</v>
      </c>
      <c r="AJ20">
        <v>5582.8</v>
      </c>
      <c r="AK20">
        <v>3.4</v>
      </c>
      <c r="AL20">
        <v>5208.1000000000004</v>
      </c>
      <c r="AM20">
        <v>5957.5</v>
      </c>
      <c r="AN20">
        <v>1.8</v>
      </c>
      <c r="AO20">
        <v>0.7</v>
      </c>
    </row>
    <row r="21" spans="2:41" x14ac:dyDescent="0.25">
      <c r="B21" s="37" t="s">
        <v>115</v>
      </c>
      <c r="C21" s="16"/>
      <c r="S21">
        <f>$AF$24</f>
        <v>77.7</v>
      </c>
      <c r="T21">
        <f>$AJ$24</f>
        <v>87.3</v>
      </c>
      <c r="U21" t="s">
        <v>130</v>
      </c>
      <c r="V21">
        <v>75.7</v>
      </c>
      <c r="W21">
        <v>76.2</v>
      </c>
      <c r="AD21" t="s">
        <v>146</v>
      </c>
      <c r="AE21">
        <v>4600.8</v>
      </c>
      <c r="AF21">
        <v>4585.3999999999996</v>
      </c>
      <c r="AG21">
        <v>4693.3</v>
      </c>
      <c r="AH21">
        <v>4884.3</v>
      </c>
      <c r="AI21">
        <v>5032.2</v>
      </c>
      <c r="AJ21">
        <v>5072.8999999999996</v>
      </c>
      <c r="AK21">
        <v>3.7</v>
      </c>
      <c r="AL21">
        <v>4707</v>
      </c>
      <c r="AM21">
        <v>5438.8</v>
      </c>
      <c r="AN21">
        <v>1.9</v>
      </c>
      <c r="AO21">
        <v>0.8</v>
      </c>
    </row>
    <row r="22" spans="2:41" x14ac:dyDescent="0.25">
      <c r="C22" s="16"/>
      <c r="S22">
        <f>$AF$25</f>
        <v>104.6</v>
      </c>
      <c r="T22">
        <f>$AJ$25</f>
        <v>106.9</v>
      </c>
      <c r="U22" t="s">
        <v>131</v>
      </c>
      <c r="V22">
        <v>67</v>
      </c>
      <c r="W22">
        <v>64.400000000000006</v>
      </c>
      <c r="AD22" t="s">
        <v>144</v>
      </c>
      <c r="AE22">
        <v>477.7</v>
      </c>
      <c r="AF22">
        <v>476.9</v>
      </c>
      <c r="AG22">
        <v>489.7</v>
      </c>
      <c r="AH22">
        <v>503.4</v>
      </c>
      <c r="AI22">
        <v>511.1</v>
      </c>
      <c r="AJ22">
        <v>509.9</v>
      </c>
      <c r="AK22">
        <v>8.1</v>
      </c>
      <c r="AL22">
        <v>429.2</v>
      </c>
      <c r="AM22">
        <v>590.70000000000005</v>
      </c>
      <c r="AN22">
        <v>0.9</v>
      </c>
      <c r="AO22">
        <v>-0.2</v>
      </c>
    </row>
    <row r="23" spans="2:41" x14ac:dyDescent="0.25">
      <c r="C23" s="16"/>
      <c r="S23">
        <f>$AF$26</f>
        <v>157.4</v>
      </c>
      <c r="T23">
        <f>$AJ$26</f>
        <v>173.8</v>
      </c>
      <c r="U23" t="s">
        <v>132</v>
      </c>
      <c r="V23">
        <v>79.7</v>
      </c>
      <c r="W23">
        <v>80.900000000000006</v>
      </c>
      <c r="AD23" t="s">
        <v>129</v>
      </c>
      <c r="AE23">
        <v>516.9</v>
      </c>
      <c r="AF23">
        <v>506.4</v>
      </c>
      <c r="AG23">
        <v>507.7</v>
      </c>
      <c r="AH23">
        <v>515.4</v>
      </c>
      <c r="AI23">
        <v>516.9</v>
      </c>
      <c r="AJ23">
        <v>527</v>
      </c>
      <c r="AK23">
        <v>7.6</v>
      </c>
      <c r="AL23">
        <v>448.8</v>
      </c>
      <c r="AM23">
        <v>605.29999999999995</v>
      </c>
      <c r="AN23">
        <v>0.9</v>
      </c>
      <c r="AO23">
        <v>2</v>
      </c>
    </row>
    <row r="24" spans="2:41" x14ac:dyDescent="0.25">
      <c r="C24" s="16"/>
      <c r="Y24" t="s">
        <v>133</v>
      </c>
      <c r="Z24">
        <v>82.2</v>
      </c>
      <c r="AA24">
        <v>78.3</v>
      </c>
      <c r="AD24" t="s">
        <v>145</v>
      </c>
      <c r="AE24">
        <v>76.900000000000006</v>
      </c>
      <c r="AF24">
        <v>77.7</v>
      </c>
      <c r="AG24">
        <v>80.599999999999994</v>
      </c>
      <c r="AH24">
        <v>80.099999999999994</v>
      </c>
      <c r="AI24">
        <v>83.2</v>
      </c>
      <c r="AJ24">
        <v>87.3</v>
      </c>
      <c r="AK24">
        <v>9.6</v>
      </c>
      <c r="AL24">
        <v>70.900000000000006</v>
      </c>
      <c r="AM24">
        <v>103.7</v>
      </c>
      <c r="AN24">
        <v>2.9</v>
      </c>
      <c r="AO24">
        <v>5</v>
      </c>
    </row>
    <row r="25" spans="2:41" x14ac:dyDescent="0.25">
      <c r="C25" s="16"/>
      <c r="S25">
        <f>$AF$28</f>
        <v>817.4</v>
      </c>
      <c r="T25">
        <f>$AJ$28</f>
        <v>821.6</v>
      </c>
      <c r="U25" t="s">
        <v>134</v>
      </c>
      <c r="V25">
        <v>88.8</v>
      </c>
      <c r="W25">
        <v>87.6</v>
      </c>
      <c r="AD25" t="s">
        <v>131</v>
      </c>
      <c r="AE25">
        <v>105.9</v>
      </c>
      <c r="AF25">
        <v>104.6</v>
      </c>
      <c r="AG25">
        <v>103.6</v>
      </c>
      <c r="AH25">
        <v>107</v>
      </c>
      <c r="AI25">
        <v>106.9</v>
      </c>
      <c r="AJ25">
        <v>106.9</v>
      </c>
      <c r="AK25">
        <v>8.1</v>
      </c>
      <c r="AL25">
        <v>89.9</v>
      </c>
      <c r="AM25">
        <v>123.9</v>
      </c>
      <c r="AN25">
        <v>0.8</v>
      </c>
      <c r="AO25">
        <v>0</v>
      </c>
    </row>
    <row r="26" spans="2:41" x14ac:dyDescent="0.25">
      <c r="C26" s="16"/>
      <c r="S26">
        <f>$AF$29</f>
        <v>440</v>
      </c>
      <c r="T26">
        <f>$AJ$29</f>
        <v>475.7</v>
      </c>
      <c r="U26" t="s">
        <v>135</v>
      </c>
      <c r="V26">
        <v>85.5</v>
      </c>
      <c r="W26">
        <v>84.6</v>
      </c>
      <c r="AD26" t="s">
        <v>132</v>
      </c>
      <c r="AE26">
        <v>160.9</v>
      </c>
      <c r="AF26">
        <v>157.4</v>
      </c>
      <c r="AG26">
        <v>160.4</v>
      </c>
      <c r="AH26">
        <v>167</v>
      </c>
      <c r="AI26">
        <v>166.9</v>
      </c>
      <c r="AJ26">
        <v>173.8</v>
      </c>
      <c r="AK26">
        <v>8.8000000000000007</v>
      </c>
      <c r="AL26">
        <v>143.9</v>
      </c>
      <c r="AM26">
        <v>203.7</v>
      </c>
      <c r="AN26">
        <v>2.2000000000000002</v>
      </c>
      <c r="AO26">
        <v>4.2</v>
      </c>
    </row>
    <row r="27" spans="2:41" x14ac:dyDescent="0.25">
      <c r="C27" s="16"/>
      <c r="S27">
        <f>$AF$30</f>
        <v>182.8</v>
      </c>
      <c r="T27">
        <f>$AJ$30</f>
        <v>191.7</v>
      </c>
      <c r="U27" t="s">
        <v>136</v>
      </c>
      <c r="V27">
        <v>71.099999999999994</v>
      </c>
      <c r="W27">
        <v>74.2</v>
      </c>
      <c r="AD27" t="s">
        <v>133</v>
      </c>
      <c r="AE27">
        <v>917.6</v>
      </c>
      <c r="AF27">
        <v>920.7</v>
      </c>
      <c r="AG27">
        <v>913.1</v>
      </c>
      <c r="AH27">
        <v>923.2</v>
      </c>
      <c r="AI27">
        <v>930.7</v>
      </c>
      <c r="AJ27">
        <v>974.7</v>
      </c>
      <c r="AK27">
        <v>6.9</v>
      </c>
      <c r="AL27">
        <v>842.8</v>
      </c>
      <c r="AM27">
        <v>1106.5999999999999</v>
      </c>
      <c r="AN27">
        <v>1</v>
      </c>
      <c r="AO27">
        <v>4.7</v>
      </c>
    </row>
    <row r="28" spans="2:41" x14ac:dyDescent="0.25">
      <c r="C28" s="16"/>
      <c r="Y28" t="s">
        <v>137</v>
      </c>
      <c r="Z28">
        <v>77.5</v>
      </c>
      <c r="AA28">
        <v>76</v>
      </c>
      <c r="AD28" t="s">
        <v>134</v>
      </c>
      <c r="AE28">
        <v>803.4</v>
      </c>
      <c r="AF28">
        <v>817.4</v>
      </c>
      <c r="AG28">
        <v>802</v>
      </c>
      <c r="AH28">
        <v>795.9</v>
      </c>
      <c r="AI28">
        <v>799.4</v>
      </c>
      <c r="AJ28">
        <v>821.6</v>
      </c>
      <c r="AK28">
        <v>6.8</v>
      </c>
      <c r="AL28">
        <v>711.8</v>
      </c>
      <c r="AM28">
        <v>931.5</v>
      </c>
      <c r="AN28">
        <v>1.1000000000000001</v>
      </c>
      <c r="AO28">
        <v>2.8</v>
      </c>
    </row>
    <row r="29" spans="2:41" x14ac:dyDescent="0.25">
      <c r="C29" s="16"/>
      <c r="Y29" t="s">
        <v>138</v>
      </c>
      <c r="Z29">
        <v>80.599999999999994</v>
      </c>
      <c r="AA29">
        <v>77.599999999999994</v>
      </c>
      <c r="AD29" t="s">
        <v>135</v>
      </c>
      <c r="AE29">
        <v>437</v>
      </c>
      <c r="AF29">
        <v>440</v>
      </c>
      <c r="AG29">
        <v>426.4</v>
      </c>
      <c r="AH29">
        <v>454.1</v>
      </c>
      <c r="AI29">
        <v>483.3</v>
      </c>
      <c r="AJ29">
        <v>475.7</v>
      </c>
      <c r="AK29">
        <v>8.4</v>
      </c>
      <c r="AL29">
        <v>397.5</v>
      </c>
      <c r="AM29">
        <v>553.79999999999995</v>
      </c>
      <c r="AN29">
        <v>1.5</v>
      </c>
      <c r="AO29">
        <v>-1.6</v>
      </c>
    </row>
    <row r="30" spans="2:41" x14ac:dyDescent="0.25">
      <c r="C30" s="16"/>
      <c r="U30" s="16" t="s">
        <v>140</v>
      </c>
      <c r="V30" s="40">
        <f>AVERAGE(V6:V27)</f>
        <v>81.512499999999989</v>
      </c>
      <c r="W30" s="40">
        <f>AVERAGE(W6:W27)</f>
        <v>81.206249999999983</v>
      </c>
      <c r="AD30" t="s">
        <v>136</v>
      </c>
      <c r="AE30">
        <v>180.2</v>
      </c>
      <c r="AF30">
        <v>182.8</v>
      </c>
      <c r="AG30">
        <v>180.2</v>
      </c>
      <c r="AH30">
        <v>189.5</v>
      </c>
      <c r="AI30">
        <v>187.3</v>
      </c>
      <c r="AJ30">
        <v>191.7</v>
      </c>
      <c r="AK30">
        <v>8.9</v>
      </c>
      <c r="AL30">
        <v>158.19999999999999</v>
      </c>
      <c r="AM30">
        <v>225.1</v>
      </c>
      <c r="AN30">
        <v>1.5</v>
      </c>
      <c r="AO30">
        <v>2.2999999999999998</v>
      </c>
    </row>
    <row r="31" spans="2:41" x14ac:dyDescent="0.25">
      <c r="C31" s="16"/>
      <c r="V31" s="40">
        <f>SUMPRODUCT(S6:S27,V6:V27)/SUM(S6:S27)</f>
        <v>82.133474190524083</v>
      </c>
      <c r="W31" s="40">
        <f>SUMPRODUCT(T6:T27,W6:W27)/SUM(T6:T27)</f>
        <v>81.532845223905994</v>
      </c>
      <c r="AD31" t="s">
        <v>137</v>
      </c>
      <c r="AE31">
        <v>130.69999999999999</v>
      </c>
      <c r="AF31">
        <v>130.30000000000001</v>
      </c>
      <c r="AG31">
        <v>129.30000000000001</v>
      </c>
      <c r="AH31">
        <v>133.4</v>
      </c>
      <c r="AI31">
        <v>138</v>
      </c>
      <c r="AJ31">
        <v>141.19999999999999</v>
      </c>
      <c r="AK31">
        <v>10.5</v>
      </c>
      <c r="AL31">
        <v>112.2</v>
      </c>
      <c r="AM31">
        <v>170.1</v>
      </c>
      <c r="AN31">
        <v>1.2</v>
      </c>
      <c r="AO31">
        <v>2.2999999999999998</v>
      </c>
    </row>
    <row r="32" spans="2:41" x14ac:dyDescent="0.25">
      <c r="C32" s="16"/>
      <c r="AD32" t="s">
        <v>138</v>
      </c>
      <c r="AE32">
        <v>267.60000000000002</v>
      </c>
      <c r="AF32">
        <v>277.8</v>
      </c>
      <c r="AG32">
        <v>273.39999999999998</v>
      </c>
      <c r="AH32">
        <v>280.39999999999998</v>
      </c>
      <c r="AI32">
        <v>278.39999999999998</v>
      </c>
      <c r="AJ32">
        <v>285.7</v>
      </c>
      <c r="AK32">
        <v>8.5</v>
      </c>
      <c r="AL32">
        <v>238.2</v>
      </c>
      <c r="AM32">
        <v>333.2</v>
      </c>
      <c r="AN32">
        <v>2</v>
      </c>
      <c r="AO32">
        <v>2.6</v>
      </c>
    </row>
    <row r="33" spans="3:3" x14ac:dyDescent="0.25">
      <c r="C33" s="16"/>
    </row>
  </sheetData>
  <mergeCells count="1">
    <mergeCell ref="AN4:AO4"/>
  </mergeCells>
  <hyperlinks>
    <hyperlink ref="B21" r:id="rId1" xr:uid="{C1F0C85D-2B65-4B80-A2BD-9424CC920C5A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40E5-030E-4D2F-B11B-76051F33A139}">
  <dimension ref="B2:AZ53"/>
  <sheetViews>
    <sheetView showGridLines="0" workbookViewId="0">
      <selection activeCell="H6" sqref="H6"/>
    </sheetView>
  </sheetViews>
  <sheetFormatPr baseColWidth="10" defaultRowHeight="15" x14ac:dyDescent="0.25"/>
  <cols>
    <col min="3" max="3" width="3" customWidth="1"/>
    <col min="6" max="6" width="3.28515625" customWidth="1"/>
    <col min="9" max="29" width="11.42578125" customWidth="1"/>
  </cols>
  <sheetData>
    <row r="2" spans="2:52" x14ac:dyDescent="0.25">
      <c r="B2" s="30" t="s">
        <v>159</v>
      </c>
      <c r="C2" s="22"/>
      <c r="G2" s="13" t="s">
        <v>157</v>
      </c>
    </row>
    <row r="3" spans="2:52" ht="6.75" customHeight="1" x14ac:dyDescent="0.25">
      <c r="B3" s="30"/>
      <c r="C3" s="22"/>
    </row>
    <row r="4" spans="2:52" x14ac:dyDescent="0.25">
      <c r="B4" s="5" t="s">
        <v>64</v>
      </c>
      <c r="C4" s="22"/>
      <c r="D4" s="35">
        <v>2012</v>
      </c>
      <c r="E4" s="35">
        <v>2018</v>
      </c>
      <c r="G4" s="35" t="s">
        <v>109</v>
      </c>
      <c r="AY4" s="54" t="s">
        <v>149</v>
      </c>
      <c r="AZ4" s="54"/>
    </row>
    <row r="5" spans="2:52" x14ac:dyDescent="0.25">
      <c r="AO5" t="s">
        <v>64</v>
      </c>
      <c r="AP5" s="12">
        <v>2013</v>
      </c>
      <c r="AQ5" s="12">
        <v>2014</v>
      </c>
      <c r="AR5" s="12">
        <v>2015</v>
      </c>
      <c r="AS5" s="12">
        <v>2016</v>
      </c>
      <c r="AT5" s="12">
        <v>2017</v>
      </c>
      <c r="AU5" s="12">
        <v>2018</v>
      </c>
      <c r="AV5" s="12"/>
      <c r="AW5" s="19" t="s">
        <v>147</v>
      </c>
      <c r="AX5" s="19" t="s">
        <v>148</v>
      </c>
      <c r="AY5" s="19" t="s">
        <v>150</v>
      </c>
      <c r="AZ5" s="41" t="s">
        <v>151</v>
      </c>
    </row>
    <row r="6" spans="2:52" x14ac:dyDescent="0.25">
      <c r="B6" s="24" t="s">
        <v>71</v>
      </c>
      <c r="C6" s="16"/>
      <c r="D6" s="38">
        <v>21.6</v>
      </c>
      <c r="E6" s="38">
        <v>16.600000000000001</v>
      </c>
      <c r="G6" s="31">
        <f>E6-D6</f>
        <v>-5</v>
      </c>
      <c r="U6">
        <v>21.6</v>
      </c>
      <c r="V6">
        <v>20.3</v>
      </c>
      <c r="W6">
        <v>19.7</v>
      </c>
      <c r="X6">
        <v>19.399999999999999</v>
      </c>
      <c r="Y6">
        <v>18.7</v>
      </c>
      <c r="Z6" s="40">
        <v>18</v>
      </c>
      <c r="AA6">
        <v>16.600000000000001</v>
      </c>
      <c r="AE6" s="42">
        <f>SUM(AE29:AE53)</f>
        <v>30135875</v>
      </c>
      <c r="AF6" s="42">
        <f>SUM(AF29:AF53)</f>
        <v>31826018</v>
      </c>
      <c r="AO6" t="s">
        <v>116</v>
      </c>
      <c r="AP6">
        <v>230.1</v>
      </c>
      <c r="AQ6">
        <v>227.4</v>
      </c>
      <c r="AR6">
        <v>229.7</v>
      </c>
      <c r="AS6">
        <v>236</v>
      </c>
      <c r="AT6">
        <v>241.7</v>
      </c>
      <c r="AU6">
        <v>241.3</v>
      </c>
      <c r="AV6">
        <v>8.3000000000000007</v>
      </c>
      <c r="AW6">
        <v>202.3</v>
      </c>
      <c r="AX6">
        <v>280.39999999999998</v>
      </c>
      <c r="AY6">
        <v>0.8</v>
      </c>
      <c r="AZ6">
        <v>-0.2</v>
      </c>
    </row>
    <row r="7" spans="2:52" x14ac:dyDescent="0.25">
      <c r="B7" s="24" t="s">
        <v>73</v>
      </c>
      <c r="C7" s="16"/>
      <c r="D7" s="38">
        <v>19.899999999999999</v>
      </c>
      <c r="E7" s="38">
        <v>18.2</v>
      </c>
      <c r="G7" s="31">
        <f t="shared" ref="G7:G15" si="0">E7-D7</f>
        <v>-1.6999999999999993</v>
      </c>
      <c r="H7">
        <f t="shared" ref="H7:H15" si="1">IF(E7&gt;$E$6,1,"")</f>
        <v>1</v>
      </c>
      <c r="U7">
        <v>19.899999999999999</v>
      </c>
      <c r="V7">
        <v>15.4</v>
      </c>
      <c r="W7">
        <v>18.7</v>
      </c>
      <c r="X7">
        <v>18.2</v>
      </c>
      <c r="Y7">
        <v>15.7</v>
      </c>
      <c r="Z7">
        <v>14.9</v>
      </c>
      <c r="AA7">
        <v>18.2</v>
      </c>
      <c r="AE7" s="42">
        <f>AE30</f>
        <v>1129391</v>
      </c>
      <c r="AF7" s="42">
        <f>AF30</f>
        <v>1160490</v>
      </c>
      <c r="AO7" t="s">
        <v>117</v>
      </c>
      <c r="AP7">
        <v>602.6</v>
      </c>
      <c r="AQ7">
        <v>627.5</v>
      </c>
      <c r="AR7">
        <v>625.6</v>
      </c>
      <c r="AS7">
        <v>630.5</v>
      </c>
      <c r="AT7">
        <v>633</v>
      </c>
      <c r="AU7">
        <v>637.9</v>
      </c>
      <c r="AV7">
        <v>7</v>
      </c>
      <c r="AW7">
        <v>550.70000000000005</v>
      </c>
      <c r="AX7">
        <v>725.2</v>
      </c>
      <c r="AY7">
        <v>1</v>
      </c>
      <c r="AZ7">
        <v>0.8</v>
      </c>
    </row>
    <row r="8" spans="2:52" x14ac:dyDescent="0.25">
      <c r="B8" s="24" t="s">
        <v>82</v>
      </c>
      <c r="C8" s="16"/>
      <c r="D8" s="38">
        <v>14.2</v>
      </c>
      <c r="E8" s="39">
        <v>8.1999999999999993</v>
      </c>
      <c r="G8" s="31">
        <f t="shared" si="0"/>
        <v>-6</v>
      </c>
      <c r="H8" t="str">
        <f t="shared" si="1"/>
        <v/>
      </c>
      <c r="U8">
        <v>14.2</v>
      </c>
      <c r="V8">
        <v>14</v>
      </c>
      <c r="W8">
        <v>11.4</v>
      </c>
      <c r="X8">
        <v>12.5</v>
      </c>
      <c r="Y8">
        <v>11.8</v>
      </c>
      <c r="Z8">
        <v>8.8000000000000007</v>
      </c>
      <c r="AA8">
        <v>8.1999999999999993</v>
      </c>
      <c r="AE8" s="42">
        <f>AE39</f>
        <v>763558</v>
      </c>
      <c r="AF8" s="42">
        <f>AF39</f>
        <v>802610</v>
      </c>
      <c r="AO8" t="s">
        <v>118</v>
      </c>
      <c r="AP8">
        <v>254.2</v>
      </c>
      <c r="AQ8">
        <v>257.60000000000002</v>
      </c>
      <c r="AR8">
        <v>267.10000000000002</v>
      </c>
      <c r="AS8">
        <v>262.2</v>
      </c>
      <c r="AT8">
        <v>263.2</v>
      </c>
      <c r="AU8">
        <v>267.89999999999998</v>
      </c>
      <c r="AV8">
        <v>10.199999999999999</v>
      </c>
      <c r="AW8">
        <v>214.2</v>
      </c>
      <c r="AX8">
        <v>321.60000000000002</v>
      </c>
      <c r="AY8">
        <v>1.3</v>
      </c>
      <c r="AZ8">
        <v>1.8</v>
      </c>
    </row>
    <row r="9" spans="2:52" x14ac:dyDescent="0.25">
      <c r="B9" s="24" t="s">
        <v>85</v>
      </c>
      <c r="C9" s="16"/>
      <c r="D9" s="38">
        <v>19.3</v>
      </c>
      <c r="E9" s="38">
        <v>9.8000000000000007</v>
      </c>
      <c r="G9" s="31">
        <f t="shared" si="0"/>
        <v>-9.5</v>
      </c>
      <c r="H9" t="str">
        <f t="shared" si="1"/>
        <v/>
      </c>
      <c r="U9">
        <v>19.3</v>
      </c>
      <c r="V9">
        <v>14.5</v>
      </c>
      <c r="W9">
        <v>13.7</v>
      </c>
      <c r="X9">
        <v>15.4</v>
      </c>
      <c r="Y9">
        <v>11.4</v>
      </c>
      <c r="Z9">
        <v>14.2</v>
      </c>
      <c r="AA9">
        <v>9.8000000000000007</v>
      </c>
      <c r="AE9" s="42">
        <f t="shared" ref="AE9:AF11" si="2">AE42</f>
        <v>1229260</v>
      </c>
      <c r="AF9" s="42">
        <f t="shared" si="2"/>
        <v>1280788</v>
      </c>
      <c r="AO9" t="s">
        <v>119</v>
      </c>
      <c r="AP9">
        <v>698.8</v>
      </c>
      <c r="AQ9">
        <v>700.2</v>
      </c>
      <c r="AR9">
        <v>693.1</v>
      </c>
      <c r="AS9">
        <v>691.1</v>
      </c>
      <c r="AT9">
        <v>708.7</v>
      </c>
      <c r="AU9">
        <v>729.2</v>
      </c>
      <c r="AV9">
        <v>6.9</v>
      </c>
      <c r="AW9">
        <v>630.29999999999995</v>
      </c>
      <c r="AX9">
        <v>828.2</v>
      </c>
      <c r="AY9">
        <v>1.2</v>
      </c>
      <c r="AZ9">
        <v>2.9</v>
      </c>
    </row>
    <row r="10" spans="2:52" x14ac:dyDescent="0.25">
      <c r="B10" s="24" t="s">
        <v>86</v>
      </c>
      <c r="C10" s="16"/>
      <c r="D10" s="38">
        <v>10.5</v>
      </c>
      <c r="E10" s="38">
        <v>9</v>
      </c>
      <c r="G10" s="31">
        <f t="shared" si="0"/>
        <v>-1.5</v>
      </c>
      <c r="H10" t="str">
        <f t="shared" si="1"/>
        <v/>
      </c>
      <c r="U10">
        <v>10.5</v>
      </c>
      <c r="V10">
        <v>10.3</v>
      </c>
      <c r="W10">
        <v>10.3</v>
      </c>
      <c r="X10">
        <v>9.1999999999999993</v>
      </c>
      <c r="Y10" s="40">
        <v>9</v>
      </c>
      <c r="Z10">
        <v>9.1999999999999993</v>
      </c>
      <c r="AA10" s="40">
        <v>9</v>
      </c>
      <c r="AE10" s="42">
        <f t="shared" si="2"/>
        <v>9395149</v>
      </c>
      <c r="AF10" s="42">
        <f t="shared" si="2"/>
        <v>10143003</v>
      </c>
      <c r="AO10" t="s">
        <v>120</v>
      </c>
      <c r="AP10">
        <v>352.6</v>
      </c>
      <c r="AQ10">
        <v>365.4</v>
      </c>
      <c r="AR10">
        <v>361.1</v>
      </c>
      <c r="AS10">
        <v>365.9</v>
      </c>
      <c r="AT10">
        <v>371.5</v>
      </c>
      <c r="AU10">
        <v>380.9</v>
      </c>
      <c r="AV10">
        <v>8.8000000000000007</v>
      </c>
      <c r="AW10">
        <v>315</v>
      </c>
      <c r="AX10">
        <v>446.8</v>
      </c>
      <c r="AY10">
        <v>1.6</v>
      </c>
      <c r="AZ10">
        <v>2.5</v>
      </c>
    </row>
    <row r="11" spans="2:52" x14ac:dyDescent="0.25">
      <c r="B11" s="24" t="s">
        <v>87</v>
      </c>
      <c r="C11" s="16"/>
      <c r="D11" s="38">
        <v>60.3</v>
      </c>
      <c r="E11" s="38">
        <v>53.2</v>
      </c>
      <c r="G11" s="31">
        <f t="shared" si="0"/>
        <v>-7.0999999999999943</v>
      </c>
      <c r="H11">
        <f t="shared" si="1"/>
        <v>1</v>
      </c>
      <c r="U11">
        <v>60.3</v>
      </c>
      <c r="V11">
        <v>57.4</v>
      </c>
      <c r="W11">
        <v>58.3</v>
      </c>
      <c r="X11">
        <v>58.7</v>
      </c>
      <c r="Y11">
        <v>57.5</v>
      </c>
      <c r="Z11">
        <v>55.6</v>
      </c>
      <c r="AA11">
        <v>53.2</v>
      </c>
      <c r="AE11" s="42">
        <f t="shared" si="2"/>
        <v>1006953</v>
      </c>
      <c r="AF11" s="42">
        <f t="shared" si="2"/>
        <v>1058946</v>
      </c>
      <c r="AO11" t="s">
        <v>121</v>
      </c>
      <c r="AP11">
        <v>814.2</v>
      </c>
      <c r="AQ11">
        <v>815.1</v>
      </c>
      <c r="AR11">
        <v>823.3</v>
      </c>
      <c r="AS11">
        <v>846.9</v>
      </c>
      <c r="AT11">
        <v>887.4</v>
      </c>
      <c r="AU11">
        <v>879.1</v>
      </c>
      <c r="AV11">
        <v>7.3</v>
      </c>
      <c r="AW11">
        <v>753.5</v>
      </c>
      <c r="AX11">
        <v>1004.7</v>
      </c>
      <c r="AY11">
        <v>0.7</v>
      </c>
      <c r="AZ11">
        <v>-0.9</v>
      </c>
    </row>
    <row r="12" spans="2:52" x14ac:dyDescent="0.25">
      <c r="B12" s="24" t="s">
        <v>91</v>
      </c>
      <c r="C12" s="16"/>
      <c r="D12" s="38">
        <v>28.8</v>
      </c>
      <c r="E12" s="38">
        <v>24.6</v>
      </c>
      <c r="G12" s="31">
        <f t="shared" si="0"/>
        <v>-4.1999999999999993</v>
      </c>
      <c r="H12">
        <f t="shared" si="1"/>
        <v>1</v>
      </c>
      <c r="U12">
        <v>28.8</v>
      </c>
      <c r="V12" s="40">
        <v>29</v>
      </c>
      <c r="W12">
        <v>26.4</v>
      </c>
      <c r="X12">
        <v>25.5</v>
      </c>
      <c r="Y12">
        <v>26.6</v>
      </c>
      <c r="Z12" s="40">
        <v>27</v>
      </c>
      <c r="AA12">
        <v>24.6</v>
      </c>
      <c r="AE12" s="42">
        <f>AE48</f>
        <v>1799607</v>
      </c>
      <c r="AF12" s="42">
        <f>AF48</f>
        <v>1873024</v>
      </c>
      <c r="AO12" t="s">
        <v>141</v>
      </c>
      <c r="AP12">
        <v>526.1</v>
      </c>
      <c r="AQ12">
        <v>535.9</v>
      </c>
      <c r="AR12">
        <v>538.1</v>
      </c>
      <c r="AS12">
        <v>562.5</v>
      </c>
      <c r="AT12">
        <v>570.20000000000005</v>
      </c>
      <c r="AU12">
        <v>571.29999999999995</v>
      </c>
      <c r="AV12">
        <v>7.9</v>
      </c>
      <c r="AW12">
        <v>482.8</v>
      </c>
      <c r="AX12">
        <v>659.8</v>
      </c>
      <c r="AY12">
        <v>1.7</v>
      </c>
      <c r="AZ12">
        <v>0.2</v>
      </c>
    </row>
    <row r="13" spans="2:52" x14ac:dyDescent="0.25">
      <c r="B13" s="24" t="s">
        <v>95</v>
      </c>
      <c r="C13" s="16"/>
      <c r="D13" s="38">
        <v>29.6</v>
      </c>
      <c r="E13" s="38">
        <v>26.2</v>
      </c>
      <c r="G13" s="31">
        <f t="shared" si="0"/>
        <v>-3.4000000000000021</v>
      </c>
      <c r="H13">
        <f t="shared" si="1"/>
        <v>1</v>
      </c>
      <c r="U13">
        <v>29.6</v>
      </c>
      <c r="V13">
        <v>29.7</v>
      </c>
      <c r="W13">
        <v>30.3</v>
      </c>
      <c r="X13">
        <v>26.8</v>
      </c>
      <c r="Y13">
        <v>28.6</v>
      </c>
      <c r="Z13">
        <v>25.6</v>
      </c>
      <c r="AA13">
        <v>26.2</v>
      </c>
      <c r="AE13" s="42">
        <f>AE52</f>
        <v>228227</v>
      </c>
      <c r="AF13" s="42">
        <f>AF52</f>
        <v>243362</v>
      </c>
      <c r="AO13" t="s">
        <v>122</v>
      </c>
      <c r="AP13">
        <v>760.3</v>
      </c>
      <c r="AQ13">
        <v>757.4</v>
      </c>
      <c r="AR13">
        <v>765.9</v>
      </c>
      <c r="AS13">
        <v>761.6</v>
      </c>
      <c r="AT13">
        <v>777.2</v>
      </c>
      <c r="AU13">
        <v>758.3</v>
      </c>
      <c r="AV13">
        <v>8.4</v>
      </c>
      <c r="AW13">
        <v>632.70000000000005</v>
      </c>
      <c r="AX13">
        <v>883.9</v>
      </c>
      <c r="AY13">
        <v>1</v>
      </c>
      <c r="AZ13">
        <v>-2.4</v>
      </c>
    </row>
    <row r="14" spans="2:52" x14ac:dyDescent="0.25">
      <c r="B14" s="24" t="s">
        <v>96</v>
      </c>
      <c r="C14" s="16"/>
      <c r="D14" s="38">
        <v>50</v>
      </c>
      <c r="E14" s="38">
        <v>40.6</v>
      </c>
      <c r="G14" s="31">
        <f t="shared" si="0"/>
        <v>-9.3999999999999986</v>
      </c>
      <c r="H14">
        <f t="shared" si="1"/>
        <v>1</v>
      </c>
      <c r="U14">
        <v>50</v>
      </c>
      <c r="V14">
        <v>52</v>
      </c>
      <c r="W14">
        <v>50.7</v>
      </c>
      <c r="X14">
        <v>47.4</v>
      </c>
      <c r="Y14">
        <v>45.2</v>
      </c>
      <c r="Z14">
        <v>42.3</v>
      </c>
      <c r="AA14">
        <v>40.6</v>
      </c>
      <c r="AE14" s="42">
        <f>AE53</f>
        <v>477616</v>
      </c>
      <c r="AF14" s="42">
        <f>AF53</f>
        <v>506881</v>
      </c>
      <c r="AO14" t="s">
        <v>142</v>
      </c>
      <c r="AP14">
        <v>254.8</v>
      </c>
      <c r="AQ14">
        <v>262.7</v>
      </c>
      <c r="AR14">
        <v>257.39999999999998</v>
      </c>
      <c r="AS14">
        <v>262</v>
      </c>
      <c r="AT14">
        <v>270.89999999999998</v>
      </c>
      <c r="AU14">
        <v>273.39999999999998</v>
      </c>
      <c r="AV14">
        <v>9</v>
      </c>
      <c r="AW14">
        <v>224.9</v>
      </c>
      <c r="AX14">
        <v>321.89999999999998</v>
      </c>
      <c r="AY14">
        <v>1.6</v>
      </c>
      <c r="AZ14">
        <v>0.9</v>
      </c>
    </row>
    <row r="15" spans="2:52" x14ac:dyDescent="0.25">
      <c r="B15" s="24" t="s">
        <v>103</v>
      </c>
      <c r="C15" s="16"/>
      <c r="D15" s="38">
        <v>24.200355314108752</v>
      </c>
      <c r="E15" s="38">
        <v>19.73558223929636</v>
      </c>
      <c r="G15" s="31">
        <f t="shared" si="0"/>
        <v>-4.4647730748123919</v>
      </c>
      <c r="H15">
        <f t="shared" si="1"/>
        <v>1</v>
      </c>
      <c r="U15" s="40">
        <f>(U6-U18*$AE$18)/$AE$19</f>
        <v>24.200355314108752</v>
      </c>
      <c r="Z15" s="40">
        <f>(Z6-Z18*$AF$18)/$AF$19</f>
        <v>19.73558223929636</v>
      </c>
      <c r="AE15" s="42">
        <f>AE6-SUM(AE7:AE14)</f>
        <v>14106114</v>
      </c>
      <c r="AF15" s="42">
        <f>AF6-SUM(AF7:AF14)</f>
        <v>14756914</v>
      </c>
      <c r="AO15" t="s">
        <v>139</v>
      </c>
      <c r="AP15">
        <v>452.5</v>
      </c>
      <c r="AQ15">
        <v>459.7</v>
      </c>
      <c r="AR15">
        <v>468.8</v>
      </c>
      <c r="AS15">
        <v>463.1</v>
      </c>
      <c r="AT15">
        <v>465.8</v>
      </c>
      <c r="AU15">
        <v>470.4</v>
      </c>
      <c r="AV15">
        <v>7.9</v>
      </c>
      <c r="AW15">
        <v>397.9</v>
      </c>
      <c r="AX15">
        <v>542.9</v>
      </c>
      <c r="AY15">
        <v>1.1000000000000001</v>
      </c>
      <c r="AZ15">
        <v>1</v>
      </c>
    </row>
    <row r="16" spans="2:52" x14ac:dyDescent="0.25">
      <c r="AE16" s="42">
        <f>SUM(AE7:AE14)</f>
        <v>16029761</v>
      </c>
      <c r="AF16" s="42">
        <f>SUM(AF7:AF14)</f>
        <v>17069104</v>
      </c>
    </row>
    <row r="17" spans="2:32" x14ac:dyDescent="0.25">
      <c r="AE17" s="42"/>
      <c r="AF17" s="42"/>
    </row>
    <row r="18" spans="2:32" x14ac:dyDescent="0.25">
      <c r="U18">
        <f>SUMPRODUCT(U7:U14,$AE$7:$AE$14)/SUM($AE$7:$AE$14)</f>
        <v>18.645034925973007</v>
      </c>
      <c r="Z18">
        <f>SUMPRODUCT(Z7:Z14,$AF$7:$AF$14)/SUM($AF$7:$AF$14)</f>
        <v>15.992477712948492</v>
      </c>
      <c r="AE18" s="42">
        <f>AE15/AE6</f>
        <v>0.46808377058904049</v>
      </c>
      <c r="AF18" s="42">
        <f>AF15/AF6</f>
        <v>0.46367453195055691</v>
      </c>
    </row>
    <row r="19" spans="2:32" x14ac:dyDescent="0.25">
      <c r="AE19" s="42">
        <f>AE16/AE6</f>
        <v>0.53191622941095951</v>
      </c>
      <c r="AF19" s="42">
        <f>AF16/AF6</f>
        <v>0.53632546804944303</v>
      </c>
    </row>
    <row r="20" spans="2:32" x14ac:dyDescent="0.25">
      <c r="AE20" s="42"/>
      <c r="AF20" s="42"/>
    </row>
    <row r="21" spans="2:32" x14ac:dyDescent="0.25">
      <c r="B21" s="37" t="s">
        <v>153</v>
      </c>
      <c r="AE21" s="42"/>
      <c r="AF21" s="42"/>
    </row>
    <row r="22" spans="2:32" x14ac:dyDescent="0.25">
      <c r="AE22" s="42"/>
      <c r="AF22" s="42"/>
    </row>
    <row r="23" spans="2:32" x14ac:dyDescent="0.25">
      <c r="AE23" s="42"/>
      <c r="AF23" s="42"/>
    </row>
    <row r="24" spans="2:32" x14ac:dyDescent="0.25">
      <c r="AE24" s="42"/>
      <c r="AF24" s="42"/>
    </row>
    <row r="25" spans="2:32" x14ac:dyDescent="0.25">
      <c r="AE25" s="42"/>
      <c r="AF25" s="42"/>
    </row>
    <row r="26" spans="2:32" x14ac:dyDescent="0.25">
      <c r="AE26" s="42"/>
      <c r="AF26" s="42"/>
    </row>
    <row r="27" spans="2:32" x14ac:dyDescent="0.25">
      <c r="AE27" s="42"/>
      <c r="AF27" s="42"/>
    </row>
    <row r="28" spans="2:32" x14ac:dyDescent="0.25">
      <c r="AE28" s="43">
        <v>2012</v>
      </c>
      <c r="AF28" s="43">
        <v>2017</v>
      </c>
    </row>
    <row r="29" spans="2:32" x14ac:dyDescent="0.25">
      <c r="AD29" s="43" t="s">
        <v>72</v>
      </c>
      <c r="AE29" s="42">
        <v>417508</v>
      </c>
      <c r="AF29" s="42">
        <v>424952</v>
      </c>
    </row>
    <row r="30" spans="2:32" x14ac:dyDescent="0.25">
      <c r="AD30" s="43" t="s">
        <v>154</v>
      </c>
      <c r="AE30" s="42">
        <v>1129391</v>
      </c>
      <c r="AF30" s="42">
        <v>1160490</v>
      </c>
    </row>
    <row r="31" spans="2:32" x14ac:dyDescent="0.25">
      <c r="AD31" s="43" t="s">
        <v>155</v>
      </c>
      <c r="AE31" s="42">
        <v>451881</v>
      </c>
      <c r="AF31" s="42">
        <v>462791</v>
      </c>
    </row>
    <row r="32" spans="2:32" x14ac:dyDescent="0.25">
      <c r="AD32" s="43" t="s">
        <v>75</v>
      </c>
      <c r="AE32" s="42">
        <v>1245251</v>
      </c>
      <c r="AF32" s="42">
        <v>1315528</v>
      </c>
    </row>
    <row r="33" spans="30:32" x14ac:dyDescent="0.25">
      <c r="AD33" s="43" t="s">
        <v>76</v>
      </c>
      <c r="AE33" s="42">
        <v>666029</v>
      </c>
      <c r="AF33" s="42">
        <v>703629</v>
      </c>
    </row>
    <row r="34" spans="30:32" x14ac:dyDescent="0.25">
      <c r="AD34" s="43" t="s">
        <v>77</v>
      </c>
      <c r="AE34" s="42">
        <v>1513892</v>
      </c>
      <c r="AF34" s="42">
        <v>1537172</v>
      </c>
    </row>
    <row r="35" spans="30:32" x14ac:dyDescent="0.25">
      <c r="AD35" s="43" t="s">
        <v>78</v>
      </c>
      <c r="AE35" s="42">
        <v>969170</v>
      </c>
      <c r="AF35" s="42">
        <v>1038706</v>
      </c>
    </row>
    <row r="36" spans="30:32" x14ac:dyDescent="0.25">
      <c r="AD36" s="43" t="s">
        <v>79</v>
      </c>
      <c r="AE36" s="42">
        <v>1292175</v>
      </c>
      <c r="AF36" s="42">
        <v>1331758</v>
      </c>
    </row>
    <row r="37" spans="30:32" x14ac:dyDescent="0.25">
      <c r="AD37" s="43" t="s">
        <v>156</v>
      </c>
      <c r="AE37" s="42">
        <v>483580</v>
      </c>
      <c r="AF37" s="42">
        <v>502084</v>
      </c>
    </row>
    <row r="38" spans="30:32" x14ac:dyDescent="0.25">
      <c r="AD38" s="43" t="s">
        <v>81</v>
      </c>
      <c r="AE38" s="42">
        <v>840984</v>
      </c>
      <c r="AF38" s="42">
        <v>872523</v>
      </c>
    </row>
    <row r="39" spans="30:32" x14ac:dyDescent="0.25">
      <c r="AD39" s="43" t="s">
        <v>82</v>
      </c>
      <c r="AE39" s="42">
        <v>763558</v>
      </c>
      <c r="AF39" s="42">
        <v>802610</v>
      </c>
    </row>
    <row r="40" spans="30:32" x14ac:dyDescent="0.25">
      <c r="AD40" s="43" t="s">
        <v>83</v>
      </c>
      <c r="AE40" s="42">
        <v>1321407</v>
      </c>
      <c r="AF40" s="42">
        <v>1370274</v>
      </c>
    </row>
    <row r="41" spans="30:32" x14ac:dyDescent="0.25">
      <c r="AD41" s="43" t="s">
        <v>84</v>
      </c>
      <c r="AE41" s="42">
        <v>1791659</v>
      </c>
      <c r="AF41" s="42">
        <v>1905301</v>
      </c>
    </row>
    <row r="42" spans="30:32" x14ac:dyDescent="0.25">
      <c r="AD42" s="43" t="s">
        <v>85</v>
      </c>
      <c r="AE42" s="42">
        <v>1229260</v>
      </c>
      <c r="AF42" s="42">
        <v>1280788</v>
      </c>
    </row>
    <row r="43" spans="30:32" x14ac:dyDescent="0.25">
      <c r="AD43" s="43" t="s">
        <v>86</v>
      </c>
      <c r="AE43" s="42">
        <v>9395149</v>
      </c>
      <c r="AF43" s="42">
        <v>10143003</v>
      </c>
    </row>
    <row r="44" spans="30:32" x14ac:dyDescent="0.25">
      <c r="AD44" s="43" t="s">
        <v>87</v>
      </c>
      <c r="AE44" s="42">
        <v>1006953</v>
      </c>
      <c r="AF44" s="42">
        <v>1058946</v>
      </c>
    </row>
    <row r="45" spans="30:32" x14ac:dyDescent="0.25">
      <c r="AD45" s="43" t="s">
        <v>88</v>
      </c>
      <c r="AE45" s="42">
        <v>127639</v>
      </c>
      <c r="AF45" s="42">
        <v>143687</v>
      </c>
    </row>
    <row r="46" spans="30:32" x14ac:dyDescent="0.25">
      <c r="AD46" s="43" t="s">
        <v>89</v>
      </c>
      <c r="AE46" s="42">
        <v>174859</v>
      </c>
      <c r="AF46" s="42">
        <v>184187</v>
      </c>
    </row>
    <row r="47" spans="30:32" x14ac:dyDescent="0.25">
      <c r="AD47" s="43" t="s">
        <v>90</v>
      </c>
      <c r="AE47" s="42">
        <v>297591</v>
      </c>
      <c r="AF47" s="42">
        <v>308465</v>
      </c>
    </row>
    <row r="48" spans="30:32" x14ac:dyDescent="0.25">
      <c r="AD48" s="43" t="s">
        <v>91</v>
      </c>
      <c r="AE48" s="42">
        <v>1799607</v>
      </c>
      <c r="AF48" s="42">
        <v>1873024</v>
      </c>
    </row>
    <row r="49" spans="30:32" x14ac:dyDescent="0.25">
      <c r="AD49" s="43" t="s">
        <v>92</v>
      </c>
      <c r="AE49" s="42">
        <v>1377122</v>
      </c>
      <c r="AF49" s="42">
        <v>1442930</v>
      </c>
    </row>
    <row r="50" spans="30:32" x14ac:dyDescent="0.25">
      <c r="AD50" s="43" t="s">
        <v>93</v>
      </c>
      <c r="AE50" s="42">
        <v>806452</v>
      </c>
      <c r="AF50" s="42">
        <v>862822</v>
      </c>
    </row>
    <row r="51" spans="30:32" x14ac:dyDescent="0.25">
      <c r="AD51" s="43" t="s">
        <v>94</v>
      </c>
      <c r="AE51" s="42">
        <v>328915</v>
      </c>
      <c r="AF51" s="42">
        <v>350105</v>
      </c>
    </row>
    <row r="52" spans="30:32" x14ac:dyDescent="0.25">
      <c r="AD52" s="43" t="s">
        <v>95</v>
      </c>
      <c r="AE52" s="42">
        <v>228227</v>
      </c>
      <c r="AF52" s="42">
        <v>243362</v>
      </c>
    </row>
    <row r="53" spans="30:32" x14ac:dyDescent="0.25">
      <c r="AD53" s="43" t="s">
        <v>96</v>
      </c>
      <c r="AE53" s="42">
        <v>477616</v>
      </c>
      <c r="AF53" s="42">
        <v>506881</v>
      </c>
    </row>
  </sheetData>
  <mergeCells count="1">
    <mergeCell ref="AY4:AZ4"/>
  </mergeCells>
  <hyperlinks>
    <hyperlink ref="B21" r:id="rId1" xr:uid="{291F83E9-E2CF-4564-BB71-D528DAFB7F23}"/>
  </hyperlinks>
  <pageMargins left="0.7" right="0.7" top="0.75" bottom="0.75" header="0.3" footer="0.3"/>
  <ignoredErrors>
    <ignoredError sqref="AE6:AF6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D369-D09C-4954-B2D3-12AFD4C5224B}">
  <dimension ref="B2:AB109"/>
  <sheetViews>
    <sheetView showGridLines="0" workbookViewId="0">
      <selection activeCell="A20" sqref="A20"/>
    </sheetView>
  </sheetViews>
  <sheetFormatPr baseColWidth="10" defaultRowHeight="15" x14ac:dyDescent="0.25"/>
  <cols>
    <col min="3" max="3" width="3" customWidth="1"/>
    <col min="6" max="6" width="3.28515625" customWidth="1"/>
    <col min="19" max="19" width="19.42578125" bestFit="1" customWidth="1"/>
  </cols>
  <sheetData>
    <row r="2" spans="2:28" x14ac:dyDescent="0.25">
      <c r="B2" s="30" t="s">
        <v>191</v>
      </c>
      <c r="C2" s="22"/>
      <c r="G2" s="13" t="s">
        <v>172</v>
      </c>
      <c r="R2" s="16"/>
      <c r="S2" s="16"/>
      <c r="T2" s="44"/>
      <c r="U2" s="44"/>
      <c r="V2" s="44"/>
      <c r="W2" s="44"/>
      <c r="X2" s="44"/>
      <c r="Y2" s="16"/>
      <c r="Z2" s="16"/>
      <c r="AA2" s="16"/>
      <c r="AB2" s="16"/>
    </row>
    <row r="3" spans="2:28" ht="6.75" customHeight="1" x14ac:dyDescent="0.25">
      <c r="B3" s="30"/>
      <c r="C3" s="22"/>
    </row>
    <row r="4" spans="2:28" x14ac:dyDescent="0.25">
      <c r="B4" s="5" t="s">
        <v>64</v>
      </c>
      <c r="C4" s="22"/>
      <c r="D4" s="35" t="s">
        <v>170</v>
      </c>
      <c r="E4" s="35" t="s">
        <v>171</v>
      </c>
      <c r="G4" s="35" t="s">
        <v>109</v>
      </c>
      <c r="R4" s="44" t="s">
        <v>161</v>
      </c>
      <c r="S4" t="s">
        <v>127</v>
      </c>
      <c r="X4" s="44" t="s">
        <v>162</v>
      </c>
      <c r="Y4" t="s">
        <v>127</v>
      </c>
    </row>
    <row r="5" spans="2:28" x14ac:dyDescent="0.25">
      <c r="S5" t="s">
        <v>101</v>
      </c>
      <c r="T5">
        <f>SUM(T6:T10)</f>
        <v>18249543</v>
      </c>
      <c r="U5">
        <f>SUM(U6:U10)</f>
        <v>6834967</v>
      </c>
      <c r="V5" s="40">
        <f t="shared" ref="V5:V10" si="0">U5/T5*100</f>
        <v>37.452811832055197</v>
      </c>
      <c r="Y5" t="s">
        <v>101</v>
      </c>
      <c r="Z5">
        <f>SUM(Z6:Z10)</f>
        <v>20152581</v>
      </c>
      <c r="AA5">
        <f>SUM(AA6:AA10)</f>
        <v>8293290</v>
      </c>
      <c r="AB5" s="40">
        <f t="shared" ref="AB5:AB10" si="1">AA5/Z5*100</f>
        <v>41.152495553795312</v>
      </c>
    </row>
    <row r="6" spans="2:28" x14ac:dyDescent="0.25">
      <c r="B6" s="24" t="s">
        <v>71</v>
      </c>
      <c r="C6" s="16"/>
      <c r="D6" s="38">
        <v>26.6</v>
      </c>
      <c r="E6" s="38">
        <v>36.1</v>
      </c>
      <c r="G6" s="31">
        <f>E6-D6</f>
        <v>9.5</v>
      </c>
      <c r="S6" t="s">
        <v>163</v>
      </c>
      <c r="T6">
        <v>4977282</v>
      </c>
      <c r="U6">
        <v>4366466</v>
      </c>
      <c r="V6" s="40">
        <f t="shared" si="0"/>
        <v>87.727920579947053</v>
      </c>
      <c r="Y6" t="s">
        <v>163</v>
      </c>
      <c r="Z6">
        <v>5243430</v>
      </c>
      <c r="AA6">
        <v>4508228</v>
      </c>
      <c r="AB6" s="40">
        <f t="shared" si="1"/>
        <v>85.978605607398208</v>
      </c>
    </row>
    <row r="7" spans="2:28" x14ac:dyDescent="0.25">
      <c r="B7" s="24" t="s">
        <v>73</v>
      </c>
      <c r="C7" s="16"/>
      <c r="D7" s="38">
        <v>29.896781277075373</v>
      </c>
      <c r="E7" s="38">
        <v>39.574377582038558</v>
      </c>
      <c r="G7" s="31">
        <f t="shared" ref="G7" si="2">E7-D7</f>
        <v>9.6775963049631848</v>
      </c>
      <c r="H7" t="str">
        <f t="shared" ref="H7:H15" si="3">IF(E7&lt;$E$6,1,"")</f>
        <v/>
      </c>
      <c r="S7" t="s">
        <v>164</v>
      </c>
      <c r="T7">
        <v>1852558</v>
      </c>
      <c r="U7">
        <v>103741</v>
      </c>
      <c r="V7" s="40">
        <f t="shared" si="0"/>
        <v>5.5998786542715537</v>
      </c>
      <c r="Y7" t="s">
        <v>164</v>
      </c>
      <c r="Z7">
        <v>1852558</v>
      </c>
      <c r="AA7">
        <v>349808</v>
      </c>
      <c r="AB7" s="40">
        <f t="shared" si="1"/>
        <v>18.882431751124663</v>
      </c>
    </row>
    <row r="8" spans="2:28" x14ac:dyDescent="0.25">
      <c r="B8" s="24" t="s">
        <v>78</v>
      </c>
      <c r="C8" s="16"/>
      <c r="D8" s="38">
        <v>24.487146012387946</v>
      </c>
      <c r="E8" s="38">
        <v>55.629801106723129</v>
      </c>
      <c r="G8" s="31">
        <f t="shared" ref="G8:G15" si="4">E8-D8</f>
        <v>31.142655094335183</v>
      </c>
      <c r="H8" t="str">
        <f t="shared" si="3"/>
        <v/>
      </c>
      <c r="S8" t="s">
        <v>165</v>
      </c>
      <c r="T8">
        <v>6777872</v>
      </c>
      <c r="U8">
        <v>1780978</v>
      </c>
      <c r="V8" s="40">
        <f t="shared" si="0"/>
        <v>26.276359305693585</v>
      </c>
      <c r="Y8" t="s">
        <v>165</v>
      </c>
      <c r="Z8">
        <v>7071043</v>
      </c>
      <c r="AA8">
        <v>2422804</v>
      </c>
      <c r="AB8" s="40">
        <f t="shared" si="1"/>
        <v>34.263742986713559</v>
      </c>
    </row>
    <row r="9" spans="2:28" x14ac:dyDescent="0.25">
      <c r="B9" s="24" t="s">
        <v>82</v>
      </c>
      <c r="C9" s="16"/>
      <c r="D9" s="38">
        <v>30.559000596822251</v>
      </c>
      <c r="E9" s="39">
        <v>31.742621093067346</v>
      </c>
      <c r="G9" s="31">
        <f t="shared" si="4"/>
        <v>1.1836204962450942</v>
      </c>
      <c r="H9">
        <f t="shared" si="3"/>
        <v>1</v>
      </c>
      <c r="S9" t="s">
        <v>166</v>
      </c>
      <c r="T9">
        <v>3269640</v>
      </c>
      <c r="U9">
        <v>299000</v>
      </c>
      <c r="V9" s="40">
        <f t="shared" si="0"/>
        <v>9.1447376469580739</v>
      </c>
      <c r="Y9" t="s">
        <v>166</v>
      </c>
      <c r="Z9">
        <v>3271130</v>
      </c>
      <c r="AA9">
        <v>632400</v>
      </c>
      <c r="AB9" s="40">
        <f t="shared" si="1"/>
        <v>19.332768798549736</v>
      </c>
    </row>
    <row r="10" spans="2:28" x14ac:dyDescent="0.25">
      <c r="B10" s="24" t="s">
        <v>85</v>
      </c>
      <c r="C10" s="16"/>
      <c r="D10" s="38">
        <v>18.598948589091187</v>
      </c>
      <c r="E10" s="38">
        <v>25.387508651565739</v>
      </c>
      <c r="G10" s="31">
        <f t="shared" si="4"/>
        <v>6.7885600624745521</v>
      </c>
      <c r="H10">
        <f t="shared" si="3"/>
        <v>1</v>
      </c>
      <c r="S10" t="s">
        <v>167</v>
      </c>
      <c r="T10">
        <v>1372191</v>
      </c>
      <c r="U10">
        <v>284782</v>
      </c>
      <c r="V10" s="40">
        <f t="shared" si="0"/>
        <v>20.753816341894098</v>
      </c>
      <c r="Y10" t="s">
        <v>167</v>
      </c>
      <c r="Z10">
        <v>2714420</v>
      </c>
      <c r="AA10">
        <v>380050</v>
      </c>
      <c r="AB10" s="40">
        <f t="shared" si="1"/>
        <v>14.001149416818325</v>
      </c>
    </row>
    <row r="11" spans="2:28" x14ac:dyDescent="0.25">
      <c r="B11" s="24" t="s">
        <v>86</v>
      </c>
      <c r="C11" s="16"/>
      <c r="D11" s="38">
        <v>43.622389225546563</v>
      </c>
      <c r="E11" s="38">
        <v>41.890494680107217</v>
      </c>
      <c r="G11" s="31">
        <f t="shared" si="4"/>
        <v>-1.7318945454393457</v>
      </c>
      <c r="H11" t="str">
        <f t="shared" si="3"/>
        <v/>
      </c>
    </row>
    <row r="12" spans="2:28" x14ac:dyDescent="0.25">
      <c r="B12" s="24" t="s">
        <v>87</v>
      </c>
      <c r="C12" s="16"/>
      <c r="D12" s="38">
        <v>37.622073028459937</v>
      </c>
      <c r="E12" s="38">
        <v>35.96392363794785</v>
      </c>
      <c r="G12" s="31">
        <f t="shared" si="4"/>
        <v>-1.6581493905120865</v>
      </c>
      <c r="H12">
        <f t="shared" si="3"/>
        <v>1</v>
      </c>
      <c r="T12">
        <f>SUM(T7:T10)</f>
        <v>13272261</v>
      </c>
      <c r="U12">
        <f>SUM(U7:U10)</f>
        <v>2468501</v>
      </c>
      <c r="V12" s="40">
        <f>U12/T12*100</f>
        <v>18.598948589091187</v>
      </c>
      <c r="Z12">
        <f>SUM(Z7:Z10)</f>
        <v>14909151</v>
      </c>
      <c r="AA12">
        <f>SUM(AA7:AA10)</f>
        <v>3785062</v>
      </c>
      <c r="AB12" s="40">
        <f>AA12/Z12*100</f>
        <v>25.387508651565739</v>
      </c>
    </row>
    <row r="13" spans="2:28" x14ac:dyDescent="0.25">
      <c r="B13" s="24" t="s">
        <v>91</v>
      </c>
      <c r="C13" s="16"/>
      <c r="D13" s="38">
        <v>23.288180277978157</v>
      </c>
      <c r="E13" s="38">
        <v>31.284136255689472</v>
      </c>
      <c r="G13" s="31">
        <f t="shared" si="4"/>
        <v>7.9959559777113149</v>
      </c>
      <c r="H13">
        <f t="shared" si="3"/>
        <v>1</v>
      </c>
    </row>
    <row r="14" spans="2:28" x14ac:dyDescent="0.25">
      <c r="B14" s="24" t="s">
        <v>95</v>
      </c>
      <c r="C14" s="16"/>
      <c r="D14" s="38">
        <v>25.008101494957803</v>
      </c>
      <c r="E14" s="38">
        <v>28.844205345170241</v>
      </c>
      <c r="G14" s="31">
        <f t="shared" si="4"/>
        <v>3.8361038502124387</v>
      </c>
      <c r="H14">
        <f t="shared" si="3"/>
        <v>1</v>
      </c>
    </row>
    <row r="15" spans="2:28" x14ac:dyDescent="0.25">
      <c r="B15" s="24" t="s">
        <v>96</v>
      </c>
      <c r="C15" s="16"/>
      <c r="D15" s="38">
        <v>43.675829525808446</v>
      </c>
      <c r="E15" s="38">
        <v>51.777775655829728</v>
      </c>
      <c r="G15" s="31">
        <f t="shared" si="4"/>
        <v>8.1019461300212825</v>
      </c>
      <c r="H15" t="str">
        <f t="shared" si="3"/>
        <v/>
      </c>
      <c r="R15" s="44" t="s">
        <v>161</v>
      </c>
      <c r="S15" t="s">
        <v>133</v>
      </c>
      <c r="V15" s="40"/>
      <c r="X15" s="44" t="s">
        <v>162</v>
      </c>
      <c r="Y15" t="s">
        <v>133</v>
      </c>
      <c r="AB15" s="40"/>
    </row>
    <row r="16" spans="2:28" x14ac:dyDescent="0.25">
      <c r="S16" t="s">
        <v>101</v>
      </c>
      <c r="T16">
        <f>SUM(T17:T21)</f>
        <v>31606048</v>
      </c>
      <c r="U16">
        <f>SUM(U17:U21)</f>
        <v>7759327</v>
      </c>
      <c r="V16" s="40">
        <f t="shared" ref="V16:V21" si="5">U16/T16*100</f>
        <v>24.550133569372544</v>
      </c>
      <c r="Y16" t="s">
        <v>163</v>
      </c>
      <c r="Z16">
        <v>6173636</v>
      </c>
      <c r="AA16">
        <v>5093835</v>
      </c>
      <c r="AB16" s="40">
        <f t="shared" ref="AB16:AB21" si="6">AA16/Z16*100</f>
        <v>82.509480636694491</v>
      </c>
    </row>
    <row r="17" spans="2:28" x14ac:dyDescent="0.25">
      <c r="S17" t="s">
        <v>163</v>
      </c>
      <c r="T17">
        <v>4687530</v>
      </c>
      <c r="U17">
        <v>1490494</v>
      </c>
      <c r="V17" s="40">
        <f t="shared" si="5"/>
        <v>31.797001832521605</v>
      </c>
      <c r="Y17" t="s">
        <v>164</v>
      </c>
      <c r="Z17">
        <v>6804654</v>
      </c>
      <c r="AA17">
        <v>4026449</v>
      </c>
      <c r="AB17" s="40">
        <f t="shared" si="6"/>
        <v>59.171987289875425</v>
      </c>
    </row>
    <row r="18" spans="2:28" x14ac:dyDescent="0.25">
      <c r="S18" t="s">
        <v>164</v>
      </c>
      <c r="T18">
        <v>6669069</v>
      </c>
      <c r="U18">
        <v>2088878</v>
      </c>
      <c r="V18" s="40">
        <f t="shared" si="5"/>
        <v>31.321883159403509</v>
      </c>
      <c r="Y18" t="s">
        <v>165</v>
      </c>
      <c r="Z18">
        <v>14944700</v>
      </c>
      <c r="AA18">
        <v>4520538</v>
      </c>
      <c r="AB18" s="40">
        <f t="shared" si="6"/>
        <v>30.248435900352632</v>
      </c>
    </row>
    <row r="19" spans="2:28" x14ac:dyDescent="0.25">
      <c r="S19" t="s">
        <v>165</v>
      </c>
      <c r="T19">
        <v>11655500</v>
      </c>
      <c r="U19">
        <v>2860944</v>
      </c>
      <c r="V19" s="40">
        <f t="shared" si="5"/>
        <v>24.545871048003089</v>
      </c>
      <c r="Y19" t="s">
        <v>166</v>
      </c>
      <c r="Z19">
        <v>8266044</v>
      </c>
      <c r="AA19">
        <v>3112052</v>
      </c>
      <c r="AB19" s="40">
        <f t="shared" si="6"/>
        <v>37.648626114257318</v>
      </c>
    </row>
    <row r="20" spans="2:28" x14ac:dyDescent="0.25">
      <c r="S20" t="s">
        <v>166</v>
      </c>
      <c r="T20">
        <v>7213802</v>
      </c>
      <c r="U20">
        <v>647500</v>
      </c>
      <c r="V20" s="40">
        <f t="shared" si="5"/>
        <v>8.9758493510079713</v>
      </c>
      <c r="Y20" t="s">
        <v>167</v>
      </c>
      <c r="Z20">
        <v>2612859</v>
      </c>
      <c r="AA20">
        <v>915234</v>
      </c>
      <c r="AB20" s="40">
        <f t="shared" si="6"/>
        <v>35.028066956540712</v>
      </c>
    </row>
    <row r="21" spans="2:28" x14ac:dyDescent="0.25">
      <c r="B21" s="37" t="s">
        <v>160</v>
      </c>
      <c r="S21" t="s">
        <v>167</v>
      </c>
      <c r="T21">
        <v>1380147</v>
      </c>
      <c r="U21">
        <v>671511</v>
      </c>
      <c r="V21" s="40">
        <f t="shared" si="5"/>
        <v>48.65503457240424</v>
      </c>
      <c r="Y21" t="s">
        <v>167</v>
      </c>
      <c r="Z21">
        <v>2714420</v>
      </c>
      <c r="AA21">
        <v>380050</v>
      </c>
      <c r="AB21" s="40">
        <f t="shared" si="6"/>
        <v>14.001149416818325</v>
      </c>
    </row>
    <row r="23" spans="2:28" x14ac:dyDescent="0.25">
      <c r="T23">
        <f>SUM(T18:T21)</f>
        <v>26918518</v>
      </c>
      <c r="U23">
        <f>SUM(U18:U21)</f>
        <v>6268833</v>
      </c>
      <c r="V23" s="40">
        <f>U23/T23*100</f>
        <v>23.288180277978157</v>
      </c>
      <c r="Z23">
        <f>SUM(Z18:Z21)</f>
        <v>28538023</v>
      </c>
      <c r="AA23">
        <f>SUM(AA18:AA21)</f>
        <v>8927874</v>
      </c>
      <c r="AB23" s="40">
        <f>AA23/Z23*100</f>
        <v>31.284136255689472</v>
      </c>
    </row>
    <row r="27" spans="2:28" x14ac:dyDescent="0.25">
      <c r="R27" s="44" t="s">
        <v>161</v>
      </c>
      <c r="S27" t="s">
        <v>168</v>
      </c>
      <c r="X27" s="44" t="s">
        <v>162</v>
      </c>
      <c r="Y27" t="s">
        <v>168</v>
      </c>
    </row>
    <row r="28" spans="2:28" x14ac:dyDescent="0.25">
      <c r="S28" t="s">
        <v>101</v>
      </c>
      <c r="T28">
        <f>SUM(T29:T33)</f>
        <v>16898350</v>
      </c>
      <c r="U28">
        <f>SUM(U29:U33)</f>
        <v>4645596</v>
      </c>
      <c r="V28" s="40">
        <f t="shared" ref="V28:V33" si="7">U28/T28*100</f>
        <v>27.491417801146266</v>
      </c>
      <c r="Y28" t="s">
        <v>101</v>
      </c>
      <c r="Z28">
        <f>SUM(Z29:Z33)</f>
        <v>20663007</v>
      </c>
      <c r="AA28">
        <f>SUM(AA29:AA33)</f>
        <v>6277607</v>
      </c>
      <c r="AB28" s="40">
        <f t="shared" ref="AB28:AB33" si="8">AA28/Z28*100</f>
        <v>30.380897610885</v>
      </c>
    </row>
    <row r="29" spans="2:28" x14ac:dyDescent="0.25">
      <c r="S29" t="s">
        <v>163</v>
      </c>
      <c r="T29">
        <v>3604444</v>
      </c>
      <c r="U29">
        <v>671146</v>
      </c>
      <c r="V29" s="40">
        <f t="shared" si="7"/>
        <v>18.619959139329119</v>
      </c>
      <c r="Y29" t="s">
        <v>163</v>
      </c>
      <c r="Z29">
        <v>5701718</v>
      </c>
      <c r="AA29">
        <v>356770</v>
      </c>
      <c r="AB29" s="40">
        <f t="shared" si="8"/>
        <v>6.2572368538745691</v>
      </c>
    </row>
    <row r="30" spans="2:28" x14ac:dyDescent="0.25">
      <c r="S30" t="s">
        <v>164</v>
      </c>
      <c r="T30">
        <v>2547287</v>
      </c>
      <c r="U30">
        <v>426785</v>
      </c>
      <c r="V30" s="40">
        <f t="shared" si="7"/>
        <v>16.754492132217532</v>
      </c>
      <c r="Y30" t="s">
        <v>164</v>
      </c>
      <c r="Z30">
        <v>3047360</v>
      </c>
      <c r="AA30">
        <v>525520</v>
      </c>
      <c r="AB30" s="40">
        <f t="shared" si="8"/>
        <v>17.245090832720781</v>
      </c>
    </row>
    <row r="31" spans="2:28" x14ac:dyDescent="0.25">
      <c r="S31" t="s">
        <v>165</v>
      </c>
      <c r="T31">
        <v>7559503</v>
      </c>
      <c r="U31">
        <v>2841002</v>
      </c>
      <c r="V31" s="40">
        <f t="shared" si="7"/>
        <v>37.581862193850576</v>
      </c>
      <c r="Y31" t="s">
        <v>165</v>
      </c>
      <c r="Z31">
        <v>7849802</v>
      </c>
      <c r="AA31">
        <v>3634020</v>
      </c>
      <c r="AB31" s="40">
        <f t="shared" si="8"/>
        <v>46.294416088456749</v>
      </c>
    </row>
    <row r="32" spans="2:28" x14ac:dyDescent="0.25">
      <c r="S32" t="s">
        <v>166</v>
      </c>
      <c r="T32">
        <v>1487238</v>
      </c>
      <c r="U32">
        <v>42752</v>
      </c>
      <c r="V32" s="40">
        <f t="shared" si="7"/>
        <v>2.8745903480142383</v>
      </c>
      <c r="Y32" t="s">
        <v>166</v>
      </c>
      <c r="Z32">
        <v>1699559</v>
      </c>
      <c r="AA32">
        <v>475842</v>
      </c>
      <c r="AB32" s="40">
        <f t="shared" si="8"/>
        <v>27.997968884869547</v>
      </c>
    </row>
    <row r="33" spans="18:28" x14ac:dyDescent="0.25">
      <c r="S33" t="s">
        <v>167</v>
      </c>
      <c r="T33">
        <v>1699878</v>
      </c>
      <c r="U33">
        <v>663911</v>
      </c>
      <c r="V33" s="40">
        <f t="shared" si="7"/>
        <v>39.056391105714646</v>
      </c>
      <c r="Y33" t="s">
        <v>167</v>
      </c>
      <c r="Z33">
        <v>2364568</v>
      </c>
      <c r="AA33">
        <v>1285455</v>
      </c>
      <c r="AB33" s="40">
        <f t="shared" si="8"/>
        <v>54.363207148197887</v>
      </c>
    </row>
    <row r="35" spans="18:28" x14ac:dyDescent="0.25">
      <c r="T35">
        <f>SUM(T30:T33)</f>
        <v>13293906</v>
      </c>
      <c r="U35">
        <f>SUM(U30:U33)</f>
        <v>3974450</v>
      </c>
      <c r="V35" s="40">
        <f>U35/T35*100</f>
        <v>29.896781277075373</v>
      </c>
      <c r="Z35">
        <f>SUM(Z30:Z33)</f>
        <v>14961289</v>
      </c>
      <c r="AA35">
        <f>SUM(AA30:AA33)</f>
        <v>5920837</v>
      </c>
      <c r="AB35" s="40">
        <f>AA35/Z35*100</f>
        <v>39.574377582038558</v>
      </c>
    </row>
    <row r="39" spans="18:28" x14ac:dyDescent="0.25">
      <c r="R39" s="44" t="s">
        <v>161</v>
      </c>
      <c r="S39" t="s">
        <v>138</v>
      </c>
      <c r="X39" s="44" t="s">
        <v>162</v>
      </c>
      <c r="Y39" t="s">
        <v>138</v>
      </c>
    </row>
    <row r="40" spans="18:28" x14ac:dyDescent="0.25">
      <c r="S40" t="s">
        <v>101</v>
      </c>
      <c r="T40">
        <f>SUM(T41:T45)</f>
        <v>9843103</v>
      </c>
      <c r="U40">
        <f>SUM(U41:U45)</f>
        <v>4898569</v>
      </c>
      <c r="V40" s="40">
        <f t="shared" ref="V40:V45" si="9">U40/T40*100</f>
        <v>49.766511637641095</v>
      </c>
      <c r="Y40" t="s">
        <v>101</v>
      </c>
      <c r="Z40">
        <f>SUM(Z41:Z45)</f>
        <v>11507117</v>
      </c>
      <c r="AA40">
        <f>SUM(AA41:AA45)</f>
        <v>5927054</v>
      </c>
      <c r="AB40" s="40">
        <f t="shared" ref="AB40:AB45" si="10">AA40/Z40*100</f>
        <v>51.507723437590833</v>
      </c>
    </row>
    <row r="41" spans="18:28" x14ac:dyDescent="0.25">
      <c r="S41" t="s">
        <v>163</v>
      </c>
      <c r="T41">
        <v>1254190</v>
      </c>
      <c r="U41">
        <v>1147290</v>
      </c>
      <c r="V41" s="40">
        <f t="shared" si="9"/>
        <v>91.47657053556479</v>
      </c>
      <c r="Y41" t="s">
        <v>163</v>
      </c>
      <c r="Z41">
        <v>1977090</v>
      </c>
      <c r="AA41">
        <v>992618</v>
      </c>
      <c r="AB41" s="40">
        <f t="shared" si="10"/>
        <v>50.206009842748692</v>
      </c>
    </row>
    <row r="42" spans="18:28" x14ac:dyDescent="0.25">
      <c r="S42" t="s">
        <v>164</v>
      </c>
      <c r="T42">
        <v>2134506</v>
      </c>
      <c r="U42">
        <v>687400</v>
      </c>
      <c r="V42" s="40">
        <f t="shared" si="9"/>
        <v>32.204172768781156</v>
      </c>
      <c r="Y42" t="s">
        <v>164</v>
      </c>
      <c r="Z42">
        <v>1886705</v>
      </c>
      <c r="AA42">
        <v>869900</v>
      </c>
      <c r="AB42" s="40">
        <f t="shared" si="10"/>
        <v>46.106837051897351</v>
      </c>
    </row>
    <row r="43" spans="18:28" x14ac:dyDescent="0.25">
      <c r="S43" t="s">
        <v>165</v>
      </c>
      <c r="T43">
        <v>4219653</v>
      </c>
      <c r="U43">
        <v>1802971</v>
      </c>
      <c r="V43" s="40">
        <f t="shared" si="9"/>
        <v>42.727944691186693</v>
      </c>
      <c r="Y43" t="s">
        <v>165</v>
      </c>
      <c r="Z43">
        <v>4841786</v>
      </c>
      <c r="AA43">
        <v>2671694</v>
      </c>
      <c r="AB43" s="40">
        <f t="shared" si="10"/>
        <v>55.179927406952721</v>
      </c>
    </row>
    <row r="44" spans="18:28" x14ac:dyDescent="0.25">
      <c r="S44" t="s">
        <v>166</v>
      </c>
      <c r="T44">
        <v>166508</v>
      </c>
      <c r="U44">
        <v>49220</v>
      </c>
      <c r="V44" s="40">
        <f t="shared" si="9"/>
        <v>29.56014125447426</v>
      </c>
      <c r="Y44" t="s">
        <v>166</v>
      </c>
      <c r="Z44">
        <v>173140</v>
      </c>
      <c r="AA44">
        <v>52803</v>
      </c>
      <c r="AB44" s="40">
        <f t="shared" si="10"/>
        <v>30.497285433753028</v>
      </c>
    </row>
    <row r="45" spans="18:28" x14ac:dyDescent="0.25">
      <c r="S45" t="s">
        <v>167</v>
      </c>
      <c r="T45">
        <v>2068246</v>
      </c>
      <c r="U45">
        <v>1211688</v>
      </c>
      <c r="V45" s="40">
        <f t="shared" si="9"/>
        <v>58.58529401241438</v>
      </c>
      <c r="Y45" t="s">
        <v>167</v>
      </c>
      <c r="Z45">
        <v>2628396</v>
      </c>
      <c r="AA45">
        <v>1340039</v>
      </c>
      <c r="AB45" s="40">
        <f t="shared" si="10"/>
        <v>50.983147136124089</v>
      </c>
    </row>
    <row r="47" spans="18:28" x14ac:dyDescent="0.25">
      <c r="T47">
        <f>SUM(T42:T45)</f>
        <v>8588913</v>
      </c>
      <c r="U47">
        <f>SUM(U42:U45)</f>
        <v>3751279</v>
      </c>
      <c r="V47" s="40">
        <f>U47/T47*100</f>
        <v>43.675829525808446</v>
      </c>
      <c r="Z47">
        <f>SUM(Z42:Z45)</f>
        <v>9530027</v>
      </c>
      <c r="AA47">
        <f>SUM(AA42:AA45)</f>
        <v>4934436</v>
      </c>
      <c r="AB47" s="40">
        <f>AA47/Z47*100</f>
        <v>51.777775655829728</v>
      </c>
    </row>
    <row r="48" spans="18:28" x14ac:dyDescent="0.25">
      <c r="V48" s="40"/>
      <c r="AB48" s="40"/>
    </row>
    <row r="51" spans="18:28" x14ac:dyDescent="0.25">
      <c r="R51" s="44" t="s">
        <v>161</v>
      </c>
      <c r="S51" t="s">
        <v>129</v>
      </c>
      <c r="X51" s="44" t="s">
        <v>162</v>
      </c>
      <c r="Y51" t="s">
        <v>129</v>
      </c>
    </row>
    <row r="52" spans="18:28" x14ac:dyDescent="0.25">
      <c r="S52" t="s">
        <v>101</v>
      </c>
      <c r="T52">
        <f>SUM(T53:T57)</f>
        <v>18767689</v>
      </c>
      <c r="U52">
        <f>SUM(U53:U57)</f>
        <v>6799799</v>
      </c>
      <c r="V52" s="40">
        <f t="shared" ref="V52:V57" si="11">U52/T52*100</f>
        <v>36.231413468115328</v>
      </c>
      <c r="Y52" t="s">
        <v>101</v>
      </c>
      <c r="Z52">
        <f>SUM(Z53:Z57)</f>
        <v>27059645</v>
      </c>
      <c r="AA52">
        <f>SUM(AA53:AA57)</f>
        <v>10918303</v>
      </c>
      <c r="AB52" s="40">
        <f t="shared" ref="AB52:AB57" si="12">AA52/Z52*100</f>
        <v>40.349025273613158</v>
      </c>
    </row>
    <row r="53" spans="18:28" x14ac:dyDescent="0.25">
      <c r="S53" t="s">
        <v>163</v>
      </c>
      <c r="T53">
        <v>2578302</v>
      </c>
      <c r="U53">
        <v>709016</v>
      </c>
      <c r="V53" s="40">
        <f t="shared" si="11"/>
        <v>27.49933871206709</v>
      </c>
      <c r="Y53" t="s">
        <v>163</v>
      </c>
      <c r="Z53">
        <v>4950653</v>
      </c>
      <c r="AA53">
        <v>2967042</v>
      </c>
      <c r="AB53" s="40">
        <f t="shared" si="12"/>
        <v>59.932336198881245</v>
      </c>
    </row>
    <row r="54" spans="18:28" x14ac:dyDescent="0.25">
      <c r="S54" t="s">
        <v>164</v>
      </c>
      <c r="T54">
        <v>5916002</v>
      </c>
      <c r="U54">
        <v>1811409</v>
      </c>
      <c r="V54" s="40">
        <f t="shared" si="11"/>
        <v>30.618803036239679</v>
      </c>
      <c r="Y54" t="s">
        <v>164</v>
      </c>
      <c r="Z54">
        <v>7062746</v>
      </c>
      <c r="AA54">
        <v>2750288</v>
      </c>
      <c r="AB54" s="40">
        <f t="shared" si="12"/>
        <v>38.940774593904408</v>
      </c>
    </row>
    <row r="55" spans="18:28" x14ac:dyDescent="0.25">
      <c r="S55" t="s">
        <v>165</v>
      </c>
      <c r="T55">
        <v>6544337</v>
      </c>
      <c r="U55">
        <v>3017205</v>
      </c>
      <c r="V55" s="40">
        <f t="shared" si="11"/>
        <v>46.104059127761907</v>
      </c>
      <c r="Y55" t="s">
        <v>165</v>
      </c>
      <c r="Z55">
        <v>9475760</v>
      </c>
      <c r="AA55">
        <v>3463919</v>
      </c>
      <c r="AB55" s="40">
        <f t="shared" si="12"/>
        <v>36.55557971075671</v>
      </c>
    </row>
    <row r="56" spans="18:28" x14ac:dyDescent="0.25">
      <c r="S56" t="s">
        <v>166</v>
      </c>
      <c r="T56">
        <v>2091190</v>
      </c>
      <c r="U56">
        <v>714077</v>
      </c>
      <c r="V56" s="40">
        <f t="shared" si="11"/>
        <v>34.146921131030652</v>
      </c>
      <c r="Y56" t="s">
        <v>166</v>
      </c>
      <c r="Z56">
        <v>3053940</v>
      </c>
      <c r="AA56">
        <v>632627</v>
      </c>
      <c r="AB56" s="40">
        <f t="shared" si="12"/>
        <v>20.715109006725736</v>
      </c>
    </row>
    <row r="57" spans="18:28" x14ac:dyDescent="0.25">
      <c r="S57" t="s">
        <v>167</v>
      </c>
      <c r="T57">
        <v>1637858</v>
      </c>
      <c r="U57">
        <v>548092</v>
      </c>
      <c r="V57" s="40">
        <f t="shared" si="11"/>
        <v>33.463951087334799</v>
      </c>
      <c r="Y57" t="s">
        <v>167</v>
      </c>
      <c r="Z57">
        <v>2516546</v>
      </c>
      <c r="AA57">
        <v>1104427</v>
      </c>
      <c r="AB57" s="40">
        <f t="shared" si="12"/>
        <v>43.886620788970276</v>
      </c>
    </row>
    <row r="59" spans="18:28" x14ac:dyDescent="0.25">
      <c r="T59">
        <f>SUM(T54:T57)</f>
        <v>16189387</v>
      </c>
      <c r="U59">
        <f>SUM(U54:U57)</f>
        <v>6090783</v>
      </c>
      <c r="V59" s="40">
        <f>U59/T59*100</f>
        <v>37.622073028459937</v>
      </c>
      <c r="Z59">
        <f>SUM(Z54:Z57)</f>
        <v>22108992</v>
      </c>
      <c r="AA59">
        <f>SUM(AA54:AA57)</f>
        <v>7951261</v>
      </c>
      <c r="AB59" s="40">
        <f>AA59/Z59*100</f>
        <v>35.96392363794785</v>
      </c>
    </row>
    <row r="63" spans="18:28" x14ac:dyDescent="0.25">
      <c r="R63" s="44" t="s">
        <v>161</v>
      </c>
      <c r="S63" t="s">
        <v>124</v>
      </c>
      <c r="X63" s="44" t="s">
        <v>162</v>
      </c>
      <c r="Y63" t="s">
        <v>124</v>
      </c>
    </row>
    <row r="64" spans="18:28" x14ac:dyDescent="0.25">
      <c r="S64" t="s">
        <v>101</v>
      </c>
      <c r="T64">
        <f>SUM(T65:T69)</f>
        <v>13273111</v>
      </c>
      <c r="U64">
        <f>SUM(U65:U69)</f>
        <v>4237791</v>
      </c>
      <c r="V64" s="40">
        <f t="shared" ref="V64:V69" si="13">U64/T64*100</f>
        <v>31.927639270100279</v>
      </c>
      <c r="Y64" t="s">
        <v>101</v>
      </c>
      <c r="Z64">
        <f>SUM(Z65:Z69)</f>
        <v>14470804</v>
      </c>
      <c r="AA64">
        <f>SUM(AA65:AA69)</f>
        <v>5384487</v>
      </c>
      <c r="AB64" s="40">
        <f t="shared" ref="AB64:AB69" si="14">AA64/Z64*100</f>
        <v>37.209314700136908</v>
      </c>
    </row>
    <row r="65" spans="18:28" x14ac:dyDescent="0.25">
      <c r="S65" t="s">
        <v>163</v>
      </c>
      <c r="T65">
        <v>1634805</v>
      </c>
      <c r="U65">
        <v>681241</v>
      </c>
      <c r="V65" s="40">
        <f t="shared" si="13"/>
        <v>41.67108615400614</v>
      </c>
      <c r="Y65" t="s">
        <v>163</v>
      </c>
      <c r="Z65">
        <v>2105253</v>
      </c>
      <c r="AA65">
        <v>1459337</v>
      </c>
      <c r="AB65" s="40">
        <f t="shared" si="14"/>
        <v>69.318841963412467</v>
      </c>
    </row>
    <row r="66" spans="18:28" x14ac:dyDescent="0.25">
      <c r="S66" t="s">
        <v>164</v>
      </c>
      <c r="T66">
        <v>1214356</v>
      </c>
      <c r="U66">
        <v>696033</v>
      </c>
      <c r="V66" s="40">
        <f t="shared" si="13"/>
        <v>57.317047060334858</v>
      </c>
      <c r="Y66" t="s">
        <v>164</v>
      </c>
      <c r="Z66">
        <v>1172356</v>
      </c>
      <c r="AA66">
        <v>789673</v>
      </c>
      <c r="AB66" s="40">
        <f t="shared" si="14"/>
        <v>67.357782107141517</v>
      </c>
    </row>
    <row r="67" spans="18:28" x14ac:dyDescent="0.25">
      <c r="S67" t="s">
        <v>165</v>
      </c>
      <c r="T67">
        <v>5058901</v>
      </c>
      <c r="U67">
        <v>2122144</v>
      </c>
      <c r="V67" s="40">
        <f t="shared" si="13"/>
        <v>41.94871573885316</v>
      </c>
      <c r="Y67" t="s">
        <v>165</v>
      </c>
      <c r="Z67">
        <v>5668819</v>
      </c>
      <c r="AA67">
        <v>2345273</v>
      </c>
      <c r="AB67" s="40">
        <f t="shared" si="14"/>
        <v>41.3714567355211</v>
      </c>
    </row>
    <row r="68" spans="18:28" x14ac:dyDescent="0.25">
      <c r="S68" t="s">
        <v>166</v>
      </c>
      <c r="T68">
        <v>3654649</v>
      </c>
      <c r="U68">
        <v>206410</v>
      </c>
      <c r="V68" s="40">
        <f t="shared" si="13"/>
        <v>5.647874802751236</v>
      </c>
      <c r="Y68" t="s">
        <v>166</v>
      </c>
      <c r="Z68">
        <v>3654649</v>
      </c>
      <c r="AA68">
        <v>209390</v>
      </c>
      <c r="AB68" s="40">
        <f t="shared" si="14"/>
        <v>5.7294147810090648</v>
      </c>
    </row>
    <row r="69" spans="18:28" x14ac:dyDescent="0.25">
      <c r="S69" t="s">
        <v>167</v>
      </c>
      <c r="T69">
        <v>1710400</v>
      </c>
      <c r="U69">
        <v>531963</v>
      </c>
      <c r="V69" s="40">
        <f t="shared" si="13"/>
        <v>31.10167212347989</v>
      </c>
      <c r="Y69" t="s">
        <v>167</v>
      </c>
      <c r="Z69">
        <v>1869727</v>
      </c>
      <c r="AA69">
        <v>580814</v>
      </c>
      <c r="AB69" s="40">
        <f t="shared" si="14"/>
        <v>31.064107219931035</v>
      </c>
    </row>
    <row r="71" spans="18:28" x14ac:dyDescent="0.25">
      <c r="T71">
        <f>SUM(T66:T69)</f>
        <v>11638306</v>
      </c>
      <c r="U71">
        <f>SUM(U66:U69)</f>
        <v>3556550</v>
      </c>
      <c r="V71" s="40">
        <f>U71/T71*100</f>
        <v>30.559000596822251</v>
      </c>
      <c r="Z71">
        <f>SUM(Z66:Z69)</f>
        <v>12365551</v>
      </c>
      <c r="AA71">
        <f>SUM(AA66:AA69)</f>
        <v>3925150</v>
      </c>
      <c r="AB71" s="40">
        <f>AA71/Z71*100</f>
        <v>31.742621093067346</v>
      </c>
    </row>
    <row r="75" spans="18:28" x14ac:dyDescent="0.25">
      <c r="R75" s="44" t="s">
        <v>161</v>
      </c>
      <c r="S75" t="s">
        <v>128</v>
      </c>
      <c r="X75" s="44" t="s">
        <v>162</v>
      </c>
      <c r="Y75" t="s">
        <v>128</v>
      </c>
    </row>
    <row r="76" spans="18:28" x14ac:dyDescent="0.25">
      <c r="S76" t="s">
        <v>101</v>
      </c>
      <c r="T76">
        <f>SUM(T77:T81)</f>
        <v>12857058</v>
      </c>
      <c r="U76">
        <f>SUM(U77:U81)</f>
        <v>5338389</v>
      </c>
      <c r="V76" s="40">
        <f t="shared" ref="V76:V81" si="15">U76/T76*100</f>
        <v>41.52107737244399</v>
      </c>
      <c r="Y76" t="s">
        <v>101</v>
      </c>
      <c r="Z76">
        <f>SUM(Z77:Z81)</f>
        <v>17179783</v>
      </c>
      <c r="AA76">
        <f>SUM(AA77:AA81)</f>
        <v>7862754</v>
      </c>
      <c r="AB76" s="40">
        <f t="shared" ref="AB76:AB81" si="16">AA76/Z76*100</f>
        <v>45.767481463531873</v>
      </c>
    </row>
    <row r="77" spans="18:28" x14ac:dyDescent="0.25">
      <c r="S77" t="s">
        <v>163</v>
      </c>
      <c r="T77">
        <v>2756128</v>
      </c>
      <c r="U77">
        <v>932122</v>
      </c>
      <c r="V77" s="40">
        <f t="shared" si="15"/>
        <v>33.819982235948402</v>
      </c>
      <c r="Y77" t="s">
        <v>163</v>
      </c>
      <c r="Z77">
        <v>3914948</v>
      </c>
      <c r="AA77">
        <v>2306049</v>
      </c>
      <c r="AB77" s="40">
        <f t="shared" si="16"/>
        <v>58.903694250855956</v>
      </c>
    </row>
    <row r="78" spans="18:28" x14ac:dyDescent="0.25">
      <c r="S78" t="s">
        <v>164</v>
      </c>
      <c r="T78">
        <v>2698953</v>
      </c>
      <c r="U78">
        <v>816152</v>
      </c>
      <c r="V78" s="40">
        <f t="shared" si="15"/>
        <v>30.239578088243853</v>
      </c>
      <c r="Y78" t="s">
        <v>164</v>
      </c>
      <c r="Z78">
        <v>3680163</v>
      </c>
      <c r="AA78">
        <v>1670750</v>
      </c>
      <c r="AB78" s="40">
        <f t="shared" si="16"/>
        <v>45.398804346437913</v>
      </c>
    </row>
    <row r="79" spans="18:28" x14ac:dyDescent="0.25">
      <c r="S79" t="s">
        <v>165</v>
      </c>
      <c r="T79">
        <v>5223176</v>
      </c>
      <c r="U79">
        <v>2613569</v>
      </c>
      <c r="V79" s="40">
        <f t="shared" si="15"/>
        <v>50.037927115609349</v>
      </c>
      <c r="Y79" t="s">
        <v>165</v>
      </c>
      <c r="Z79">
        <v>6936125</v>
      </c>
      <c r="AA79">
        <v>2755955</v>
      </c>
      <c r="AB79" s="40">
        <f t="shared" si="16"/>
        <v>39.733352556362519</v>
      </c>
    </row>
    <row r="80" spans="18:28" x14ac:dyDescent="0.25">
      <c r="S80" t="s">
        <v>166</v>
      </c>
      <c r="T80">
        <v>143991</v>
      </c>
      <c r="U80">
        <v>35090</v>
      </c>
      <c r="V80" s="40">
        <f t="shared" si="15"/>
        <v>24.369578654221442</v>
      </c>
      <c r="Y80" t="s">
        <v>166</v>
      </c>
      <c r="Z80">
        <v>210222</v>
      </c>
      <c r="AA80">
        <v>86997</v>
      </c>
      <c r="AB80" s="40">
        <f t="shared" si="16"/>
        <v>41.383394697034568</v>
      </c>
    </row>
    <row r="81" spans="18:28" x14ac:dyDescent="0.25">
      <c r="S81" t="s">
        <v>167</v>
      </c>
      <c r="T81">
        <v>2034810</v>
      </c>
      <c r="U81">
        <v>941456</v>
      </c>
      <c r="V81" s="40">
        <f t="shared" si="15"/>
        <v>46.267513920218597</v>
      </c>
      <c r="Y81" t="s">
        <v>167</v>
      </c>
      <c r="Z81">
        <v>2438325</v>
      </c>
      <c r="AA81">
        <v>1043003</v>
      </c>
      <c r="AB81" s="40">
        <f t="shared" si="16"/>
        <v>42.775388842750658</v>
      </c>
    </row>
    <row r="83" spans="18:28" x14ac:dyDescent="0.25">
      <c r="T83">
        <f>SUM(T78:T81)</f>
        <v>10100930</v>
      </c>
      <c r="U83">
        <f>SUM(U78:U81)</f>
        <v>4406267</v>
      </c>
      <c r="V83" s="40">
        <f>U83/T83*100</f>
        <v>43.622389225546563</v>
      </c>
      <c r="Z83">
        <f>SUM(Z78:Z81)</f>
        <v>13264835</v>
      </c>
      <c r="AA83">
        <f>SUM(AA78:AA81)</f>
        <v>5556705</v>
      </c>
      <c r="AB83" s="40">
        <f>AA83/Z83*100</f>
        <v>41.890494680107217</v>
      </c>
    </row>
    <row r="84" spans="18:28" x14ac:dyDescent="0.25">
      <c r="V84" s="40"/>
      <c r="AB84" s="40"/>
    </row>
    <row r="87" spans="18:28" x14ac:dyDescent="0.25">
      <c r="R87" s="44" t="s">
        <v>161</v>
      </c>
      <c r="S87" t="s">
        <v>137</v>
      </c>
      <c r="X87" s="44" t="s">
        <v>162</v>
      </c>
      <c r="Y87" t="s">
        <v>137</v>
      </c>
    </row>
    <row r="88" spans="18:28" x14ac:dyDescent="0.25">
      <c r="S88" t="s">
        <v>101</v>
      </c>
      <c r="T88">
        <f>SUM(T89:T93)</f>
        <v>6029398</v>
      </c>
      <c r="U88">
        <f>SUM(U89:U93)</f>
        <v>1531571</v>
      </c>
      <c r="V88" s="40">
        <f t="shared" ref="V88:V93" si="17">U88/T88*100</f>
        <v>25.40172335612942</v>
      </c>
      <c r="Y88" t="s">
        <v>101</v>
      </c>
      <c r="Z88">
        <f>SUM(Z89:Z93)</f>
        <v>8257029</v>
      </c>
      <c r="AA88">
        <f>SUM(AA89:AA93)</f>
        <v>2654061</v>
      </c>
      <c r="AB88" s="40">
        <f t="shared" ref="AB88:AB93" si="18">AA88/Z88*100</f>
        <v>32.143050484623465</v>
      </c>
    </row>
    <row r="89" spans="18:28" x14ac:dyDescent="0.25">
      <c r="S89" t="s">
        <v>163</v>
      </c>
      <c r="T89">
        <v>425494</v>
      </c>
      <c r="U89">
        <v>130141</v>
      </c>
      <c r="V89" s="40">
        <f t="shared" si="17"/>
        <v>30.585860200143834</v>
      </c>
      <c r="Y89" t="s">
        <v>163</v>
      </c>
      <c r="Z89">
        <v>2007649</v>
      </c>
      <c r="AA89">
        <v>851477</v>
      </c>
      <c r="AB89" s="40">
        <f t="shared" si="18"/>
        <v>42.411646657358929</v>
      </c>
    </row>
    <row r="90" spans="18:28" x14ac:dyDescent="0.25">
      <c r="S90" t="s">
        <v>164</v>
      </c>
      <c r="T90">
        <v>2576914</v>
      </c>
      <c r="U90">
        <v>407150</v>
      </c>
      <c r="V90" s="40">
        <f t="shared" si="17"/>
        <v>15.799906399670302</v>
      </c>
      <c r="Y90" t="s">
        <v>164</v>
      </c>
      <c r="Z90">
        <v>1598862</v>
      </c>
      <c r="AA90">
        <v>489150</v>
      </c>
      <c r="AB90" s="40">
        <f t="shared" si="18"/>
        <v>30.593634722696518</v>
      </c>
    </row>
    <row r="91" spans="18:28" x14ac:dyDescent="0.25">
      <c r="S91" t="s">
        <v>165</v>
      </c>
      <c r="T91">
        <v>1557055</v>
      </c>
      <c r="U91">
        <v>325675</v>
      </c>
      <c r="V91" s="40">
        <f t="shared" si="17"/>
        <v>20.916088384803363</v>
      </c>
      <c r="Y91" t="s">
        <v>165</v>
      </c>
      <c r="Z91">
        <v>2499605</v>
      </c>
      <c r="AA91">
        <v>513785</v>
      </c>
      <c r="AB91" s="40">
        <f t="shared" si="18"/>
        <v>20.554647634326223</v>
      </c>
    </row>
    <row r="92" spans="18:28" x14ac:dyDescent="0.25">
      <c r="S92" t="s">
        <v>166</v>
      </c>
      <c r="T92">
        <v>102130</v>
      </c>
      <c r="U92">
        <v>12040</v>
      </c>
      <c r="V92" s="40">
        <f t="shared" si="17"/>
        <v>11.788896504455106</v>
      </c>
      <c r="Y92" t="s">
        <v>166</v>
      </c>
      <c r="Z92">
        <v>102130</v>
      </c>
      <c r="AA92">
        <v>12040</v>
      </c>
      <c r="AB92" s="40">
        <f t="shared" si="18"/>
        <v>11.788896504455106</v>
      </c>
    </row>
    <row r="93" spans="18:28" x14ac:dyDescent="0.25">
      <c r="S93" t="s">
        <v>167</v>
      </c>
      <c r="T93">
        <v>1367805</v>
      </c>
      <c r="U93">
        <v>656565</v>
      </c>
      <c r="V93" s="40">
        <f t="shared" si="17"/>
        <v>48.001359842960071</v>
      </c>
      <c r="Y93" t="s">
        <v>167</v>
      </c>
      <c r="Z93">
        <v>2048783</v>
      </c>
      <c r="AA93">
        <v>787609</v>
      </c>
      <c r="AB93" s="40">
        <f t="shared" si="18"/>
        <v>38.442773099932985</v>
      </c>
    </row>
    <row r="95" spans="18:28" x14ac:dyDescent="0.25">
      <c r="T95">
        <f>SUM(T90:T93)</f>
        <v>5603904</v>
      </c>
      <c r="U95">
        <f>SUM(U90:U93)</f>
        <v>1401430</v>
      </c>
      <c r="V95" s="40">
        <f>U95/T95*100</f>
        <v>25.008101494957803</v>
      </c>
      <c r="Z95">
        <f>SUM(Z90:Z93)</f>
        <v>6249380</v>
      </c>
      <c r="AA95">
        <f>SUM(AA90:AA93)</f>
        <v>1802584</v>
      </c>
      <c r="AB95" s="40">
        <f>AA95/Z95*100</f>
        <v>28.844205345170241</v>
      </c>
    </row>
    <row r="99" spans="18:28" x14ac:dyDescent="0.25">
      <c r="R99" s="44" t="s">
        <v>161</v>
      </c>
      <c r="S99" t="s">
        <v>169</v>
      </c>
      <c r="X99" s="44" t="s">
        <v>162</v>
      </c>
      <c r="Y99" t="s">
        <v>169</v>
      </c>
    </row>
    <row r="100" spans="18:28" x14ac:dyDescent="0.25">
      <c r="S100" t="s">
        <v>101</v>
      </c>
      <c r="T100">
        <f>SUM(T101:T105)</f>
        <v>16720895</v>
      </c>
      <c r="U100">
        <f>SUM(U101:U105)</f>
        <v>3458910</v>
      </c>
      <c r="V100" s="40">
        <f t="shared" ref="V100:V105" si="19">U100/T100*100</f>
        <v>20.686153462479133</v>
      </c>
      <c r="Y100" t="s">
        <v>101</v>
      </c>
      <c r="Z100">
        <f>SUM(Z101:Z105)</f>
        <v>22159563</v>
      </c>
      <c r="AA100">
        <f>SUM(AA101:AA105)</f>
        <v>13869254</v>
      </c>
      <c r="AB100" s="40">
        <f t="shared" ref="AB100:AB105" si="20">AA100/Z100*100</f>
        <v>62.58812053288235</v>
      </c>
    </row>
    <row r="101" spans="18:28" x14ac:dyDescent="0.25">
      <c r="S101" t="s">
        <v>163</v>
      </c>
      <c r="T101">
        <v>3411990</v>
      </c>
      <c r="U101">
        <v>199939</v>
      </c>
      <c r="V101" s="40">
        <f t="shared" si="19"/>
        <v>5.8598940794082042</v>
      </c>
      <c r="Y101" t="s">
        <v>163</v>
      </c>
      <c r="Z101">
        <v>5857202</v>
      </c>
      <c r="AA101">
        <v>4800283</v>
      </c>
      <c r="AB101" s="40">
        <f t="shared" si="20"/>
        <v>81.955223671643907</v>
      </c>
    </row>
    <row r="102" spans="18:28" x14ac:dyDescent="0.25">
      <c r="S102" t="s">
        <v>164</v>
      </c>
      <c r="T102">
        <v>2451893</v>
      </c>
      <c r="U102">
        <v>1269416</v>
      </c>
      <c r="V102" s="40">
        <f t="shared" si="19"/>
        <v>51.772895473007999</v>
      </c>
      <c r="Y102" t="s">
        <v>164</v>
      </c>
      <c r="Z102">
        <v>2556695</v>
      </c>
      <c r="AA102">
        <v>1612415</v>
      </c>
      <c r="AB102" s="40">
        <f t="shared" si="20"/>
        <v>63.066380620292996</v>
      </c>
    </row>
    <row r="103" spans="18:28" x14ac:dyDescent="0.25">
      <c r="S103" t="s">
        <v>165</v>
      </c>
      <c r="T103">
        <v>5932025</v>
      </c>
      <c r="U103">
        <v>1276368</v>
      </c>
      <c r="V103" s="40">
        <f t="shared" si="19"/>
        <v>21.516564748125642</v>
      </c>
      <c r="Y103" t="s">
        <v>165</v>
      </c>
      <c r="Z103">
        <v>8117129</v>
      </c>
      <c r="AA103">
        <v>4185076</v>
      </c>
      <c r="AB103" s="40">
        <f t="shared" si="20"/>
        <v>51.558574466415408</v>
      </c>
    </row>
    <row r="104" spans="18:28" x14ac:dyDescent="0.25">
      <c r="S104" t="s">
        <v>166</v>
      </c>
      <c r="V104" s="40" t="e">
        <f t="shared" si="19"/>
        <v>#DIV/0!</v>
      </c>
      <c r="Y104" t="s">
        <v>166</v>
      </c>
      <c r="AB104" s="40" t="e">
        <f t="shared" si="20"/>
        <v>#DIV/0!</v>
      </c>
    </row>
    <row r="105" spans="18:28" x14ac:dyDescent="0.25">
      <c r="S105" t="s">
        <v>167</v>
      </c>
      <c r="T105">
        <v>4924987</v>
      </c>
      <c r="U105">
        <v>713187</v>
      </c>
      <c r="V105" s="40">
        <f t="shared" si="19"/>
        <v>14.480992538660509</v>
      </c>
      <c r="Y105" t="s">
        <v>167</v>
      </c>
      <c r="Z105">
        <v>5628537</v>
      </c>
      <c r="AA105">
        <v>3271480</v>
      </c>
      <c r="AB105" s="40">
        <f t="shared" si="20"/>
        <v>58.123096641276405</v>
      </c>
    </row>
    <row r="107" spans="18:28" x14ac:dyDescent="0.25">
      <c r="T107">
        <f>SUM(T102:T105)</f>
        <v>13308905</v>
      </c>
      <c r="U107">
        <f>SUM(U102:U105)</f>
        <v>3258971</v>
      </c>
      <c r="V107" s="40">
        <f>U107/T107*100</f>
        <v>24.487146012387946</v>
      </c>
      <c r="Z107">
        <f>SUM(Z102:Z105)</f>
        <v>16302361</v>
      </c>
      <c r="AA107">
        <f>SUM(AA102:AA105)</f>
        <v>9068971</v>
      </c>
      <c r="AB107" s="40">
        <f>AA107/Z107*100</f>
        <v>55.629801106723129</v>
      </c>
    </row>
    <row r="109" spans="18:28" x14ac:dyDescent="0.25">
      <c r="T109">
        <f>T107+T83</f>
        <v>23409835</v>
      </c>
      <c r="U109">
        <f>U107+U83</f>
        <v>7665238</v>
      </c>
      <c r="V109" s="40">
        <f>U109/T109*100</f>
        <v>32.743665215923137</v>
      </c>
      <c r="Z109">
        <f>Z107+Z83</f>
        <v>29567196</v>
      </c>
      <c r="AA109">
        <f>AA107+AA83</f>
        <v>14625676</v>
      </c>
      <c r="AB109" s="40">
        <f>AA109/Z109*100</f>
        <v>49.46588780349682</v>
      </c>
    </row>
  </sheetData>
  <hyperlinks>
    <hyperlink ref="B21" r:id="rId1" xr:uid="{2048B59C-EA24-4795-A067-8CE529B61CED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63D5-8FF7-4AB7-8456-0E981D633100}">
  <dimension ref="B2:BG45"/>
  <sheetViews>
    <sheetView showGridLines="0" workbookViewId="0">
      <selection activeCell="K14" sqref="K14"/>
    </sheetView>
  </sheetViews>
  <sheetFormatPr baseColWidth="10" defaultRowHeight="15" x14ac:dyDescent="0.25"/>
  <cols>
    <col min="3" max="3" width="3" customWidth="1"/>
    <col min="6" max="6" width="3.7109375" customWidth="1"/>
  </cols>
  <sheetData>
    <row r="2" spans="2:55" x14ac:dyDescent="0.25">
      <c r="B2" s="30" t="s">
        <v>178</v>
      </c>
      <c r="C2" s="22"/>
      <c r="G2" s="13" t="s">
        <v>177</v>
      </c>
    </row>
    <row r="3" spans="2:55" x14ac:dyDescent="0.25">
      <c r="B3" s="30"/>
      <c r="C3" s="22"/>
    </row>
    <row r="4" spans="2:55" x14ac:dyDescent="0.25">
      <c r="B4" s="5" t="s">
        <v>64</v>
      </c>
      <c r="C4" s="22"/>
      <c r="D4" s="35">
        <v>2014</v>
      </c>
      <c r="E4" s="35">
        <v>2016</v>
      </c>
      <c r="G4" s="35" t="s">
        <v>109</v>
      </c>
    </row>
    <row r="6" spans="2:55" x14ac:dyDescent="0.25">
      <c r="B6" s="24" t="s">
        <v>71</v>
      </c>
      <c r="C6" s="16"/>
      <c r="D6" s="38">
        <v>52.177293934681181</v>
      </c>
      <c r="E6" s="38">
        <v>62.363919129082426</v>
      </c>
      <c r="G6" s="31">
        <f>E6-D6</f>
        <v>10.186625194401245</v>
      </c>
    </row>
    <row r="7" spans="2:55" x14ac:dyDescent="0.25">
      <c r="B7" s="24" t="s">
        <v>73</v>
      </c>
      <c r="C7" s="16"/>
      <c r="D7" s="38">
        <f>AQ37</f>
        <v>34.799999999999997</v>
      </c>
      <c r="E7" s="38">
        <f>V37</f>
        <v>63.8</v>
      </c>
      <c r="G7" s="31">
        <f t="shared" ref="G7" si="0">E7-D7</f>
        <v>29</v>
      </c>
      <c r="H7">
        <f t="shared" ref="H7:H15" si="1">IF(G7&gt;$G$6,1,"")</f>
        <v>1</v>
      </c>
      <c r="U7">
        <v>1</v>
      </c>
      <c r="V7">
        <v>2</v>
      </c>
      <c r="W7">
        <v>3</v>
      </c>
      <c r="X7">
        <v>4</v>
      </c>
      <c r="Y7">
        <v>5</v>
      </c>
      <c r="Z7">
        <v>6</v>
      </c>
      <c r="AA7">
        <v>7</v>
      </c>
      <c r="AB7">
        <v>8</v>
      </c>
      <c r="AC7">
        <v>9</v>
      </c>
      <c r="AD7">
        <v>10</v>
      </c>
      <c r="AP7">
        <v>1</v>
      </c>
      <c r="AQ7">
        <v>2</v>
      </c>
      <c r="AR7">
        <v>3</v>
      </c>
      <c r="AS7">
        <v>4</v>
      </c>
      <c r="AT7">
        <v>5</v>
      </c>
      <c r="AU7">
        <v>6</v>
      </c>
      <c r="AV7">
        <v>7</v>
      </c>
      <c r="AW7">
        <v>8</v>
      </c>
      <c r="AX7">
        <v>9</v>
      </c>
      <c r="AY7">
        <v>10</v>
      </c>
    </row>
    <row r="8" spans="2:55" x14ac:dyDescent="0.25">
      <c r="B8" s="24" t="s">
        <v>78</v>
      </c>
      <c r="C8" s="16"/>
      <c r="D8" s="38">
        <f>AV37</f>
        <v>51.2</v>
      </c>
      <c r="E8" s="38">
        <f>AA37</f>
        <v>29.4</v>
      </c>
      <c r="G8" s="31">
        <f t="shared" ref="G8:G15" si="2">E8-D8</f>
        <v>-21.800000000000004</v>
      </c>
      <c r="H8" t="str">
        <f t="shared" si="1"/>
        <v/>
      </c>
      <c r="K8" s="40">
        <f>G8</f>
        <v>-21.800000000000004</v>
      </c>
      <c r="L8">
        <v>1</v>
      </c>
      <c r="M8">
        <f>L8/L10</f>
        <v>9.5238095238095233E-2</v>
      </c>
      <c r="N8">
        <f>M8*K8</f>
        <v>-2.0761904761904764</v>
      </c>
      <c r="T8">
        <v>1</v>
      </c>
      <c r="U8">
        <v>18</v>
      </c>
      <c r="V8">
        <v>32</v>
      </c>
      <c r="W8">
        <v>13</v>
      </c>
      <c r="X8">
        <v>69</v>
      </c>
      <c r="Y8">
        <v>30</v>
      </c>
      <c r="Z8">
        <v>30</v>
      </c>
      <c r="AA8">
        <v>47</v>
      </c>
      <c r="AB8">
        <v>60</v>
      </c>
      <c r="AC8">
        <v>31</v>
      </c>
      <c r="AD8">
        <v>39</v>
      </c>
      <c r="AF8">
        <f>SUM(U8:AD8)</f>
        <v>369</v>
      </c>
      <c r="AO8">
        <v>1</v>
      </c>
      <c r="AP8">
        <v>16</v>
      </c>
      <c r="AQ8">
        <v>47</v>
      </c>
      <c r="AR8">
        <v>23</v>
      </c>
      <c r="AS8">
        <v>73</v>
      </c>
      <c r="AT8">
        <v>40</v>
      </c>
      <c r="AU8">
        <v>34</v>
      </c>
      <c r="AV8">
        <v>25</v>
      </c>
      <c r="AW8">
        <v>61</v>
      </c>
      <c r="AX8">
        <v>10</v>
      </c>
      <c r="AY8">
        <v>33</v>
      </c>
      <c r="BA8">
        <f>SUM(AP8:AY8)</f>
        <v>362</v>
      </c>
    </row>
    <row r="9" spans="2:55" x14ac:dyDescent="0.25">
      <c r="B9" s="24" t="s">
        <v>82</v>
      </c>
      <c r="C9" s="16"/>
      <c r="D9" s="38">
        <f>AP41</f>
        <v>43.7</v>
      </c>
      <c r="E9" s="39">
        <f>U41</f>
        <v>41.5</v>
      </c>
      <c r="G9" s="31">
        <f t="shared" si="2"/>
        <v>-2.2000000000000028</v>
      </c>
      <c r="H9" t="str">
        <f t="shared" si="1"/>
        <v/>
      </c>
      <c r="K9" s="40">
        <f>G11</f>
        <v>12.200000000000003</v>
      </c>
      <c r="L9">
        <v>9.5</v>
      </c>
      <c r="M9">
        <f>L9/L10</f>
        <v>0.90476190476190477</v>
      </c>
      <c r="N9">
        <f>M9*K9</f>
        <v>11.038095238095242</v>
      </c>
      <c r="T9">
        <v>2</v>
      </c>
      <c r="U9">
        <v>9</v>
      </c>
      <c r="V9">
        <v>19</v>
      </c>
      <c r="W9">
        <v>10</v>
      </c>
      <c r="X9">
        <v>14</v>
      </c>
      <c r="Y9">
        <v>44</v>
      </c>
      <c r="Z9">
        <v>8</v>
      </c>
      <c r="AA9">
        <v>13</v>
      </c>
      <c r="AB9">
        <v>19</v>
      </c>
      <c r="AC9">
        <v>5</v>
      </c>
      <c r="AD9">
        <v>10</v>
      </c>
      <c r="AG9">
        <f>SUM(U9:AD9)</f>
        <v>151</v>
      </c>
      <c r="AO9">
        <v>2</v>
      </c>
      <c r="AP9">
        <v>4</v>
      </c>
      <c r="AQ9">
        <v>45</v>
      </c>
      <c r="AR9">
        <v>32</v>
      </c>
      <c r="AS9">
        <v>35</v>
      </c>
      <c r="AT9">
        <v>10</v>
      </c>
      <c r="AU9">
        <v>19</v>
      </c>
      <c r="AV9">
        <v>16</v>
      </c>
      <c r="AW9">
        <v>26</v>
      </c>
      <c r="AX9">
        <v>27</v>
      </c>
      <c r="AY9">
        <v>60</v>
      </c>
      <c r="BB9">
        <f>SUM(AP9:AY9)</f>
        <v>274</v>
      </c>
    </row>
    <row r="10" spans="2:55" x14ac:dyDescent="0.25">
      <c r="B10" s="24" t="s">
        <v>85</v>
      </c>
      <c r="C10" s="16"/>
      <c r="D10" s="38">
        <f>AS41</f>
        <v>42.3</v>
      </c>
      <c r="E10" s="38">
        <f>X41</f>
        <v>39.4</v>
      </c>
      <c r="G10" s="31">
        <f t="shared" si="2"/>
        <v>-2.8999999999999986</v>
      </c>
      <c r="H10" t="str">
        <f t="shared" si="1"/>
        <v/>
      </c>
      <c r="L10">
        <v>10.5</v>
      </c>
      <c r="N10">
        <f>SUM(N8:N9)</f>
        <v>8.9619047619047656</v>
      </c>
      <c r="T10">
        <v>3</v>
      </c>
      <c r="U10">
        <v>85</v>
      </c>
      <c r="V10">
        <v>90</v>
      </c>
      <c r="W10">
        <v>103</v>
      </c>
      <c r="X10">
        <v>131</v>
      </c>
      <c r="Y10">
        <v>68</v>
      </c>
      <c r="Z10">
        <v>104</v>
      </c>
      <c r="AA10">
        <v>25</v>
      </c>
      <c r="AB10">
        <v>82</v>
      </c>
      <c r="AC10">
        <v>89</v>
      </c>
      <c r="AD10">
        <v>77</v>
      </c>
      <c r="AH10">
        <f>SUM(U10:AD10)</f>
        <v>854</v>
      </c>
      <c r="AO10">
        <v>3</v>
      </c>
      <c r="AP10">
        <v>92</v>
      </c>
      <c r="AQ10">
        <v>49</v>
      </c>
      <c r="AR10">
        <v>71</v>
      </c>
      <c r="AS10">
        <v>106</v>
      </c>
      <c r="AT10">
        <v>92</v>
      </c>
      <c r="AU10">
        <v>89</v>
      </c>
      <c r="AV10">
        <v>43</v>
      </c>
      <c r="AW10">
        <v>74</v>
      </c>
      <c r="AX10">
        <v>88</v>
      </c>
      <c r="AY10">
        <v>33</v>
      </c>
      <c r="BC10">
        <f>SUM(AP10:AY10)</f>
        <v>737</v>
      </c>
    </row>
    <row r="11" spans="2:55" x14ac:dyDescent="0.25">
      <c r="B11" s="24" t="s">
        <v>86</v>
      </c>
      <c r="C11" s="16"/>
      <c r="D11" s="38">
        <f>AT41</f>
        <v>44.8</v>
      </c>
      <c r="E11" s="38">
        <f>Y41</f>
        <v>57</v>
      </c>
      <c r="G11" s="31">
        <f t="shared" si="2"/>
        <v>12.200000000000003</v>
      </c>
      <c r="H11">
        <f t="shared" si="1"/>
        <v>1</v>
      </c>
      <c r="U11">
        <v>11</v>
      </c>
      <c r="V11">
        <v>12</v>
      </c>
      <c r="W11">
        <v>13</v>
      </c>
      <c r="X11">
        <v>14</v>
      </c>
      <c r="Y11">
        <v>15</v>
      </c>
      <c r="Z11">
        <v>16</v>
      </c>
      <c r="AA11">
        <v>17</v>
      </c>
      <c r="AB11">
        <v>18</v>
      </c>
      <c r="AC11">
        <v>19</v>
      </c>
      <c r="AD11">
        <v>20</v>
      </c>
      <c r="AP11">
        <v>11</v>
      </c>
      <c r="AQ11">
        <v>12</v>
      </c>
      <c r="AR11">
        <v>13</v>
      </c>
      <c r="AS11">
        <v>14</v>
      </c>
      <c r="AT11">
        <v>15</v>
      </c>
      <c r="AU11">
        <v>16</v>
      </c>
      <c r="AV11">
        <v>17</v>
      </c>
      <c r="AW11">
        <v>18</v>
      </c>
      <c r="AX11">
        <v>19</v>
      </c>
      <c r="AY11">
        <v>20</v>
      </c>
    </row>
    <row r="12" spans="2:55" x14ac:dyDescent="0.25">
      <c r="B12" s="24" t="s">
        <v>87</v>
      </c>
      <c r="C12" s="16"/>
      <c r="D12" s="38">
        <f>AU41</f>
        <v>36</v>
      </c>
      <c r="E12" s="38">
        <f>Z41</f>
        <v>80.5</v>
      </c>
      <c r="G12" s="31">
        <f t="shared" si="2"/>
        <v>44.5</v>
      </c>
      <c r="H12">
        <f t="shared" si="1"/>
        <v>1</v>
      </c>
      <c r="T12">
        <v>1</v>
      </c>
      <c r="U12">
        <v>48</v>
      </c>
      <c r="V12">
        <v>37</v>
      </c>
      <c r="W12">
        <v>87</v>
      </c>
      <c r="X12">
        <v>65</v>
      </c>
      <c r="Y12">
        <v>134</v>
      </c>
      <c r="Z12">
        <v>11</v>
      </c>
      <c r="AA12">
        <v>8</v>
      </c>
      <c r="AB12">
        <v>16</v>
      </c>
      <c r="AC12">
        <v>3</v>
      </c>
      <c r="AD12">
        <v>46</v>
      </c>
      <c r="AF12">
        <f>SUM(U12:AD12)</f>
        <v>455</v>
      </c>
      <c r="AO12">
        <v>1</v>
      </c>
      <c r="AP12">
        <v>20</v>
      </c>
      <c r="AQ12">
        <v>50</v>
      </c>
      <c r="AR12">
        <v>86</v>
      </c>
      <c r="AS12">
        <v>44</v>
      </c>
      <c r="AT12">
        <v>188</v>
      </c>
      <c r="AU12">
        <v>60</v>
      </c>
      <c r="AV12">
        <v>21</v>
      </c>
      <c r="AW12">
        <v>12</v>
      </c>
      <c r="AX12">
        <v>10</v>
      </c>
      <c r="AY12">
        <v>73</v>
      </c>
      <c r="BA12">
        <f>SUM(AP12:AY12)</f>
        <v>564</v>
      </c>
    </row>
    <row r="13" spans="2:55" x14ac:dyDescent="0.25">
      <c r="B13" s="24" t="s">
        <v>91</v>
      </c>
      <c r="C13" s="16"/>
      <c r="D13" s="38">
        <f>AY41</f>
        <v>37</v>
      </c>
      <c r="E13" s="38">
        <f>AD41</f>
        <v>56.2</v>
      </c>
      <c r="G13" s="31">
        <f t="shared" si="2"/>
        <v>19.200000000000003</v>
      </c>
      <c r="H13">
        <f t="shared" si="1"/>
        <v>1</v>
      </c>
      <c r="K13" s="40">
        <v>29.4</v>
      </c>
      <c r="L13">
        <v>1</v>
      </c>
      <c r="M13">
        <f>L13/L15</f>
        <v>9.5238095238095233E-2</v>
      </c>
      <c r="N13">
        <f>M13*K13</f>
        <v>2.8</v>
      </c>
      <c r="T13">
        <v>2</v>
      </c>
      <c r="U13">
        <v>35</v>
      </c>
      <c r="V13">
        <v>10</v>
      </c>
      <c r="W13">
        <v>36</v>
      </c>
      <c r="X13">
        <v>21</v>
      </c>
      <c r="Y13">
        <v>75</v>
      </c>
      <c r="Z13">
        <v>14</v>
      </c>
      <c r="AA13">
        <v>9</v>
      </c>
      <c r="AB13">
        <v>11</v>
      </c>
      <c r="AC13">
        <v>8</v>
      </c>
      <c r="AD13">
        <v>35</v>
      </c>
      <c r="AG13">
        <f>SUM(U13:AD13)</f>
        <v>254</v>
      </c>
      <c r="AO13">
        <v>2</v>
      </c>
      <c r="AP13">
        <v>60</v>
      </c>
      <c r="AQ13">
        <v>18</v>
      </c>
      <c r="AR13">
        <v>52</v>
      </c>
      <c r="AS13">
        <v>38</v>
      </c>
      <c r="AT13">
        <v>78</v>
      </c>
      <c r="AU13">
        <v>20</v>
      </c>
      <c r="AV13">
        <v>17</v>
      </c>
      <c r="AW13">
        <v>19</v>
      </c>
      <c r="AX13">
        <v>16</v>
      </c>
      <c r="AY13">
        <v>43</v>
      </c>
      <c r="BB13">
        <f>SUM(AP13:AY13)</f>
        <v>361</v>
      </c>
    </row>
    <row r="14" spans="2:55" x14ac:dyDescent="0.25">
      <c r="B14" s="24" t="s">
        <v>95</v>
      </c>
      <c r="C14" s="16"/>
      <c r="D14" s="38">
        <f>AS45</f>
        <v>47.3</v>
      </c>
      <c r="E14" s="38">
        <f>X45</f>
        <v>55.4</v>
      </c>
      <c r="G14" s="31">
        <f t="shared" si="2"/>
        <v>8.1000000000000014</v>
      </c>
      <c r="H14" t="str">
        <f t="shared" si="1"/>
        <v/>
      </c>
      <c r="K14" s="40">
        <v>57</v>
      </c>
      <c r="L14">
        <v>9.5</v>
      </c>
      <c r="M14">
        <f>L14/L15</f>
        <v>0.90476190476190477</v>
      </c>
      <c r="N14">
        <f>M14*K14</f>
        <v>51.571428571428569</v>
      </c>
      <c r="T14">
        <v>3</v>
      </c>
      <c r="U14">
        <v>59</v>
      </c>
      <c r="V14">
        <v>114</v>
      </c>
      <c r="W14">
        <v>128</v>
      </c>
      <c r="X14">
        <v>56</v>
      </c>
      <c r="Y14">
        <v>277</v>
      </c>
      <c r="Z14">
        <v>103</v>
      </c>
      <c r="AA14">
        <v>95</v>
      </c>
      <c r="AB14">
        <v>84</v>
      </c>
      <c r="AC14">
        <v>114</v>
      </c>
      <c r="AD14">
        <v>104</v>
      </c>
      <c r="AH14">
        <f>SUM(U14:AD14)</f>
        <v>1134</v>
      </c>
      <c r="AO14">
        <v>3</v>
      </c>
      <c r="AP14">
        <v>62</v>
      </c>
      <c r="AQ14">
        <v>93</v>
      </c>
      <c r="AR14">
        <v>113</v>
      </c>
      <c r="AS14">
        <v>60</v>
      </c>
      <c r="AT14">
        <v>216</v>
      </c>
      <c r="AU14">
        <v>45</v>
      </c>
      <c r="AV14">
        <v>74</v>
      </c>
      <c r="AW14">
        <v>80</v>
      </c>
      <c r="AX14">
        <v>99</v>
      </c>
      <c r="AY14">
        <v>68</v>
      </c>
      <c r="BC14">
        <f>SUM(AP14:AY14)</f>
        <v>910</v>
      </c>
    </row>
    <row r="15" spans="2:55" x14ac:dyDescent="0.25">
      <c r="B15" s="24" t="s">
        <v>96</v>
      </c>
      <c r="C15" s="16"/>
      <c r="D15" s="38">
        <f>AT45</f>
        <v>42.9</v>
      </c>
      <c r="E15" s="38">
        <f>Y45</f>
        <v>53.6</v>
      </c>
      <c r="G15" s="31">
        <f t="shared" si="2"/>
        <v>10.700000000000003</v>
      </c>
      <c r="H15">
        <f t="shared" si="1"/>
        <v>1</v>
      </c>
      <c r="L15">
        <v>10.5</v>
      </c>
      <c r="N15">
        <f>SUM(N13:N14)</f>
        <v>54.371428571428567</v>
      </c>
      <c r="U15">
        <v>21</v>
      </c>
      <c r="V15">
        <v>22</v>
      </c>
      <c r="W15">
        <v>23</v>
      </c>
      <c r="X15">
        <v>24</v>
      </c>
      <c r="Y15">
        <v>25</v>
      </c>
      <c r="AP15">
        <v>21</v>
      </c>
      <c r="AQ15">
        <v>22</v>
      </c>
      <c r="AR15">
        <v>23</v>
      </c>
      <c r="AS15">
        <v>24</v>
      </c>
      <c r="AT15">
        <v>25</v>
      </c>
    </row>
    <row r="16" spans="2:55" x14ac:dyDescent="0.25">
      <c r="T16">
        <v>1</v>
      </c>
      <c r="U16">
        <v>12</v>
      </c>
      <c r="V16">
        <v>24</v>
      </c>
      <c r="W16">
        <v>25</v>
      </c>
      <c r="X16">
        <v>17</v>
      </c>
      <c r="Y16">
        <v>30</v>
      </c>
      <c r="AF16">
        <f>SUM(U16:AD16)</f>
        <v>108</v>
      </c>
      <c r="AO16">
        <v>1</v>
      </c>
      <c r="AP16">
        <v>27</v>
      </c>
      <c r="AQ16">
        <v>43</v>
      </c>
      <c r="AR16">
        <v>28</v>
      </c>
      <c r="AS16">
        <v>34</v>
      </c>
      <c r="AT16">
        <v>38</v>
      </c>
      <c r="BA16">
        <f>SUM(AP16:AY16)</f>
        <v>170</v>
      </c>
    </row>
    <row r="17" spans="2:59" x14ac:dyDescent="0.25">
      <c r="T17">
        <v>2</v>
      </c>
      <c r="U17">
        <v>9</v>
      </c>
      <c r="V17">
        <v>31</v>
      </c>
      <c r="W17">
        <v>20</v>
      </c>
      <c r="X17">
        <v>33</v>
      </c>
      <c r="Y17">
        <v>22</v>
      </c>
      <c r="AG17">
        <f>SUM(U17:AD17)</f>
        <v>115</v>
      </c>
      <c r="AO17">
        <v>2</v>
      </c>
      <c r="AP17">
        <v>16</v>
      </c>
      <c r="AQ17">
        <v>26</v>
      </c>
      <c r="AR17">
        <v>12</v>
      </c>
      <c r="AS17">
        <v>25</v>
      </c>
      <c r="AT17">
        <v>26</v>
      </c>
      <c r="BB17">
        <f>SUM(AP17:AY17)</f>
        <v>105</v>
      </c>
    </row>
    <row r="18" spans="2:59" x14ac:dyDescent="0.25">
      <c r="T18">
        <v>3</v>
      </c>
      <c r="U18">
        <v>129</v>
      </c>
      <c r="V18">
        <v>87</v>
      </c>
      <c r="W18">
        <v>80</v>
      </c>
      <c r="X18">
        <v>62</v>
      </c>
      <c r="Y18">
        <v>60</v>
      </c>
      <c r="AH18">
        <f>SUM(U18:AD18)</f>
        <v>418</v>
      </c>
      <c r="AO18">
        <v>3</v>
      </c>
      <c r="AP18">
        <v>107</v>
      </c>
      <c r="AQ18">
        <v>73</v>
      </c>
      <c r="AR18">
        <v>85</v>
      </c>
      <c r="AS18">
        <v>53</v>
      </c>
      <c r="AT18">
        <v>48</v>
      </c>
      <c r="BC18">
        <f>SUM(AP18:AY18)</f>
        <v>366</v>
      </c>
    </row>
    <row r="19" spans="2:59" x14ac:dyDescent="0.25">
      <c r="AF19">
        <f>SUM(AF8:AF18)</f>
        <v>932</v>
      </c>
      <c r="AG19">
        <f>SUM(AG8:AG18)</f>
        <v>520</v>
      </c>
      <c r="AH19">
        <f>SUM(AH8:AH18)</f>
        <v>2406</v>
      </c>
      <c r="AJ19">
        <f>SUM(AF19:AG19)</f>
        <v>1452</v>
      </c>
      <c r="AK19">
        <f>AH19</f>
        <v>2406</v>
      </c>
      <c r="AL19">
        <f>SUM(AJ19:AK19)</f>
        <v>3858</v>
      </c>
      <c r="BA19">
        <f>SUM(BA8:BA18)</f>
        <v>1096</v>
      </c>
      <c r="BB19">
        <f>SUM(BB8:BB18)</f>
        <v>740</v>
      </c>
      <c r="BC19">
        <f>SUM(BC8:BC18)</f>
        <v>2013</v>
      </c>
      <c r="BE19">
        <f>SUM(BA19:BB19)</f>
        <v>1836</v>
      </c>
      <c r="BF19">
        <f>BC19</f>
        <v>2013</v>
      </c>
      <c r="BG19">
        <f>SUM(BE19:BF19)</f>
        <v>3849</v>
      </c>
    </row>
    <row r="20" spans="2:59" x14ac:dyDescent="0.25">
      <c r="U20" t="s">
        <v>116</v>
      </c>
      <c r="V20" t="s">
        <v>168</v>
      </c>
      <c r="W20" t="s">
        <v>173</v>
      </c>
      <c r="X20" t="s">
        <v>119</v>
      </c>
      <c r="Y20" t="s">
        <v>120</v>
      </c>
      <c r="Z20" t="s">
        <v>121</v>
      </c>
      <c r="AA20" t="s">
        <v>169</v>
      </c>
      <c r="AB20" t="s">
        <v>122</v>
      </c>
      <c r="AC20" t="s">
        <v>123</v>
      </c>
      <c r="AD20" t="s">
        <v>139</v>
      </c>
      <c r="AJ20">
        <f>AJ19/$AL$19*100</f>
        <v>37.636080870917574</v>
      </c>
      <c r="AK20">
        <f>AK19/$AL$19*100</f>
        <v>62.363919129082426</v>
      </c>
      <c r="AP20" t="s">
        <v>116</v>
      </c>
      <c r="AQ20" t="s">
        <v>168</v>
      </c>
      <c r="AR20" t="s">
        <v>173</v>
      </c>
      <c r="AS20" t="s">
        <v>119</v>
      </c>
      <c r="AT20" t="s">
        <v>120</v>
      </c>
      <c r="AU20" t="s">
        <v>121</v>
      </c>
      <c r="AV20" t="s">
        <v>169</v>
      </c>
      <c r="AW20" t="s">
        <v>122</v>
      </c>
      <c r="AX20" t="s">
        <v>123</v>
      </c>
      <c r="AY20" t="s">
        <v>139</v>
      </c>
      <c r="BE20">
        <f>BE19/$AL$19*100</f>
        <v>47.589424572317263</v>
      </c>
      <c r="BF20">
        <f>BF19/$AL$19*100</f>
        <v>52.177293934681181</v>
      </c>
    </row>
    <row r="21" spans="2:59" x14ac:dyDescent="0.25">
      <c r="B21" s="37" t="s">
        <v>176</v>
      </c>
      <c r="U21">
        <f t="shared" ref="U21:AD21" si="3">SUM(U8:U9)</f>
        <v>27</v>
      </c>
      <c r="V21">
        <f t="shared" si="3"/>
        <v>51</v>
      </c>
      <c r="W21">
        <f t="shared" si="3"/>
        <v>23</v>
      </c>
      <c r="X21">
        <f t="shared" si="3"/>
        <v>83</v>
      </c>
      <c r="Y21">
        <f t="shared" si="3"/>
        <v>74</v>
      </c>
      <c r="Z21">
        <f t="shared" si="3"/>
        <v>38</v>
      </c>
      <c r="AA21">
        <f t="shared" si="3"/>
        <v>60</v>
      </c>
      <c r="AB21">
        <f t="shared" si="3"/>
        <v>79</v>
      </c>
      <c r="AC21">
        <f t="shared" si="3"/>
        <v>36</v>
      </c>
      <c r="AD21">
        <f t="shared" si="3"/>
        <v>49</v>
      </c>
      <c r="AP21">
        <f t="shared" ref="AP21:AY21" si="4">SUM(AP8:AP9)</f>
        <v>20</v>
      </c>
      <c r="AQ21">
        <f t="shared" si="4"/>
        <v>92</v>
      </c>
      <c r="AR21">
        <f t="shared" si="4"/>
        <v>55</v>
      </c>
      <c r="AS21">
        <f t="shared" si="4"/>
        <v>108</v>
      </c>
      <c r="AT21">
        <f t="shared" si="4"/>
        <v>50</v>
      </c>
      <c r="AU21">
        <f t="shared" si="4"/>
        <v>53</v>
      </c>
      <c r="AV21">
        <f t="shared" si="4"/>
        <v>41</v>
      </c>
      <c r="AW21">
        <f t="shared" si="4"/>
        <v>87</v>
      </c>
      <c r="AX21">
        <f t="shared" si="4"/>
        <v>37</v>
      </c>
      <c r="AY21">
        <f t="shared" si="4"/>
        <v>93</v>
      </c>
    </row>
    <row r="22" spans="2:59" x14ac:dyDescent="0.25">
      <c r="B22" s="37" t="s">
        <v>175</v>
      </c>
      <c r="U22">
        <f>U10</f>
        <v>85</v>
      </c>
      <c r="V22">
        <f>V10</f>
        <v>90</v>
      </c>
      <c r="W22">
        <f t="shared" ref="W22:AD22" si="5">W10</f>
        <v>103</v>
      </c>
      <c r="X22">
        <f t="shared" si="5"/>
        <v>131</v>
      </c>
      <c r="Y22">
        <f t="shared" si="5"/>
        <v>68</v>
      </c>
      <c r="Z22">
        <f t="shared" si="5"/>
        <v>104</v>
      </c>
      <c r="AA22">
        <f t="shared" si="5"/>
        <v>25</v>
      </c>
      <c r="AB22">
        <f t="shared" si="5"/>
        <v>82</v>
      </c>
      <c r="AC22">
        <f t="shared" si="5"/>
        <v>89</v>
      </c>
      <c r="AD22">
        <f t="shared" si="5"/>
        <v>77</v>
      </c>
      <c r="AP22">
        <f>AP10</f>
        <v>92</v>
      </c>
      <c r="AQ22">
        <f>AQ10</f>
        <v>49</v>
      </c>
      <c r="AR22">
        <f t="shared" ref="AR22:AY22" si="6">AR10</f>
        <v>71</v>
      </c>
      <c r="AS22">
        <f t="shared" si="6"/>
        <v>106</v>
      </c>
      <c r="AT22">
        <f t="shared" si="6"/>
        <v>92</v>
      </c>
      <c r="AU22">
        <f t="shared" si="6"/>
        <v>89</v>
      </c>
      <c r="AV22">
        <f t="shared" si="6"/>
        <v>43</v>
      </c>
      <c r="AW22">
        <f t="shared" si="6"/>
        <v>74</v>
      </c>
      <c r="AX22">
        <f t="shared" si="6"/>
        <v>88</v>
      </c>
      <c r="AY22">
        <f t="shared" si="6"/>
        <v>33</v>
      </c>
    </row>
    <row r="23" spans="2:59" x14ac:dyDescent="0.25">
      <c r="U23">
        <f>SUM(U21:U22)</f>
        <v>112</v>
      </c>
      <c r="V23">
        <f t="shared" ref="V23:AD23" si="7">SUM(V21:V22)</f>
        <v>141</v>
      </c>
      <c r="W23">
        <f t="shared" si="7"/>
        <v>126</v>
      </c>
      <c r="X23">
        <f t="shared" si="7"/>
        <v>214</v>
      </c>
      <c r="Y23">
        <f t="shared" si="7"/>
        <v>142</v>
      </c>
      <c r="Z23">
        <f t="shared" si="7"/>
        <v>142</v>
      </c>
      <c r="AA23">
        <f t="shared" si="7"/>
        <v>85</v>
      </c>
      <c r="AB23">
        <f t="shared" si="7"/>
        <v>161</v>
      </c>
      <c r="AC23">
        <f t="shared" si="7"/>
        <v>125</v>
      </c>
      <c r="AD23">
        <f t="shared" si="7"/>
        <v>126</v>
      </c>
      <c r="AP23">
        <f>SUM(AP21:AP22)</f>
        <v>112</v>
      </c>
      <c r="AQ23">
        <f t="shared" ref="AQ23" si="8">SUM(AQ21:AQ22)</f>
        <v>141</v>
      </c>
      <c r="AR23">
        <f t="shared" ref="AR23" si="9">SUM(AR21:AR22)</f>
        <v>126</v>
      </c>
      <c r="AS23">
        <f t="shared" ref="AS23" si="10">SUM(AS21:AS22)</f>
        <v>214</v>
      </c>
      <c r="AT23">
        <f t="shared" ref="AT23" si="11">SUM(AT21:AT22)</f>
        <v>142</v>
      </c>
      <c r="AU23">
        <f t="shared" ref="AU23" si="12">SUM(AU21:AU22)</f>
        <v>142</v>
      </c>
      <c r="AV23">
        <f t="shared" ref="AV23" si="13">SUM(AV21:AV22)</f>
        <v>84</v>
      </c>
      <c r="AW23">
        <f t="shared" ref="AW23" si="14">SUM(AW21:AW22)</f>
        <v>161</v>
      </c>
      <c r="AX23">
        <f t="shared" ref="AX23" si="15">SUM(AX21:AX22)</f>
        <v>125</v>
      </c>
      <c r="AY23">
        <f t="shared" ref="AY23" si="16">SUM(AY21:AY22)</f>
        <v>126</v>
      </c>
    </row>
    <row r="24" spans="2:59" x14ac:dyDescent="0.25">
      <c r="U24" t="s">
        <v>124</v>
      </c>
      <c r="V24" t="s">
        <v>125</v>
      </c>
      <c r="W24" t="s">
        <v>126</v>
      </c>
      <c r="X24" t="s">
        <v>127</v>
      </c>
      <c r="Y24" t="s">
        <v>128</v>
      </c>
      <c r="Z24" t="s">
        <v>129</v>
      </c>
      <c r="AA24" t="s">
        <v>130</v>
      </c>
      <c r="AB24" t="s">
        <v>131</v>
      </c>
      <c r="AC24" t="s">
        <v>132</v>
      </c>
      <c r="AD24" t="s">
        <v>133</v>
      </c>
      <c r="AP24" t="s">
        <v>124</v>
      </c>
      <c r="AQ24" t="s">
        <v>125</v>
      </c>
      <c r="AR24" t="s">
        <v>126</v>
      </c>
      <c r="AS24" t="s">
        <v>127</v>
      </c>
      <c r="AT24" t="s">
        <v>128</v>
      </c>
      <c r="AU24" t="s">
        <v>129</v>
      </c>
      <c r="AV24" t="s">
        <v>130</v>
      </c>
      <c r="AW24" t="s">
        <v>131</v>
      </c>
      <c r="AX24" t="s">
        <v>132</v>
      </c>
      <c r="AY24" t="s">
        <v>133</v>
      </c>
    </row>
    <row r="25" spans="2:59" x14ac:dyDescent="0.25">
      <c r="U25">
        <f>SUM(U12:U13)</f>
        <v>83</v>
      </c>
      <c r="V25">
        <f t="shared" ref="V25:AD25" si="17">SUM(V12:V13)</f>
        <v>47</v>
      </c>
      <c r="W25">
        <f t="shared" si="17"/>
        <v>123</v>
      </c>
      <c r="X25">
        <f t="shared" si="17"/>
        <v>86</v>
      </c>
      <c r="Y25">
        <f t="shared" si="17"/>
        <v>209</v>
      </c>
      <c r="Z25">
        <f t="shared" si="17"/>
        <v>25</v>
      </c>
      <c r="AA25">
        <f t="shared" si="17"/>
        <v>17</v>
      </c>
      <c r="AB25">
        <f t="shared" si="17"/>
        <v>27</v>
      </c>
      <c r="AC25">
        <f t="shared" si="17"/>
        <v>11</v>
      </c>
      <c r="AD25">
        <f t="shared" si="17"/>
        <v>81</v>
      </c>
      <c r="AP25">
        <f>SUM(AP12:AP13)</f>
        <v>80</v>
      </c>
      <c r="AQ25">
        <f t="shared" ref="AQ25:AY25" si="18">SUM(AQ12:AQ13)</f>
        <v>68</v>
      </c>
      <c r="AR25">
        <f t="shared" si="18"/>
        <v>138</v>
      </c>
      <c r="AS25">
        <f t="shared" si="18"/>
        <v>82</v>
      </c>
      <c r="AT25">
        <f t="shared" si="18"/>
        <v>266</v>
      </c>
      <c r="AU25">
        <f t="shared" si="18"/>
        <v>80</v>
      </c>
      <c r="AV25">
        <f t="shared" si="18"/>
        <v>38</v>
      </c>
      <c r="AW25">
        <f t="shared" si="18"/>
        <v>31</v>
      </c>
      <c r="AX25">
        <f t="shared" si="18"/>
        <v>26</v>
      </c>
      <c r="AY25">
        <f t="shared" si="18"/>
        <v>116</v>
      </c>
    </row>
    <row r="26" spans="2:59" x14ac:dyDescent="0.25">
      <c r="U26">
        <f>U14</f>
        <v>59</v>
      </c>
      <c r="V26">
        <f t="shared" ref="V26:AD26" si="19">V14</f>
        <v>114</v>
      </c>
      <c r="W26">
        <f t="shared" si="19"/>
        <v>128</v>
      </c>
      <c r="X26">
        <f t="shared" si="19"/>
        <v>56</v>
      </c>
      <c r="Y26">
        <f t="shared" si="19"/>
        <v>277</v>
      </c>
      <c r="Z26">
        <f t="shared" si="19"/>
        <v>103</v>
      </c>
      <c r="AA26">
        <f t="shared" si="19"/>
        <v>95</v>
      </c>
      <c r="AB26">
        <f t="shared" si="19"/>
        <v>84</v>
      </c>
      <c r="AC26">
        <f t="shared" si="19"/>
        <v>114</v>
      </c>
      <c r="AD26">
        <f t="shared" si="19"/>
        <v>104</v>
      </c>
      <c r="AP26">
        <f>AP14</f>
        <v>62</v>
      </c>
      <c r="AQ26">
        <f t="shared" ref="AQ26:AY26" si="20">AQ14</f>
        <v>93</v>
      </c>
      <c r="AR26">
        <f t="shared" si="20"/>
        <v>113</v>
      </c>
      <c r="AS26">
        <f t="shared" si="20"/>
        <v>60</v>
      </c>
      <c r="AT26">
        <f t="shared" si="20"/>
        <v>216</v>
      </c>
      <c r="AU26">
        <f t="shared" si="20"/>
        <v>45</v>
      </c>
      <c r="AV26">
        <f t="shared" si="20"/>
        <v>74</v>
      </c>
      <c r="AW26">
        <f t="shared" si="20"/>
        <v>80</v>
      </c>
      <c r="AX26">
        <f t="shared" si="20"/>
        <v>99</v>
      </c>
      <c r="AY26">
        <f t="shared" si="20"/>
        <v>68</v>
      </c>
      <c r="BD26">
        <f>BB26-AG26</f>
        <v>0</v>
      </c>
    </row>
    <row r="27" spans="2:59" x14ac:dyDescent="0.25">
      <c r="U27">
        <f>SUM(U25:U26)</f>
        <v>142</v>
      </c>
      <c r="V27">
        <f t="shared" ref="V27:AD27" si="21">SUM(V25:V26)</f>
        <v>161</v>
      </c>
      <c r="W27">
        <f t="shared" si="21"/>
        <v>251</v>
      </c>
      <c r="X27">
        <f t="shared" si="21"/>
        <v>142</v>
      </c>
      <c r="Y27">
        <f t="shared" si="21"/>
        <v>486</v>
      </c>
      <c r="Z27">
        <f t="shared" si="21"/>
        <v>128</v>
      </c>
      <c r="AA27">
        <f t="shared" si="21"/>
        <v>112</v>
      </c>
      <c r="AB27">
        <f t="shared" si="21"/>
        <v>111</v>
      </c>
      <c r="AC27">
        <f t="shared" si="21"/>
        <v>125</v>
      </c>
      <c r="AD27">
        <f t="shared" si="21"/>
        <v>185</v>
      </c>
      <c r="AP27">
        <f>SUM(AP25:AP26)</f>
        <v>142</v>
      </c>
      <c r="AQ27">
        <f t="shared" ref="AQ27" si="22">SUM(AQ25:AQ26)</f>
        <v>161</v>
      </c>
      <c r="AR27">
        <f t="shared" ref="AR27" si="23">SUM(AR25:AR26)</f>
        <v>251</v>
      </c>
      <c r="AS27">
        <f t="shared" ref="AS27" si="24">SUM(AS25:AS26)</f>
        <v>142</v>
      </c>
      <c r="AT27">
        <f t="shared" ref="AT27" si="25">SUM(AT25:AT26)</f>
        <v>482</v>
      </c>
      <c r="AU27">
        <f t="shared" ref="AU27" si="26">SUM(AU25:AU26)</f>
        <v>125</v>
      </c>
      <c r="AV27">
        <f t="shared" ref="AV27" si="27">SUM(AV25:AV26)</f>
        <v>112</v>
      </c>
      <c r="AW27">
        <f t="shared" ref="AW27" si="28">SUM(AW25:AW26)</f>
        <v>111</v>
      </c>
      <c r="AX27">
        <f t="shared" ref="AX27" si="29">SUM(AX25:AX26)</f>
        <v>125</v>
      </c>
      <c r="AY27">
        <f t="shared" ref="AY27" si="30">SUM(AY25:AY26)</f>
        <v>184</v>
      </c>
    </row>
    <row r="28" spans="2:59" x14ac:dyDescent="0.25">
      <c r="U28" t="s">
        <v>134</v>
      </c>
      <c r="V28" t="s">
        <v>135</v>
      </c>
      <c r="W28" t="s">
        <v>136</v>
      </c>
      <c r="X28" t="s">
        <v>137</v>
      </c>
      <c r="Y28" t="s">
        <v>138</v>
      </c>
      <c r="AP28" t="s">
        <v>134</v>
      </c>
      <c r="AQ28" t="s">
        <v>135</v>
      </c>
      <c r="AR28" t="s">
        <v>136</v>
      </c>
      <c r="AS28" t="s">
        <v>137</v>
      </c>
      <c r="AT28" t="s">
        <v>138</v>
      </c>
    </row>
    <row r="29" spans="2:59" x14ac:dyDescent="0.25">
      <c r="U29">
        <f>SUM(U16:U17)</f>
        <v>21</v>
      </c>
      <c r="V29">
        <f t="shared" ref="V29:Y29" si="31">SUM(V16:V17)</f>
        <v>55</v>
      </c>
      <c r="W29">
        <f t="shared" si="31"/>
        <v>45</v>
      </c>
      <c r="X29">
        <f t="shared" si="31"/>
        <v>50</v>
      </c>
      <c r="Y29">
        <f t="shared" si="31"/>
        <v>52</v>
      </c>
      <c r="AP29">
        <f>SUM(AP16:AP17)</f>
        <v>43</v>
      </c>
      <c r="AQ29">
        <f t="shared" ref="AQ29:AT29" si="32">SUM(AQ16:AQ17)</f>
        <v>69</v>
      </c>
      <c r="AR29">
        <f t="shared" si="32"/>
        <v>40</v>
      </c>
      <c r="AS29">
        <f t="shared" si="32"/>
        <v>59</v>
      </c>
      <c r="AT29">
        <f t="shared" si="32"/>
        <v>64</v>
      </c>
    </row>
    <row r="30" spans="2:59" x14ac:dyDescent="0.25">
      <c r="U30">
        <f>U18</f>
        <v>129</v>
      </c>
      <c r="V30">
        <f t="shared" ref="V30:Y30" si="33">V18</f>
        <v>87</v>
      </c>
      <c r="W30">
        <f t="shared" si="33"/>
        <v>80</v>
      </c>
      <c r="X30">
        <f t="shared" si="33"/>
        <v>62</v>
      </c>
      <c r="Y30">
        <f t="shared" si="33"/>
        <v>60</v>
      </c>
      <c r="AP30">
        <f>AP18</f>
        <v>107</v>
      </c>
      <c r="AQ30">
        <f t="shared" ref="AQ30:AT30" si="34">AQ18</f>
        <v>73</v>
      </c>
      <c r="AR30">
        <f t="shared" si="34"/>
        <v>85</v>
      </c>
      <c r="AS30">
        <f t="shared" si="34"/>
        <v>53</v>
      </c>
      <c r="AT30">
        <f t="shared" si="34"/>
        <v>48</v>
      </c>
    </row>
    <row r="31" spans="2:59" x14ac:dyDescent="0.25">
      <c r="U31">
        <f>SUM(U29:U30)</f>
        <v>150</v>
      </c>
      <c r="V31">
        <f t="shared" ref="V31:Y31" si="35">SUM(V29:V30)</f>
        <v>142</v>
      </c>
      <c r="W31">
        <f t="shared" si="35"/>
        <v>125</v>
      </c>
      <c r="X31">
        <f t="shared" si="35"/>
        <v>112</v>
      </c>
      <c r="Y31">
        <f t="shared" si="35"/>
        <v>112</v>
      </c>
      <c r="AP31">
        <f>SUM(AP29:AP30)</f>
        <v>150</v>
      </c>
      <c r="AQ31">
        <f t="shared" ref="AQ31" si="36">SUM(AQ29:AQ30)</f>
        <v>142</v>
      </c>
      <c r="AR31">
        <f t="shared" ref="AR31" si="37">SUM(AR29:AR30)</f>
        <v>125</v>
      </c>
      <c r="AS31">
        <f t="shared" ref="AS31" si="38">SUM(AS29:AS30)</f>
        <v>112</v>
      </c>
      <c r="AT31">
        <f t="shared" ref="AT31" si="39">SUM(AT29:AT30)</f>
        <v>112</v>
      </c>
    </row>
    <row r="35" spans="21:51" x14ac:dyDescent="0.25">
      <c r="U35" t="s">
        <v>116</v>
      </c>
      <c r="V35" t="s">
        <v>168</v>
      </c>
      <c r="W35" t="s">
        <v>173</v>
      </c>
      <c r="X35" t="s">
        <v>119</v>
      </c>
      <c r="Y35" t="s">
        <v>120</v>
      </c>
      <c r="Z35" t="s">
        <v>121</v>
      </c>
      <c r="AA35" t="s">
        <v>169</v>
      </c>
      <c r="AB35" t="s">
        <v>122</v>
      </c>
      <c r="AC35" t="s">
        <v>123</v>
      </c>
      <c r="AD35" t="s">
        <v>139</v>
      </c>
      <c r="AP35" t="s">
        <v>116</v>
      </c>
      <c r="AQ35" t="s">
        <v>168</v>
      </c>
      <c r="AR35" t="s">
        <v>173</v>
      </c>
      <c r="AS35" t="s">
        <v>119</v>
      </c>
      <c r="AT35" t="s">
        <v>120</v>
      </c>
      <c r="AU35" t="s">
        <v>121</v>
      </c>
      <c r="AV35" t="s">
        <v>169</v>
      </c>
      <c r="AW35" t="s">
        <v>122</v>
      </c>
      <c r="AX35" t="s">
        <v>123</v>
      </c>
      <c r="AY35" t="s">
        <v>139</v>
      </c>
    </row>
    <row r="36" spans="21:51" x14ac:dyDescent="0.25">
      <c r="U36">
        <f>ROUND(U21/U23*100,1)</f>
        <v>24.1</v>
      </c>
      <c r="V36">
        <f t="shared" ref="V36:AD36" si="40">ROUND(V21/V23*100,1)</f>
        <v>36.200000000000003</v>
      </c>
      <c r="W36">
        <f t="shared" si="40"/>
        <v>18.3</v>
      </c>
      <c r="X36">
        <f t="shared" si="40"/>
        <v>38.799999999999997</v>
      </c>
      <c r="Y36">
        <f t="shared" si="40"/>
        <v>52.1</v>
      </c>
      <c r="Z36">
        <f t="shared" si="40"/>
        <v>26.8</v>
      </c>
      <c r="AA36">
        <f t="shared" si="40"/>
        <v>70.599999999999994</v>
      </c>
      <c r="AB36">
        <f t="shared" si="40"/>
        <v>49.1</v>
      </c>
      <c r="AC36">
        <f t="shared" si="40"/>
        <v>28.8</v>
      </c>
      <c r="AD36">
        <f t="shared" si="40"/>
        <v>38.9</v>
      </c>
      <c r="AP36">
        <f>ROUND(AP21/AP23*100,1)</f>
        <v>17.899999999999999</v>
      </c>
      <c r="AQ36">
        <f t="shared" ref="AQ36:AY36" si="41">ROUND(AQ21/AQ23*100,1)</f>
        <v>65.2</v>
      </c>
      <c r="AR36">
        <f t="shared" si="41"/>
        <v>43.7</v>
      </c>
      <c r="AS36">
        <f t="shared" si="41"/>
        <v>50.5</v>
      </c>
      <c r="AT36">
        <f t="shared" si="41"/>
        <v>35.200000000000003</v>
      </c>
      <c r="AU36">
        <f t="shared" si="41"/>
        <v>37.299999999999997</v>
      </c>
      <c r="AV36">
        <f t="shared" si="41"/>
        <v>48.8</v>
      </c>
      <c r="AW36">
        <f t="shared" si="41"/>
        <v>54</v>
      </c>
      <c r="AX36">
        <f t="shared" si="41"/>
        <v>29.6</v>
      </c>
      <c r="AY36">
        <f t="shared" si="41"/>
        <v>73.8</v>
      </c>
    </row>
    <row r="37" spans="21:51" x14ac:dyDescent="0.25">
      <c r="U37">
        <f>ROUND(U22/U23*100,1)</f>
        <v>75.900000000000006</v>
      </c>
      <c r="V37">
        <f t="shared" ref="V37:AD37" si="42">ROUND(V22/V23*100,1)</f>
        <v>63.8</v>
      </c>
      <c r="W37">
        <f t="shared" si="42"/>
        <v>81.7</v>
      </c>
      <c r="X37">
        <f t="shared" si="42"/>
        <v>61.2</v>
      </c>
      <c r="Y37">
        <f t="shared" si="42"/>
        <v>47.9</v>
      </c>
      <c r="Z37">
        <f t="shared" si="42"/>
        <v>73.2</v>
      </c>
      <c r="AA37">
        <f t="shared" si="42"/>
        <v>29.4</v>
      </c>
      <c r="AB37">
        <f t="shared" si="42"/>
        <v>50.9</v>
      </c>
      <c r="AC37">
        <f t="shared" si="42"/>
        <v>71.2</v>
      </c>
      <c r="AD37">
        <f t="shared" si="42"/>
        <v>61.1</v>
      </c>
      <c r="AP37">
        <f>ROUND(AP22/AP23*100,1)</f>
        <v>82.1</v>
      </c>
      <c r="AQ37">
        <f t="shared" ref="AQ37:AY37" si="43">ROUND(AQ22/AQ23*100,1)</f>
        <v>34.799999999999997</v>
      </c>
      <c r="AR37">
        <f t="shared" si="43"/>
        <v>56.3</v>
      </c>
      <c r="AS37">
        <f t="shared" si="43"/>
        <v>49.5</v>
      </c>
      <c r="AT37">
        <f t="shared" si="43"/>
        <v>64.8</v>
      </c>
      <c r="AU37">
        <f t="shared" si="43"/>
        <v>62.7</v>
      </c>
      <c r="AV37">
        <f t="shared" si="43"/>
        <v>51.2</v>
      </c>
      <c r="AW37">
        <f t="shared" si="43"/>
        <v>46</v>
      </c>
      <c r="AX37">
        <f t="shared" si="43"/>
        <v>70.400000000000006</v>
      </c>
      <c r="AY37">
        <f t="shared" si="43"/>
        <v>26.2</v>
      </c>
    </row>
    <row r="39" spans="21:51" x14ac:dyDescent="0.25">
      <c r="U39" t="s">
        <v>124</v>
      </c>
      <c r="V39" t="s">
        <v>125</v>
      </c>
      <c r="W39" t="s">
        <v>126</v>
      </c>
      <c r="X39" t="s">
        <v>127</v>
      </c>
      <c r="Y39" t="s">
        <v>128</v>
      </c>
      <c r="Z39" t="s">
        <v>129</v>
      </c>
      <c r="AA39" t="s">
        <v>130</v>
      </c>
      <c r="AB39" t="s">
        <v>131</v>
      </c>
      <c r="AC39" t="s">
        <v>132</v>
      </c>
      <c r="AD39" t="s">
        <v>133</v>
      </c>
      <c r="AP39" t="s">
        <v>124</v>
      </c>
      <c r="AQ39" t="s">
        <v>125</v>
      </c>
      <c r="AR39" t="s">
        <v>126</v>
      </c>
      <c r="AS39" t="s">
        <v>127</v>
      </c>
      <c r="AT39" t="s">
        <v>128</v>
      </c>
      <c r="AU39" t="s">
        <v>129</v>
      </c>
      <c r="AV39" t="s">
        <v>130</v>
      </c>
      <c r="AW39" t="s">
        <v>131</v>
      </c>
      <c r="AX39" t="s">
        <v>132</v>
      </c>
      <c r="AY39" t="s">
        <v>133</v>
      </c>
    </row>
    <row r="40" spans="21:51" x14ac:dyDescent="0.25">
      <c r="U40">
        <f>ROUND(U25/U27*100,1)</f>
        <v>58.5</v>
      </c>
      <c r="V40">
        <f t="shared" ref="V40:AD40" si="44">ROUND(V25/V27*100,1)</f>
        <v>29.2</v>
      </c>
      <c r="W40">
        <f t="shared" si="44"/>
        <v>49</v>
      </c>
      <c r="X40">
        <f t="shared" si="44"/>
        <v>60.6</v>
      </c>
      <c r="Y40">
        <f t="shared" si="44"/>
        <v>43</v>
      </c>
      <c r="Z40">
        <f t="shared" si="44"/>
        <v>19.5</v>
      </c>
      <c r="AA40">
        <f t="shared" si="44"/>
        <v>15.2</v>
      </c>
      <c r="AB40">
        <f t="shared" si="44"/>
        <v>24.3</v>
      </c>
      <c r="AC40">
        <f t="shared" si="44"/>
        <v>8.8000000000000007</v>
      </c>
      <c r="AD40">
        <f t="shared" si="44"/>
        <v>43.8</v>
      </c>
      <c r="AP40">
        <f>ROUND(AP25/AP27*100,1)</f>
        <v>56.3</v>
      </c>
      <c r="AQ40">
        <f t="shared" ref="AQ40:AY40" si="45">ROUND(AQ25/AQ27*100,1)</f>
        <v>42.2</v>
      </c>
      <c r="AR40">
        <f t="shared" si="45"/>
        <v>55</v>
      </c>
      <c r="AS40">
        <f t="shared" si="45"/>
        <v>57.7</v>
      </c>
      <c r="AT40">
        <f t="shared" si="45"/>
        <v>55.2</v>
      </c>
      <c r="AU40">
        <f t="shared" si="45"/>
        <v>64</v>
      </c>
      <c r="AV40">
        <f t="shared" si="45"/>
        <v>33.9</v>
      </c>
      <c r="AW40">
        <f t="shared" si="45"/>
        <v>27.9</v>
      </c>
      <c r="AX40">
        <f t="shared" si="45"/>
        <v>20.8</v>
      </c>
      <c r="AY40">
        <f t="shared" si="45"/>
        <v>63</v>
      </c>
    </row>
    <row r="41" spans="21:51" x14ac:dyDescent="0.25">
      <c r="U41">
        <f>ROUND(U26/U27*100,1)</f>
        <v>41.5</v>
      </c>
      <c r="V41">
        <f t="shared" ref="V41:AD41" si="46">ROUND(V26/V27*100,1)</f>
        <v>70.8</v>
      </c>
      <c r="W41">
        <f t="shared" si="46"/>
        <v>51</v>
      </c>
      <c r="X41">
        <f t="shared" si="46"/>
        <v>39.4</v>
      </c>
      <c r="Y41">
        <f t="shared" si="46"/>
        <v>57</v>
      </c>
      <c r="Z41">
        <f t="shared" si="46"/>
        <v>80.5</v>
      </c>
      <c r="AA41">
        <f t="shared" si="46"/>
        <v>84.8</v>
      </c>
      <c r="AB41">
        <f t="shared" si="46"/>
        <v>75.7</v>
      </c>
      <c r="AC41">
        <f t="shared" si="46"/>
        <v>91.2</v>
      </c>
      <c r="AD41">
        <f t="shared" si="46"/>
        <v>56.2</v>
      </c>
      <c r="AP41">
        <f>ROUND(AP26/AP27*100,1)</f>
        <v>43.7</v>
      </c>
      <c r="AQ41">
        <f t="shared" ref="AQ41:AY41" si="47">ROUND(AQ26/AQ27*100,1)</f>
        <v>57.8</v>
      </c>
      <c r="AR41">
        <f t="shared" si="47"/>
        <v>45</v>
      </c>
      <c r="AS41">
        <f t="shared" si="47"/>
        <v>42.3</v>
      </c>
      <c r="AT41">
        <f t="shared" si="47"/>
        <v>44.8</v>
      </c>
      <c r="AU41">
        <f t="shared" si="47"/>
        <v>36</v>
      </c>
      <c r="AV41">
        <f t="shared" si="47"/>
        <v>66.099999999999994</v>
      </c>
      <c r="AW41">
        <f t="shared" si="47"/>
        <v>72.099999999999994</v>
      </c>
      <c r="AX41">
        <f t="shared" si="47"/>
        <v>79.2</v>
      </c>
      <c r="AY41">
        <f t="shared" si="47"/>
        <v>37</v>
      </c>
    </row>
    <row r="43" spans="21:51" x14ac:dyDescent="0.25">
      <c r="U43" t="s">
        <v>134</v>
      </c>
      <c r="V43" t="s">
        <v>135</v>
      </c>
      <c r="W43" t="s">
        <v>136</v>
      </c>
      <c r="X43" t="s">
        <v>137</v>
      </c>
      <c r="Y43" t="s">
        <v>138</v>
      </c>
      <c r="AP43" t="s">
        <v>134</v>
      </c>
      <c r="AQ43" t="s">
        <v>135</v>
      </c>
      <c r="AR43" t="s">
        <v>136</v>
      </c>
      <c r="AS43" t="s">
        <v>137</v>
      </c>
      <c r="AT43" t="s">
        <v>138</v>
      </c>
    </row>
    <row r="44" spans="21:51" x14ac:dyDescent="0.25">
      <c r="U44">
        <f>ROUND(U29/U31*100,1)</f>
        <v>14</v>
      </c>
      <c r="V44">
        <f t="shared" ref="V44:Y44" si="48">ROUND(V29/V31*100,1)</f>
        <v>38.700000000000003</v>
      </c>
      <c r="W44">
        <f t="shared" si="48"/>
        <v>36</v>
      </c>
      <c r="X44">
        <f t="shared" si="48"/>
        <v>44.6</v>
      </c>
      <c r="Y44">
        <f t="shared" si="48"/>
        <v>46.4</v>
      </c>
      <c r="AP44">
        <f>ROUND(AP29/AP31*100,1)</f>
        <v>28.7</v>
      </c>
      <c r="AQ44">
        <f t="shared" ref="AQ44:AT44" si="49">ROUND(AQ29/AQ31*100,1)</f>
        <v>48.6</v>
      </c>
      <c r="AR44">
        <f t="shared" si="49"/>
        <v>32</v>
      </c>
      <c r="AS44">
        <f t="shared" si="49"/>
        <v>52.7</v>
      </c>
      <c r="AT44">
        <f t="shared" si="49"/>
        <v>57.1</v>
      </c>
    </row>
    <row r="45" spans="21:51" x14ac:dyDescent="0.25">
      <c r="U45">
        <f>ROUND(U30/U31*100,1)</f>
        <v>86</v>
      </c>
      <c r="V45">
        <f t="shared" ref="V45:Y45" si="50">ROUND(V30/V31*100,1)</f>
        <v>61.3</v>
      </c>
      <c r="W45">
        <f t="shared" si="50"/>
        <v>64</v>
      </c>
      <c r="X45">
        <f t="shared" si="50"/>
        <v>55.4</v>
      </c>
      <c r="Y45">
        <f t="shared" si="50"/>
        <v>53.6</v>
      </c>
      <c r="AP45">
        <f>ROUND(AP30/AP31*100,1)</f>
        <v>71.3</v>
      </c>
      <c r="AQ45">
        <f t="shared" ref="AQ45:AT45" si="51">ROUND(AQ30/AQ31*100,1)</f>
        <v>51.4</v>
      </c>
      <c r="AR45">
        <f t="shared" si="51"/>
        <v>68</v>
      </c>
      <c r="AS45">
        <f t="shared" si="51"/>
        <v>47.3</v>
      </c>
      <c r="AT45">
        <f t="shared" si="51"/>
        <v>42.9</v>
      </c>
    </row>
  </sheetData>
  <hyperlinks>
    <hyperlink ref="B21" r:id="rId1" xr:uid="{1C55BC03-0E0F-4417-BD36-D11C77C253EF}"/>
    <hyperlink ref="B22" r:id="rId2" xr:uid="{5BC59C18-FCED-4113-B1B5-32369B26E610}"/>
  </hyperlinks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E1AF-DFC8-4799-98A6-6D2AAF797FFA}">
  <dimension ref="B2:O26"/>
  <sheetViews>
    <sheetView showGridLines="0" workbookViewId="0">
      <selection activeCell="L1" sqref="L1"/>
    </sheetView>
  </sheetViews>
  <sheetFormatPr baseColWidth="10" defaultRowHeight="15" x14ac:dyDescent="0.25"/>
  <cols>
    <col min="3" max="3" width="3" customWidth="1"/>
    <col min="6" max="6" width="3.7109375" customWidth="1"/>
  </cols>
  <sheetData>
    <row r="2" spans="2:15" x14ac:dyDescent="0.25">
      <c r="B2" s="30" t="s">
        <v>181</v>
      </c>
      <c r="C2" s="22"/>
      <c r="G2" s="13" t="s">
        <v>179</v>
      </c>
    </row>
    <row r="3" spans="2:15" x14ac:dyDescent="0.25">
      <c r="B3" s="30"/>
      <c r="C3" s="22"/>
    </row>
    <row r="4" spans="2:15" x14ac:dyDescent="0.25">
      <c r="B4" s="5" t="s">
        <v>64</v>
      </c>
      <c r="C4" s="22"/>
      <c r="D4" s="35">
        <v>2007</v>
      </c>
      <c r="E4" s="35">
        <v>2017</v>
      </c>
      <c r="G4" s="35" t="s">
        <v>109</v>
      </c>
    </row>
    <row r="6" spans="2:15" x14ac:dyDescent="0.25">
      <c r="B6" s="24" t="s">
        <v>71</v>
      </c>
      <c r="C6" s="16"/>
      <c r="D6" s="38">
        <v>60.7</v>
      </c>
      <c r="E6" s="38">
        <v>64.3</v>
      </c>
      <c r="G6" s="31">
        <f>E6-D6</f>
        <v>3.5999999999999943</v>
      </c>
    </row>
    <row r="7" spans="2:15" x14ac:dyDescent="0.25">
      <c r="B7" s="24" t="s">
        <v>73</v>
      </c>
      <c r="C7" s="16"/>
      <c r="D7" s="38">
        <v>47.9</v>
      </c>
      <c r="E7" s="38">
        <v>50</v>
      </c>
      <c r="G7" s="31">
        <f t="shared" ref="G7:G15" si="0">E7-D7</f>
        <v>2.1000000000000014</v>
      </c>
      <c r="H7">
        <f>IF(E7&lt;$E$6,1,"")</f>
        <v>1</v>
      </c>
    </row>
    <row r="8" spans="2:15" x14ac:dyDescent="0.25">
      <c r="B8" s="24" t="s">
        <v>78</v>
      </c>
      <c r="C8" s="16"/>
      <c r="D8" s="38">
        <v>59</v>
      </c>
      <c r="E8" s="38">
        <v>55.1</v>
      </c>
      <c r="G8" s="31">
        <f t="shared" si="0"/>
        <v>-3.8999999999999986</v>
      </c>
      <c r="H8">
        <f t="shared" ref="H8:H15" si="1">IF(E8&lt;$E$6,1,"")</f>
        <v>1</v>
      </c>
    </row>
    <row r="9" spans="2:15" x14ac:dyDescent="0.25">
      <c r="B9" s="24" t="s">
        <v>82</v>
      </c>
      <c r="C9" s="16"/>
      <c r="D9" s="38">
        <v>15.6</v>
      </c>
      <c r="E9" s="39">
        <v>29.5</v>
      </c>
      <c r="G9" s="31">
        <f t="shared" si="0"/>
        <v>13.9</v>
      </c>
      <c r="H9">
        <f t="shared" si="1"/>
        <v>1</v>
      </c>
      <c r="K9" s="40">
        <f>E8</f>
        <v>55.1</v>
      </c>
      <c r="L9">
        <v>1</v>
      </c>
      <c r="M9">
        <f>L9/L11</f>
        <v>9.5238095238095233E-2</v>
      </c>
      <c r="O9">
        <f>K9*M9</f>
        <v>5.2476190476190476</v>
      </c>
    </row>
    <row r="10" spans="2:15" x14ac:dyDescent="0.25">
      <c r="B10" s="24" t="s">
        <v>85</v>
      </c>
      <c r="C10" s="16"/>
      <c r="D10" s="38">
        <v>51.6</v>
      </c>
      <c r="E10" s="38">
        <v>42.9</v>
      </c>
      <c r="G10" s="31">
        <f t="shared" si="0"/>
        <v>-8.7000000000000028</v>
      </c>
      <c r="H10">
        <f t="shared" si="1"/>
        <v>1</v>
      </c>
      <c r="K10" s="40">
        <f>E11</f>
        <v>82.178219523753214</v>
      </c>
      <c r="L10">
        <v>9.5</v>
      </c>
      <c r="M10">
        <f>L10/L11</f>
        <v>0.90476190476190477</v>
      </c>
      <c r="O10">
        <f>K10*M10</f>
        <v>74.351722426252906</v>
      </c>
    </row>
    <row r="11" spans="2:15" x14ac:dyDescent="0.25">
      <c r="B11" s="24" t="s">
        <v>86</v>
      </c>
      <c r="C11" s="16"/>
      <c r="D11" s="38">
        <v>79.294112887624593</v>
      </c>
      <c r="E11" s="38">
        <v>82.178219523753214</v>
      </c>
      <c r="G11" s="31">
        <f t="shared" si="0"/>
        <v>2.8841066361286209</v>
      </c>
      <c r="H11" t="str">
        <f t="shared" si="1"/>
        <v/>
      </c>
      <c r="L11">
        <v>10.5</v>
      </c>
    </row>
    <row r="12" spans="2:15" x14ac:dyDescent="0.25">
      <c r="B12" s="24" t="s">
        <v>87</v>
      </c>
      <c r="C12" s="16"/>
      <c r="D12" s="38">
        <v>30.2</v>
      </c>
      <c r="E12" s="38">
        <v>27.4</v>
      </c>
      <c r="G12" s="31">
        <f t="shared" si="0"/>
        <v>-2.8000000000000007</v>
      </c>
      <c r="H12">
        <f t="shared" si="1"/>
        <v>1</v>
      </c>
      <c r="O12">
        <f>SUM(O9:O10)</f>
        <v>79.599341473871959</v>
      </c>
    </row>
    <row r="13" spans="2:15" x14ac:dyDescent="0.25">
      <c r="B13" s="24" t="s">
        <v>91</v>
      </c>
      <c r="C13" s="16"/>
      <c r="D13" s="38">
        <v>19.100000000000001</v>
      </c>
      <c r="E13" s="38">
        <v>31</v>
      </c>
      <c r="G13" s="31">
        <f t="shared" si="0"/>
        <v>11.899999999999999</v>
      </c>
      <c r="H13">
        <f t="shared" si="1"/>
        <v>1</v>
      </c>
    </row>
    <row r="14" spans="2:15" x14ac:dyDescent="0.25">
      <c r="B14" s="24" t="s">
        <v>95</v>
      </c>
      <c r="C14" s="16"/>
      <c r="D14" s="38">
        <v>33.9</v>
      </c>
      <c r="E14" s="38">
        <v>32</v>
      </c>
      <c r="G14" s="31">
        <f t="shared" si="0"/>
        <v>-1.8999999999999986</v>
      </c>
      <c r="H14">
        <f t="shared" si="1"/>
        <v>1</v>
      </c>
    </row>
    <row r="15" spans="2:15" x14ac:dyDescent="0.25">
      <c r="B15" s="24" t="s">
        <v>96</v>
      </c>
      <c r="C15" s="16"/>
      <c r="D15" s="38">
        <v>31.5</v>
      </c>
      <c r="E15" s="38">
        <v>50.5</v>
      </c>
      <c r="G15" s="31">
        <f t="shared" si="0"/>
        <v>19</v>
      </c>
      <c r="H15">
        <f t="shared" si="1"/>
        <v>1</v>
      </c>
    </row>
    <row r="21" spans="2:7" x14ac:dyDescent="0.25">
      <c r="B21" s="37" t="s">
        <v>180</v>
      </c>
    </row>
    <row r="22" spans="2:7" x14ac:dyDescent="0.25">
      <c r="B22" s="37"/>
    </row>
    <row r="25" spans="2:7" x14ac:dyDescent="0.25">
      <c r="B25" s="45">
        <v>7596058</v>
      </c>
      <c r="D25">
        <v>82.9</v>
      </c>
      <c r="E25">
        <v>85.8</v>
      </c>
      <c r="G25" s="45">
        <v>8436399</v>
      </c>
    </row>
    <row r="26" spans="2:7" x14ac:dyDescent="0.25">
      <c r="B26" s="45">
        <v>679765</v>
      </c>
      <c r="D26" s="40">
        <v>39</v>
      </c>
      <c r="E26">
        <v>47.3</v>
      </c>
      <c r="G26" s="45">
        <v>876042</v>
      </c>
    </row>
  </sheetData>
  <hyperlinks>
    <hyperlink ref="B21" r:id="rId1" xr:uid="{649F993C-6FF6-4EC7-B007-61D6C75C59DB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17D8-0642-4D6F-BA75-F9C7BD4871CB}">
  <dimension ref="B3:O37"/>
  <sheetViews>
    <sheetView showGridLines="0" topLeftCell="A6" workbookViewId="0">
      <selection activeCell="E29" sqref="E29"/>
    </sheetView>
  </sheetViews>
  <sheetFormatPr baseColWidth="10" defaultRowHeight="15" x14ac:dyDescent="0.25"/>
  <cols>
    <col min="3" max="3" width="3" customWidth="1"/>
    <col min="13" max="13" width="3.5703125" customWidth="1"/>
    <col min="17" max="17" width="11.42578125" customWidth="1"/>
  </cols>
  <sheetData>
    <row r="3" spans="2:15" x14ac:dyDescent="0.25">
      <c r="D3" s="29" t="s">
        <v>100</v>
      </c>
      <c r="E3" s="29" t="s">
        <v>182</v>
      </c>
      <c r="F3" s="29" t="s">
        <v>183</v>
      </c>
      <c r="G3" s="29" t="s">
        <v>184</v>
      </c>
      <c r="H3" s="29" t="s">
        <v>185</v>
      </c>
      <c r="I3" s="29" t="s">
        <v>186</v>
      </c>
      <c r="J3" s="29" t="s">
        <v>187</v>
      </c>
      <c r="K3" s="29" t="s">
        <v>174</v>
      </c>
      <c r="L3" s="29" t="s">
        <v>188</v>
      </c>
      <c r="N3" s="29" t="s">
        <v>189</v>
      </c>
    </row>
    <row r="5" spans="2:15" x14ac:dyDescent="0.25">
      <c r="B5" s="24" t="s">
        <v>71</v>
      </c>
    </row>
    <row r="6" spans="2:15" x14ac:dyDescent="0.25">
      <c r="B6" s="24" t="s">
        <v>73</v>
      </c>
      <c r="D6" s="47">
        <f>Hoja3!N7</f>
        <v>1</v>
      </c>
      <c r="E6" s="47">
        <f>Hoja4!H8</f>
        <v>1</v>
      </c>
      <c r="F6" s="47">
        <f>Hoja5!H7</f>
        <v>1</v>
      </c>
      <c r="G6" s="47">
        <f>Hoja6!H7</f>
        <v>1</v>
      </c>
      <c r="H6" s="47">
        <f>Hoja8!H7</f>
        <v>1</v>
      </c>
      <c r="I6" s="47">
        <f>Hoja9!H7</f>
        <v>1</v>
      </c>
      <c r="J6" s="47" t="str">
        <f>Hoja10!H7</f>
        <v/>
      </c>
      <c r="K6" s="47">
        <f>Hoja12!H7</f>
        <v>1</v>
      </c>
      <c r="L6" s="47">
        <f>Hoja13!H7</f>
        <v>1</v>
      </c>
      <c r="N6" s="49">
        <f>SUM(D6:L6)</f>
        <v>8</v>
      </c>
      <c r="O6" s="50" t="str">
        <f>PROPER(B6)</f>
        <v>Ancash</v>
      </c>
    </row>
    <row r="7" spans="2:15" x14ac:dyDescent="0.25">
      <c r="B7" s="24" t="s">
        <v>78</v>
      </c>
      <c r="D7" s="47">
        <f>Hoja3!N12</f>
        <v>1</v>
      </c>
      <c r="E7" s="47"/>
      <c r="F7" s="47" t="str">
        <f>Hoja5!H8</f>
        <v/>
      </c>
      <c r="G7" s="47" t="str">
        <f>Hoja6!H8</f>
        <v/>
      </c>
      <c r="H7" s="47"/>
      <c r="I7" s="47"/>
      <c r="J7" s="47" t="str">
        <f>Hoja10!H8</f>
        <v/>
      </c>
      <c r="K7" s="47" t="str">
        <f>Hoja12!H8</f>
        <v/>
      </c>
      <c r="L7" s="47">
        <f>Hoja13!H8</f>
        <v>1</v>
      </c>
      <c r="N7" s="48">
        <f t="shared" ref="N7:N14" si="0">SUM(D7:L7)</f>
        <v>2</v>
      </c>
      <c r="O7" s="50"/>
    </row>
    <row r="8" spans="2:15" x14ac:dyDescent="0.25">
      <c r="B8" s="24" t="s">
        <v>82</v>
      </c>
      <c r="D8" s="47">
        <f>Hoja3!N16</f>
        <v>1</v>
      </c>
      <c r="E8" s="47" t="str">
        <f>Hoja4!H9</f>
        <v/>
      </c>
      <c r="F8" s="47" t="str">
        <f>Hoja5!H9</f>
        <v/>
      </c>
      <c r="G8" s="47" t="str">
        <f>Hoja6!H9</f>
        <v/>
      </c>
      <c r="H8" s="47" t="str">
        <f>Hoja8!H8</f>
        <v/>
      </c>
      <c r="I8" s="47" t="str">
        <f>Hoja9!H8</f>
        <v/>
      </c>
      <c r="J8" s="47">
        <f>Hoja10!H9</f>
        <v>1</v>
      </c>
      <c r="K8" s="47" t="str">
        <f>Hoja12!H9</f>
        <v/>
      </c>
      <c r="L8" s="47">
        <f>Hoja13!H9</f>
        <v>1</v>
      </c>
      <c r="N8" s="48">
        <f t="shared" si="0"/>
        <v>3</v>
      </c>
      <c r="O8" s="50"/>
    </row>
    <row r="9" spans="2:15" x14ac:dyDescent="0.25">
      <c r="B9" s="24" t="s">
        <v>85</v>
      </c>
      <c r="D9" s="47">
        <f>Hoja3!N19</f>
        <v>1</v>
      </c>
      <c r="E9" s="47">
        <f>Hoja4!H10</f>
        <v>1</v>
      </c>
      <c r="F9" s="47" t="str">
        <f>Hoja5!H10</f>
        <v/>
      </c>
      <c r="G9" s="47" t="str">
        <f>Hoja6!H10</f>
        <v/>
      </c>
      <c r="H9" s="47">
        <f>Hoja8!H9</f>
        <v>1</v>
      </c>
      <c r="I9" s="47" t="str">
        <f>Hoja9!H9</f>
        <v/>
      </c>
      <c r="J9" s="47">
        <f>Hoja10!H10</f>
        <v>1</v>
      </c>
      <c r="K9" s="47" t="str">
        <f>Hoja12!H10</f>
        <v/>
      </c>
      <c r="L9" s="47">
        <f>Hoja13!H10</f>
        <v>1</v>
      </c>
      <c r="N9" s="49">
        <f t="shared" si="0"/>
        <v>5</v>
      </c>
      <c r="O9" s="50" t="str">
        <f>PROPER(B9)</f>
        <v>Lambayeque</v>
      </c>
    </row>
    <row r="10" spans="2:15" x14ac:dyDescent="0.25">
      <c r="B10" s="24" t="s">
        <v>86</v>
      </c>
      <c r="D10" s="47">
        <f>Hoja3!N20</f>
        <v>1</v>
      </c>
      <c r="E10" s="47" t="str">
        <f>Hoja4!H11</f>
        <v/>
      </c>
      <c r="F10" s="47" t="str">
        <f>Hoja5!H11</f>
        <v/>
      </c>
      <c r="G10" s="47">
        <f>Hoja6!H11</f>
        <v>1</v>
      </c>
      <c r="H10" s="47" t="str">
        <f>Hoja8!H10</f>
        <v/>
      </c>
      <c r="I10" s="47" t="str">
        <f>Hoja9!H10</f>
        <v/>
      </c>
      <c r="J10" s="47" t="str">
        <f>Hoja10!H11</f>
        <v/>
      </c>
      <c r="K10" s="47">
        <f>Hoja12!H11</f>
        <v>1</v>
      </c>
      <c r="L10" s="47" t="str">
        <f>Hoja13!H11</f>
        <v/>
      </c>
      <c r="N10" s="48">
        <f t="shared" si="0"/>
        <v>3</v>
      </c>
      <c r="O10" s="50"/>
    </row>
    <row r="11" spans="2:15" x14ac:dyDescent="0.25">
      <c r="B11" s="24" t="s">
        <v>87</v>
      </c>
      <c r="D11" s="47" t="str">
        <f>Hoja3!N21</f>
        <v/>
      </c>
      <c r="E11" s="47" t="str">
        <f>Hoja4!H12</f>
        <v/>
      </c>
      <c r="F11" s="47">
        <f>Hoja5!H12</f>
        <v>1</v>
      </c>
      <c r="G11" s="47">
        <f>Hoja6!H12</f>
        <v>1</v>
      </c>
      <c r="H11" s="47">
        <f>Hoja8!H11</f>
        <v>1</v>
      </c>
      <c r="I11" s="47">
        <f>Hoja9!H11</f>
        <v>1</v>
      </c>
      <c r="J11" s="47">
        <f>Hoja10!H12</f>
        <v>1</v>
      </c>
      <c r="K11" s="47">
        <f>Hoja12!H12</f>
        <v>1</v>
      </c>
      <c r="L11" s="47">
        <f>Hoja13!H12</f>
        <v>1</v>
      </c>
      <c r="N11" s="49">
        <f t="shared" si="0"/>
        <v>7</v>
      </c>
      <c r="O11" s="50" t="str">
        <f>PROPER(B11)</f>
        <v>Loreto</v>
      </c>
    </row>
    <row r="12" spans="2:15" x14ac:dyDescent="0.25">
      <c r="B12" s="24" t="s">
        <v>91</v>
      </c>
      <c r="D12" s="47">
        <f>Hoja3!N25</f>
        <v>1</v>
      </c>
      <c r="E12" s="47">
        <f>Hoja4!H13</f>
        <v>1</v>
      </c>
      <c r="F12" s="47">
        <f>Hoja5!H13</f>
        <v>1</v>
      </c>
      <c r="G12" s="47">
        <f>Hoja6!H13</f>
        <v>1</v>
      </c>
      <c r="H12" s="47">
        <f>Hoja8!H12</f>
        <v>1</v>
      </c>
      <c r="I12" s="47">
        <f>Hoja9!H12</f>
        <v>1</v>
      </c>
      <c r="J12" s="47">
        <f>Hoja10!H13</f>
        <v>1</v>
      </c>
      <c r="K12" s="47">
        <f>Hoja12!H13</f>
        <v>1</v>
      </c>
      <c r="L12" s="47">
        <f>Hoja13!H13</f>
        <v>1</v>
      </c>
      <c r="N12" s="49">
        <f t="shared" si="0"/>
        <v>9</v>
      </c>
      <c r="O12" s="50" t="str">
        <f>PROPER(B12)</f>
        <v>Piura</v>
      </c>
    </row>
    <row r="13" spans="2:15" x14ac:dyDescent="0.25">
      <c r="B13" s="24" t="s">
        <v>95</v>
      </c>
      <c r="D13" s="47" t="str">
        <f>Hoja3!N29</f>
        <v/>
      </c>
      <c r="E13" s="47" t="str">
        <f>Hoja4!H14</f>
        <v/>
      </c>
      <c r="F13" s="47" t="str">
        <f>Hoja5!H14</f>
        <v/>
      </c>
      <c r="G13" s="47" t="str">
        <f>Hoja6!H14</f>
        <v/>
      </c>
      <c r="H13" s="47">
        <f>Hoja8!H13</f>
        <v>1</v>
      </c>
      <c r="I13" s="47">
        <f>Hoja9!H13</f>
        <v>1</v>
      </c>
      <c r="J13" s="47">
        <f>Hoja10!H14</f>
        <v>1</v>
      </c>
      <c r="K13" s="47" t="str">
        <f>Hoja12!H14</f>
        <v/>
      </c>
      <c r="L13" s="47">
        <f>Hoja13!H14</f>
        <v>1</v>
      </c>
      <c r="N13" s="48">
        <f t="shared" si="0"/>
        <v>4</v>
      </c>
      <c r="O13" s="50"/>
    </row>
    <row r="14" spans="2:15" x14ac:dyDescent="0.25">
      <c r="B14" s="24" t="s">
        <v>96</v>
      </c>
      <c r="D14" s="47" t="str">
        <f>Hoja3!N30</f>
        <v/>
      </c>
      <c r="E14" s="47" t="str">
        <f>Hoja4!H15</f>
        <v/>
      </c>
      <c r="F14" s="47">
        <f>Hoja5!H15</f>
        <v>1</v>
      </c>
      <c r="G14" s="47" t="str">
        <f>Hoja6!H15</f>
        <v/>
      </c>
      <c r="H14" s="47">
        <f>Hoja8!H14</f>
        <v>1</v>
      </c>
      <c r="I14" s="47">
        <f>Hoja9!H14</f>
        <v>1</v>
      </c>
      <c r="J14" s="47" t="str">
        <f>Hoja10!H15</f>
        <v/>
      </c>
      <c r="K14" s="47">
        <f>Hoja12!H15</f>
        <v>1</v>
      </c>
      <c r="L14" s="47">
        <f>Hoja13!H15</f>
        <v>1</v>
      </c>
      <c r="N14" s="49">
        <f t="shared" si="0"/>
        <v>5</v>
      </c>
      <c r="O14" s="50" t="str">
        <f>PROPER(B14)</f>
        <v>Ucayali</v>
      </c>
    </row>
    <row r="20" spans="2:12" x14ac:dyDescent="0.25">
      <c r="D20" s="29" t="s">
        <v>100</v>
      </c>
      <c r="E20" s="29" t="s">
        <v>182</v>
      </c>
      <c r="F20" s="29" t="s">
        <v>183</v>
      </c>
      <c r="G20" s="29" t="s">
        <v>184</v>
      </c>
      <c r="H20" s="29" t="s">
        <v>185</v>
      </c>
      <c r="I20" s="29" t="s">
        <v>186</v>
      </c>
      <c r="J20" s="29" t="s">
        <v>187</v>
      </c>
      <c r="K20" s="29" t="s">
        <v>174</v>
      </c>
      <c r="L20" s="29" t="s">
        <v>188</v>
      </c>
    </row>
    <row r="21" spans="2:12" x14ac:dyDescent="0.25">
      <c r="D21" s="52" t="s">
        <v>198</v>
      </c>
      <c r="E21" s="52" t="s">
        <v>199</v>
      </c>
      <c r="F21" s="52" t="s">
        <v>197</v>
      </c>
      <c r="G21" s="52" t="s">
        <v>197</v>
      </c>
      <c r="H21" s="19" t="s">
        <v>196</v>
      </c>
      <c r="I21" s="19" t="s">
        <v>194</v>
      </c>
      <c r="J21" s="19" t="s">
        <v>194</v>
      </c>
      <c r="K21" s="52" t="s">
        <v>192</v>
      </c>
      <c r="L21" s="19" t="s">
        <v>194</v>
      </c>
    </row>
    <row r="22" spans="2:12" x14ac:dyDescent="0.25">
      <c r="D22" s="52" t="s">
        <v>204</v>
      </c>
      <c r="E22" s="52">
        <v>2017</v>
      </c>
      <c r="F22" s="52">
        <v>2018</v>
      </c>
      <c r="G22" s="52">
        <v>2018</v>
      </c>
      <c r="H22" s="52">
        <v>2018</v>
      </c>
      <c r="I22" s="52">
        <v>2018</v>
      </c>
      <c r="J22" s="52" t="s">
        <v>195</v>
      </c>
      <c r="K22" s="52" t="s">
        <v>193</v>
      </c>
      <c r="L22" s="52">
        <v>2017</v>
      </c>
    </row>
    <row r="23" spans="2:12" hidden="1" x14ac:dyDescent="0.25">
      <c r="B23" s="24" t="s">
        <v>91</v>
      </c>
    </row>
    <row r="24" spans="2:12" hidden="1" x14ac:dyDescent="0.25">
      <c r="B24" s="24" t="s">
        <v>73</v>
      </c>
    </row>
    <row r="25" spans="2:12" hidden="1" x14ac:dyDescent="0.25">
      <c r="B25" s="24" t="s">
        <v>87</v>
      </c>
    </row>
    <row r="26" spans="2:12" hidden="1" x14ac:dyDescent="0.25">
      <c r="B26" s="24" t="s">
        <v>85</v>
      </c>
    </row>
    <row r="27" spans="2:12" hidden="1" x14ac:dyDescent="0.25">
      <c r="B27" s="24" t="s">
        <v>96</v>
      </c>
    </row>
    <row r="28" spans="2:12" ht="4.5" hidden="1" x14ac:dyDescent="0.25"/>
    <row r="29" spans="2:12" x14ac:dyDescent="0.25">
      <c r="B29" s="24" t="s">
        <v>71</v>
      </c>
      <c r="D29" s="33">
        <f>Hoja3!K5</f>
        <v>66180</v>
      </c>
      <c r="E29" s="33">
        <f>Hoja4!G7</f>
        <v>953</v>
      </c>
      <c r="F29" s="33">
        <f>Hoja5!E6</f>
        <v>390.1425816077732</v>
      </c>
      <c r="G29" s="38">
        <f>Hoja6!E6</f>
        <v>16</v>
      </c>
      <c r="H29" s="38">
        <f>Hoja8!E6</f>
        <v>72.400000000000006</v>
      </c>
      <c r="I29" s="38">
        <f>Hoja9!E6</f>
        <v>16.600000000000001</v>
      </c>
      <c r="J29" s="38">
        <f>Hoja10!E6</f>
        <v>36.1</v>
      </c>
      <c r="K29" s="38">
        <f>Hoja12!G6</f>
        <v>10.186625194401245</v>
      </c>
      <c r="L29" s="38">
        <f>Hoja13!E6</f>
        <v>64.3</v>
      </c>
    </row>
    <row r="30" spans="2:12" x14ac:dyDescent="0.25">
      <c r="B30" s="24" t="s">
        <v>91</v>
      </c>
      <c r="D30" s="33">
        <f>Hoja3!K25</f>
        <v>3451</v>
      </c>
      <c r="E30" s="33">
        <f>Hoja4!G13</f>
        <v>164</v>
      </c>
      <c r="F30" s="33">
        <f>Hoja5!E13</f>
        <v>715.9370257966616</v>
      </c>
      <c r="G30" s="38">
        <f>Hoja6!E13</f>
        <v>11.1</v>
      </c>
      <c r="H30" s="38">
        <f>Hoja8!E12</f>
        <v>78.3</v>
      </c>
      <c r="I30" s="38">
        <f>Hoja9!E12</f>
        <v>24.6</v>
      </c>
      <c r="J30" s="38">
        <f>Hoja10!E13</f>
        <v>31.284136255689472</v>
      </c>
      <c r="K30" s="38">
        <f>Hoja12!G13</f>
        <v>19.200000000000003</v>
      </c>
      <c r="L30" s="38">
        <f>Hoja13!E13</f>
        <v>31</v>
      </c>
    </row>
    <row r="31" spans="2:12" x14ac:dyDescent="0.25">
      <c r="B31" s="24" t="s">
        <v>190</v>
      </c>
      <c r="D31" s="33">
        <f>Hoja3!K20+Hoja3!K12</f>
        <v>31754</v>
      </c>
      <c r="E31" s="33">
        <f>Hoja4!G11</f>
        <v>68</v>
      </c>
      <c r="F31" s="33">
        <f>Hoja5!M11</f>
        <v>243.42857142857142</v>
      </c>
      <c r="G31" s="38">
        <f>Hoja6!O12</f>
        <v>19.142857142857142</v>
      </c>
      <c r="H31" s="38">
        <f>Hoja8!E10</f>
        <v>58.4</v>
      </c>
      <c r="I31" s="38">
        <f>Hoja9!E10</f>
        <v>9</v>
      </c>
      <c r="J31" s="38">
        <f>Hoja10!AB109</f>
        <v>49.46588780349682</v>
      </c>
      <c r="K31" s="38">
        <f>Hoja12!N10</f>
        <v>8.9619047619047656</v>
      </c>
      <c r="L31" s="38">
        <f>Hoja13!O12</f>
        <v>79.599341473871959</v>
      </c>
    </row>
    <row r="33" spans="4:11" x14ac:dyDescent="0.25">
      <c r="D33" s="51">
        <f>Hoja3!M5</f>
        <v>0.92985796313085523</v>
      </c>
      <c r="K33" s="38">
        <f>Hoja12!E6</f>
        <v>62.363919129082426</v>
      </c>
    </row>
    <row r="34" spans="4:11" x14ac:dyDescent="0.25">
      <c r="D34" s="51">
        <f>Hoja3!M25</f>
        <v>0.94697189220515787</v>
      </c>
      <c r="K34" s="38">
        <f>Hoja12!E13</f>
        <v>56.2</v>
      </c>
    </row>
    <row r="35" spans="4:11" x14ac:dyDescent="0.25">
      <c r="D35" s="51">
        <f>AVERAGE(Hoja3!M20,Hoja3!M12)</f>
        <v>0.95665634838383495</v>
      </c>
      <c r="K35" s="38">
        <f>Hoja12!N15</f>
        <v>54.371428571428567</v>
      </c>
    </row>
    <row r="36" spans="4:11" x14ac:dyDescent="0.25">
      <c r="D36" s="52" t="s">
        <v>206</v>
      </c>
      <c r="K36" s="52" t="s">
        <v>205</v>
      </c>
    </row>
    <row r="37" spans="4:11" x14ac:dyDescent="0.25">
      <c r="D37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L15"/>
  <sheetViews>
    <sheetView showGridLines="0" workbookViewId="0">
      <selection activeCell="B3" sqref="B3"/>
    </sheetView>
  </sheetViews>
  <sheetFormatPr baseColWidth="10" defaultRowHeight="15" x14ac:dyDescent="0.25"/>
  <cols>
    <col min="5" max="5" width="2.85546875" customWidth="1"/>
    <col min="7" max="7" width="2.85546875" customWidth="1"/>
    <col min="9" max="9" width="2.85546875" customWidth="1"/>
  </cols>
  <sheetData>
    <row r="3" spans="4:12" x14ac:dyDescent="0.25">
      <c r="D3" s="12" t="s">
        <v>57</v>
      </c>
      <c r="J3" s="13" t="s">
        <v>58</v>
      </c>
    </row>
    <row r="4" spans="4:12" x14ac:dyDescent="0.25">
      <c r="D4" s="12"/>
      <c r="J4" s="13"/>
    </row>
    <row r="5" spans="4:12" x14ac:dyDescent="0.25">
      <c r="D5" s="5" t="s">
        <v>11</v>
      </c>
      <c r="E5" s="14"/>
      <c r="F5" s="6" t="s">
        <v>12</v>
      </c>
      <c r="G5" s="14"/>
      <c r="H5" s="6" t="s">
        <v>59</v>
      </c>
      <c r="I5" s="14"/>
      <c r="J5" s="6" t="s">
        <v>60</v>
      </c>
    </row>
    <row r="6" spans="4:12" ht="6" customHeight="1" x14ac:dyDescent="0.25"/>
    <row r="7" spans="4:12" x14ac:dyDescent="0.25">
      <c r="D7" s="7" t="s">
        <v>19</v>
      </c>
      <c r="F7" s="9">
        <v>0.54</v>
      </c>
      <c r="G7" t="s">
        <v>9</v>
      </c>
      <c r="H7" s="9">
        <v>0.53200000000000003</v>
      </c>
      <c r="I7" t="s">
        <v>9</v>
      </c>
      <c r="J7" s="9">
        <v>0.496</v>
      </c>
      <c r="L7" s="11">
        <f>F7-MEDIAN(H7:J7)</f>
        <v>2.6000000000000023E-2</v>
      </c>
    </row>
    <row r="8" spans="4:12" ht="6" customHeight="1" x14ac:dyDescent="0.25"/>
    <row r="9" spans="4:12" x14ac:dyDescent="0.25">
      <c r="D9" s="7" t="s">
        <v>22</v>
      </c>
      <c r="F9" s="9">
        <v>0.52</v>
      </c>
      <c r="G9" t="s">
        <v>9</v>
      </c>
      <c r="H9" s="9">
        <v>0.503</v>
      </c>
      <c r="I9" t="s">
        <v>9</v>
      </c>
      <c r="J9" s="9">
        <v>0.44900000000000001</v>
      </c>
      <c r="L9" s="11">
        <f>F9-MEDIAN(H9:J9)</f>
        <v>4.4000000000000039E-2</v>
      </c>
    </row>
    <row r="10" spans="4:12" ht="6" customHeight="1" x14ac:dyDescent="0.25"/>
    <row r="11" spans="4:12" x14ac:dyDescent="0.25">
      <c r="D11" s="7" t="s">
        <v>31</v>
      </c>
      <c r="F11" s="9">
        <v>0.47499999999999998</v>
      </c>
      <c r="G11" t="s">
        <v>9</v>
      </c>
      <c r="H11" s="9">
        <v>0.45800000000000002</v>
      </c>
      <c r="I11" t="s">
        <v>9</v>
      </c>
      <c r="J11" s="9">
        <v>0.437</v>
      </c>
      <c r="L11" s="11">
        <f>F11-MEDIAN(H11:J11)</f>
        <v>2.7499999999999969E-2</v>
      </c>
    </row>
    <row r="12" spans="4:12" ht="6" customHeight="1" x14ac:dyDescent="0.25"/>
    <row r="13" spans="4:12" x14ac:dyDescent="0.25">
      <c r="D13" s="7" t="s">
        <v>35</v>
      </c>
      <c r="F13" s="9">
        <v>0.439</v>
      </c>
      <c r="G13" t="s">
        <v>9</v>
      </c>
      <c r="H13" s="9">
        <v>0.40300000000000002</v>
      </c>
      <c r="I13" t="s">
        <v>9</v>
      </c>
      <c r="J13" s="9">
        <v>0.4</v>
      </c>
      <c r="L13" s="11">
        <f>F13-MEDIAN(H13:J13)</f>
        <v>3.7499999999999978E-2</v>
      </c>
    </row>
    <row r="14" spans="4:12" ht="6" customHeight="1" x14ac:dyDescent="0.25"/>
    <row r="15" spans="4:12" x14ac:dyDescent="0.25">
      <c r="D15" s="7" t="s">
        <v>39</v>
      </c>
      <c r="F15" s="9">
        <v>0.39100000000000001</v>
      </c>
      <c r="G15" t="s">
        <v>9</v>
      </c>
      <c r="H15" s="9">
        <v>0.39400000000000002</v>
      </c>
      <c r="I15" t="s">
        <v>9</v>
      </c>
      <c r="J15" s="9">
        <v>0.314</v>
      </c>
      <c r="L15" s="11">
        <f>F15-MEDIAN(H15:J15)</f>
        <v>3.7000000000000033E-2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C20"/>
  <sheetViews>
    <sheetView showGridLines="0" topLeftCell="BO1" workbookViewId="0">
      <selection activeCell="B1" sqref="B1:CC2"/>
    </sheetView>
  </sheetViews>
  <sheetFormatPr baseColWidth="10" defaultRowHeight="15" x14ac:dyDescent="0.25"/>
  <sheetData>
    <row r="1" spans="2:81" x14ac:dyDescent="0.25">
      <c r="B1" s="16" t="s">
        <v>62</v>
      </c>
      <c r="C1" s="15">
        <v>43891</v>
      </c>
      <c r="D1" s="15">
        <v>43892</v>
      </c>
      <c r="E1" s="15">
        <v>43893</v>
      </c>
      <c r="F1" s="15">
        <v>43894</v>
      </c>
      <c r="G1" s="15">
        <v>43895</v>
      </c>
      <c r="H1" s="15">
        <v>43896</v>
      </c>
      <c r="I1" s="15">
        <v>43897</v>
      </c>
      <c r="J1" s="15">
        <v>43898</v>
      </c>
      <c r="K1" s="15">
        <v>43899</v>
      </c>
      <c r="L1" s="15">
        <v>43900</v>
      </c>
      <c r="M1" s="15">
        <v>43901</v>
      </c>
      <c r="N1" s="15">
        <v>43902</v>
      </c>
      <c r="O1" s="15">
        <v>43903</v>
      </c>
      <c r="P1" s="15">
        <v>43904</v>
      </c>
      <c r="Q1" s="15">
        <v>43905</v>
      </c>
      <c r="R1" s="15">
        <v>43906</v>
      </c>
      <c r="S1" s="15">
        <v>43907</v>
      </c>
      <c r="T1" s="15">
        <v>43908</v>
      </c>
      <c r="U1" s="15">
        <v>43909</v>
      </c>
      <c r="V1" s="15">
        <v>43910</v>
      </c>
      <c r="W1" s="15">
        <v>43911</v>
      </c>
      <c r="X1" s="15">
        <v>43912</v>
      </c>
      <c r="Y1" s="15">
        <v>43913</v>
      </c>
      <c r="Z1" s="15">
        <v>43914</v>
      </c>
      <c r="AA1" s="15">
        <v>43915</v>
      </c>
      <c r="AB1" s="15">
        <v>43916</v>
      </c>
      <c r="AC1" s="15">
        <v>43917</v>
      </c>
      <c r="AD1" s="15">
        <v>43918</v>
      </c>
      <c r="AE1" s="15">
        <v>43919</v>
      </c>
      <c r="AF1" s="15">
        <v>43920</v>
      </c>
      <c r="AG1" s="15">
        <v>43921</v>
      </c>
      <c r="AH1" s="15">
        <v>43922</v>
      </c>
      <c r="AI1" s="15">
        <v>43923</v>
      </c>
      <c r="AJ1" s="15">
        <v>43924</v>
      </c>
      <c r="AK1" s="15">
        <v>43925</v>
      </c>
      <c r="AL1" s="15">
        <v>43926</v>
      </c>
      <c r="AM1" s="15">
        <v>43927</v>
      </c>
      <c r="AN1" s="15">
        <v>43928</v>
      </c>
      <c r="AO1" s="15">
        <v>43929</v>
      </c>
      <c r="AP1" s="15">
        <v>43930</v>
      </c>
      <c r="AQ1" s="15">
        <v>43931</v>
      </c>
      <c r="AR1" s="15">
        <v>43932</v>
      </c>
      <c r="AS1" s="15">
        <v>43933</v>
      </c>
      <c r="AT1" s="15">
        <v>43934</v>
      </c>
      <c r="AU1" s="15">
        <v>43935</v>
      </c>
      <c r="AV1" s="15">
        <v>43936</v>
      </c>
      <c r="AW1" s="15">
        <v>43937</v>
      </c>
      <c r="AX1" s="15">
        <v>43938</v>
      </c>
      <c r="AY1" s="15">
        <v>43939</v>
      </c>
      <c r="AZ1" s="15">
        <v>43940</v>
      </c>
      <c r="BA1" s="15">
        <v>43941</v>
      </c>
      <c r="BB1" s="15">
        <v>43942</v>
      </c>
      <c r="BC1" s="15">
        <v>43943</v>
      </c>
      <c r="BD1" s="15">
        <v>43944</v>
      </c>
      <c r="BE1" s="15">
        <v>43945</v>
      </c>
      <c r="BF1" s="15">
        <v>43946</v>
      </c>
      <c r="BG1" s="15">
        <v>43947</v>
      </c>
      <c r="BH1" s="15">
        <v>43948</v>
      </c>
      <c r="BI1" s="15">
        <v>43949</v>
      </c>
      <c r="BJ1" s="15">
        <v>43950</v>
      </c>
      <c r="BK1" s="15">
        <v>43951</v>
      </c>
      <c r="BL1" s="15">
        <v>43952</v>
      </c>
      <c r="BM1" s="15">
        <v>43953</v>
      </c>
      <c r="BN1" s="15">
        <v>43954</v>
      </c>
      <c r="BO1" s="15">
        <v>43955</v>
      </c>
      <c r="BP1" s="15">
        <v>43956</v>
      </c>
      <c r="BQ1" s="15">
        <v>43957</v>
      </c>
      <c r="BR1" s="15">
        <v>43958</v>
      </c>
      <c r="BS1" s="15">
        <v>43959</v>
      </c>
      <c r="BT1" s="15">
        <v>43960</v>
      </c>
      <c r="BU1" s="15">
        <v>43961</v>
      </c>
      <c r="BV1" s="15">
        <v>43962</v>
      </c>
      <c r="BW1" s="15">
        <v>43963</v>
      </c>
      <c r="BX1" s="15">
        <v>43964</v>
      </c>
      <c r="BY1" s="15">
        <v>43965</v>
      </c>
      <c r="BZ1" s="15">
        <v>43966</v>
      </c>
      <c r="CA1" s="15">
        <v>43967</v>
      </c>
      <c r="CB1" s="15">
        <v>43968</v>
      </c>
      <c r="CC1" s="15">
        <v>43969</v>
      </c>
    </row>
    <row r="2" spans="2:81" x14ac:dyDescent="0.25">
      <c r="B2" s="16" t="s">
        <v>61</v>
      </c>
      <c r="C2" s="17">
        <v>0</v>
      </c>
      <c r="D2" s="17">
        <v>0</v>
      </c>
      <c r="E2" s="17">
        <v>0</v>
      </c>
      <c r="F2" s="17">
        <v>0</v>
      </c>
      <c r="G2" s="17">
        <v>14.289999961853027</v>
      </c>
      <c r="H2" s="17">
        <v>17.139999389648438</v>
      </c>
      <c r="I2" s="17">
        <v>17.139999389648438</v>
      </c>
      <c r="J2" s="17">
        <v>17.139999389648438</v>
      </c>
      <c r="K2" s="17">
        <v>17.139999389648438</v>
      </c>
      <c r="L2" s="17">
        <v>17.139999389648438</v>
      </c>
      <c r="M2" s="17">
        <v>20</v>
      </c>
      <c r="N2" s="17">
        <v>48.569999694824219</v>
      </c>
      <c r="O2" s="17">
        <v>48.569999694824219</v>
      </c>
      <c r="P2" s="17">
        <v>58.099998474121094</v>
      </c>
      <c r="Q2" s="17">
        <v>72.379997253417969</v>
      </c>
      <c r="R2" s="17">
        <v>92.379997253417969</v>
      </c>
      <c r="S2" s="17">
        <v>92.379997253417969</v>
      </c>
      <c r="T2" s="17">
        <v>92.379997253417969</v>
      </c>
      <c r="U2" s="17">
        <v>92.379997253417969</v>
      </c>
      <c r="V2" s="17">
        <v>92.379997253417969</v>
      </c>
      <c r="W2" s="17">
        <v>92.379997253417969</v>
      </c>
      <c r="X2" s="17">
        <v>92.379997253417969</v>
      </c>
      <c r="Y2" s="17">
        <v>92.379997253417969</v>
      </c>
      <c r="Z2" s="17">
        <v>92.379997253417969</v>
      </c>
      <c r="AA2" s="17">
        <v>92.379997253417969</v>
      </c>
      <c r="AB2" s="17">
        <v>92.379997253417969</v>
      </c>
      <c r="AC2" s="17">
        <v>92.379997253417969</v>
      </c>
      <c r="AD2" s="17">
        <v>92.379997253417969</v>
      </c>
      <c r="AE2" s="17">
        <v>92.379997253417969</v>
      </c>
      <c r="AF2" s="17">
        <v>92.379997253417969</v>
      </c>
      <c r="AG2" s="17">
        <v>92.379997253417969</v>
      </c>
      <c r="AH2" s="17">
        <v>92.379997253417969</v>
      </c>
      <c r="AI2" s="17">
        <v>92.379997253417969</v>
      </c>
      <c r="AJ2" s="17">
        <v>92.379997253417969</v>
      </c>
      <c r="AK2" s="17">
        <v>92.379997253417969</v>
      </c>
      <c r="AL2" s="17">
        <v>92.379997253417969</v>
      </c>
      <c r="AM2" s="17">
        <v>92.379997253417969</v>
      </c>
      <c r="AN2" s="17">
        <v>92.379997253417969</v>
      </c>
      <c r="AO2" s="17">
        <v>92.379997253417969</v>
      </c>
      <c r="AP2" s="17">
        <v>92.379997253417969</v>
      </c>
      <c r="AQ2" s="17">
        <v>92.379997253417969</v>
      </c>
      <c r="AR2" s="17">
        <v>92.379997253417969</v>
      </c>
      <c r="AS2" s="17">
        <v>92.379997253417969</v>
      </c>
      <c r="AT2" s="17">
        <v>92.379997253417969</v>
      </c>
      <c r="AU2" s="17">
        <v>92.379997253417969</v>
      </c>
      <c r="AV2" s="17">
        <v>92.379997253417969</v>
      </c>
      <c r="AW2" s="17">
        <v>92.379997253417969</v>
      </c>
      <c r="AX2" s="17">
        <v>92.379997253417969</v>
      </c>
      <c r="AY2" s="17">
        <v>92.379997253417969</v>
      </c>
      <c r="AZ2" s="17">
        <v>92.379997253417969</v>
      </c>
      <c r="BA2" s="17">
        <v>92.379997253417969</v>
      </c>
      <c r="BB2" s="17">
        <v>92.379997253417969</v>
      </c>
      <c r="BC2" s="17">
        <v>92.379997253417969</v>
      </c>
      <c r="BD2" s="17">
        <v>92.379997253417969</v>
      </c>
      <c r="BE2" s="17">
        <v>92.379997253417969</v>
      </c>
      <c r="BF2" s="17">
        <v>92.379997253417969</v>
      </c>
      <c r="BG2" s="17">
        <v>92.379997253417969</v>
      </c>
      <c r="BH2" s="17">
        <v>92.379997253417969</v>
      </c>
      <c r="BI2" s="17">
        <v>92.379997253417969</v>
      </c>
      <c r="BJ2" s="17">
        <v>92.379997253417969</v>
      </c>
      <c r="BK2" s="17">
        <v>92.379997253417969</v>
      </c>
      <c r="BL2" s="17">
        <v>97.139999389648438</v>
      </c>
      <c r="BM2" s="17">
        <v>97.139999389648438</v>
      </c>
      <c r="BN2" s="17">
        <v>97.139999389648438</v>
      </c>
      <c r="BO2" s="17">
        <v>97.139999389648438</v>
      </c>
      <c r="BP2" s="17">
        <v>97.139999389648438</v>
      </c>
      <c r="BQ2" s="17">
        <v>97.139999389648438</v>
      </c>
      <c r="BR2" s="17">
        <v>97.139999389648438</v>
      </c>
      <c r="BS2" s="17">
        <v>97.139999389648438</v>
      </c>
      <c r="BT2" s="17">
        <v>97.139999389648438</v>
      </c>
      <c r="BU2" s="17">
        <v>97.139999389648438</v>
      </c>
      <c r="BV2" s="17">
        <v>97.139999389648438</v>
      </c>
      <c r="BW2" s="17">
        <v>97.139999389648438</v>
      </c>
      <c r="BX2" s="17">
        <v>97.139999389648438</v>
      </c>
      <c r="BY2" s="17">
        <v>97.139999389648438</v>
      </c>
      <c r="BZ2" s="17">
        <v>97.139999389648438</v>
      </c>
      <c r="CA2" s="17">
        <v>97.139999389648438</v>
      </c>
      <c r="CB2" s="17">
        <v>97.139999389648438</v>
      </c>
      <c r="CC2" s="17">
        <v>97.139999389648438</v>
      </c>
    </row>
    <row r="20" spans="72:72" x14ac:dyDescent="0.25">
      <c r="BT20" s="18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1ECE-2A78-43F3-A426-F8F82BB00FCA}">
  <dimension ref="A1:B80"/>
  <sheetViews>
    <sheetView tabSelected="1" topLeftCell="A4" workbookViewId="0">
      <selection activeCell="L16" sqref="L16"/>
    </sheetView>
  </sheetViews>
  <sheetFormatPr baseColWidth="10" defaultRowHeight="15" x14ac:dyDescent="0.25"/>
  <sheetData>
    <row r="1" spans="1:2" x14ac:dyDescent="0.25">
      <c r="A1" s="16" t="s">
        <v>207</v>
      </c>
      <c r="B1" s="16" t="s">
        <v>208</v>
      </c>
    </row>
    <row r="2" spans="1:2" x14ac:dyDescent="0.25">
      <c r="A2" s="15">
        <v>43891</v>
      </c>
      <c r="B2" s="17">
        <v>0</v>
      </c>
    </row>
    <row r="3" spans="1:2" x14ac:dyDescent="0.25">
      <c r="A3" s="15">
        <v>43892</v>
      </c>
      <c r="B3" s="17">
        <v>0</v>
      </c>
    </row>
    <row r="4" spans="1:2" x14ac:dyDescent="0.25">
      <c r="A4" s="15">
        <v>43893</v>
      </c>
      <c r="B4" s="17">
        <v>0</v>
      </c>
    </row>
    <row r="5" spans="1:2" x14ac:dyDescent="0.25">
      <c r="A5" s="15">
        <v>43894</v>
      </c>
      <c r="B5" s="17">
        <v>0</v>
      </c>
    </row>
    <row r="6" spans="1:2" x14ac:dyDescent="0.25">
      <c r="A6" s="15">
        <v>43895</v>
      </c>
      <c r="B6" s="17">
        <v>14.289999961853027</v>
      </c>
    </row>
    <row r="7" spans="1:2" x14ac:dyDescent="0.25">
      <c r="A7" s="15">
        <v>43896</v>
      </c>
      <c r="B7" s="17">
        <v>17.139999389648438</v>
      </c>
    </row>
    <row r="8" spans="1:2" x14ac:dyDescent="0.25">
      <c r="A8" s="15">
        <v>43897</v>
      </c>
      <c r="B8" s="17">
        <v>17.139999389648438</v>
      </c>
    </row>
    <row r="9" spans="1:2" x14ac:dyDescent="0.25">
      <c r="A9" s="15">
        <v>43898</v>
      </c>
      <c r="B9" s="17">
        <v>17.139999389648438</v>
      </c>
    </row>
    <row r="10" spans="1:2" x14ac:dyDescent="0.25">
      <c r="A10" s="15">
        <v>43899</v>
      </c>
      <c r="B10" s="17">
        <v>17.139999389648438</v>
      </c>
    </row>
    <row r="11" spans="1:2" x14ac:dyDescent="0.25">
      <c r="A11" s="15">
        <v>43900</v>
      </c>
      <c r="B11" s="17">
        <v>17.139999389648438</v>
      </c>
    </row>
    <row r="12" spans="1:2" x14ac:dyDescent="0.25">
      <c r="A12" s="15">
        <v>43901</v>
      </c>
      <c r="B12" s="17">
        <v>20</v>
      </c>
    </row>
    <row r="13" spans="1:2" x14ac:dyDescent="0.25">
      <c r="A13" s="15">
        <v>43902</v>
      </c>
      <c r="B13" s="17">
        <v>48.569999694824219</v>
      </c>
    </row>
    <row r="14" spans="1:2" x14ac:dyDescent="0.25">
      <c r="A14" s="15">
        <v>43903</v>
      </c>
      <c r="B14" s="17">
        <v>48.569999694824219</v>
      </c>
    </row>
    <row r="15" spans="1:2" x14ac:dyDescent="0.25">
      <c r="A15" s="15">
        <v>43904</v>
      </c>
      <c r="B15" s="17">
        <v>58.099998474121094</v>
      </c>
    </row>
    <row r="16" spans="1:2" x14ac:dyDescent="0.25">
      <c r="A16" s="15">
        <v>43905</v>
      </c>
      <c r="B16" s="17">
        <v>72.379997253417969</v>
      </c>
    </row>
    <row r="17" spans="1:2" x14ac:dyDescent="0.25">
      <c r="A17" s="15">
        <v>43906</v>
      </c>
      <c r="B17" s="17">
        <v>92.379997253417969</v>
      </c>
    </row>
    <row r="18" spans="1:2" x14ac:dyDescent="0.25">
      <c r="A18" s="15">
        <v>43907</v>
      </c>
      <c r="B18" s="17">
        <v>92.379997253417969</v>
      </c>
    </row>
    <row r="19" spans="1:2" x14ac:dyDescent="0.25">
      <c r="A19" s="15">
        <v>43908</v>
      </c>
      <c r="B19" s="17">
        <v>92.379997253417969</v>
      </c>
    </row>
    <row r="20" spans="1:2" x14ac:dyDescent="0.25">
      <c r="A20" s="15">
        <v>43909</v>
      </c>
      <c r="B20" s="17">
        <v>92.379997253417969</v>
      </c>
    </row>
    <row r="21" spans="1:2" x14ac:dyDescent="0.25">
      <c r="A21" s="15">
        <v>43910</v>
      </c>
      <c r="B21" s="17">
        <v>92.379997253417969</v>
      </c>
    </row>
    <row r="22" spans="1:2" x14ac:dyDescent="0.25">
      <c r="A22" s="15">
        <v>43911</v>
      </c>
      <c r="B22" s="17">
        <v>92.379997253417969</v>
      </c>
    </row>
    <row r="23" spans="1:2" x14ac:dyDescent="0.25">
      <c r="A23" s="15">
        <v>43912</v>
      </c>
      <c r="B23" s="17">
        <v>92.379997253417969</v>
      </c>
    </row>
    <row r="24" spans="1:2" x14ac:dyDescent="0.25">
      <c r="A24" s="15">
        <v>43913</v>
      </c>
      <c r="B24" s="17">
        <v>92.379997253417969</v>
      </c>
    </row>
    <row r="25" spans="1:2" x14ac:dyDescent="0.25">
      <c r="A25" s="15">
        <v>43914</v>
      </c>
      <c r="B25" s="17">
        <v>92.379997253417969</v>
      </c>
    </row>
    <row r="26" spans="1:2" x14ac:dyDescent="0.25">
      <c r="A26" s="15">
        <v>43915</v>
      </c>
      <c r="B26" s="17">
        <v>92.379997253417969</v>
      </c>
    </row>
    <row r="27" spans="1:2" x14ac:dyDescent="0.25">
      <c r="A27" s="15">
        <v>43916</v>
      </c>
      <c r="B27" s="17">
        <v>92.379997253417969</v>
      </c>
    </row>
    <row r="28" spans="1:2" x14ac:dyDescent="0.25">
      <c r="A28" s="15">
        <v>43917</v>
      </c>
      <c r="B28" s="17">
        <v>92.379997253417969</v>
      </c>
    </row>
    <row r="29" spans="1:2" x14ac:dyDescent="0.25">
      <c r="A29" s="15">
        <v>43918</v>
      </c>
      <c r="B29" s="17">
        <v>92.379997253417969</v>
      </c>
    </row>
    <row r="30" spans="1:2" x14ac:dyDescent="0.25">
      <c r="A30" s="15">
        <v>43919</v>
      </c>
      <c r="B30" s="17">
        <v>92.379997253417969</v>
      </c>
    </row>
    <row r="31" spans="1:2" x14ac:dyDescent="0.25">
      <c r="A31" s="15">
        <v>43920</v>
      </c>
      <c r="B31" s="17">
        <v>92.379997253417969</v>
      </c>
    </row>
    <row r="32" spans="1:2" x14ac:dyDescent="0.25">
      <c r="A32" s="15">
        <v>43921</v>
      </c>
      <c r="B32" s="17">
        <v>92.379997253417969</v>
      </c>
    </row>
    <row r="33" spans="1:2" x14ac:dyDescent="0.25">
      <c r="A33" s="15">
        <v>43922</v>
      </c>
      <c r="B33" s="17">
        <v>92.379997253417969</v>
      </c>
    </row>
    <row r="34" spans="1:2" x14ac:dyDescent="0.25">
      <c r="A34" s="15">
        <v>43923</v>
      </c>
      <c r="B34" s="17">
        <v>92.379997253417969</v>
      </c>
    </row>
    <row r="35" spans="1:2" x14ac:dyDescent="0.25">
      <c r="A35" s="15">
        <v>43924</v>
      </c>
      <c r="B35" s="17">
        <v>92.379997253417969</v>
      </c>
    </row>
    <row r="36" spans="1:2" x14ac:dyDescent="0.25">
      <c r="A36" s="15">
        <v>43925</v>
      </c>
      <c r="B36" s="17">
        <v>92.379997253417969</v>
      </c>
    </row>
    <row r="37" spans="1:2" x14ac:dyDescent="0.25">
      <c r="A37" s="15">
        <v>43926</v>
      </c>
      <c r="B37" s="17">
        <v>92.379997253417969</v>
      </c>
    </row>
    <row r="38" spans="1:2" x14ac:dyDescent="0.25">
      <c r="A38" s="15">
        <v>43927</v>
      </c>
      <c r="B38" s="17">
        <v>92.379997253417969</v>
      </c>
    </row>
    <row r="39" spans="1:2" x14ac:dyDescent="0.25">
      <c r="A39" s="15">
        <v>43928</v>
      </c>
      <c r="B39" s="17">
        <v>92.379997253417969</v>
      </c>
    </row>
    <row r="40" spans="1:2" x14ac:dyDescent="0.25">
      <c r="A40" s="15">
        <v>43929</v>
      </c>
      <c r="B40" s="17">
        <v>92.379997253417969</v>
      </c>
    </row>
    <row r="41" spans="1:2" x14ac:dyDescent="0.25">
      <c r="A41" s="15">
        <v>43930</v>
      </c>
      <c r="B41" s="17">
        <v>92.379997253417969</v>
      </c>
    </row>
    <row r="42" spans="1:2" x14ac:dyDescent="0.25">
      <c r="A42" s="15">
        <v>43931</v>
      </c>
      <c r="B42" s="17">
        <v>92.379997253417969</v>
      </c>
    </row>
    <row r="43" spans="1:2" x14ac:dyDescent="0.25">
      <c r="A43" s="15">
        <v>43932</v>
      </c>
      <c r="B43" s="17">
        <v>92.379997253417969</v>
      </c>
    </row>
    <row r="44" spans="1:2" x14ac:dyDescent="0.25">
      <c r="A44" s="15">
        <v>43933</v>
      </c>
      <c r="B44" s="17">
        <v>92.379997253417969</v>
      </c>
    </row>
    <row r="45" spans="1:2" x14ac:dyDescent="0.25">
      <c r="A45" s="15">
        <v>43934</v>
      </c>
      <c r="B45" s="17">
        <v>92.379997253417969</v>
      </c>
    </row>
    <row r="46" spans="1:2" x14ac:dyDescent="0.25">
      <c r="A46" s="15">
        <v>43935</v>
      </c>
      <c r="B46" s="17">
        <v>92.379997253417969</v>
      </c>
    </row>
    <row r="47" spans="1:2" x14ac:dyDescent="0.25">
      <c r="A47" s="15">
        <v>43936</v>
      </c>
      <c r="B47" s="17">
        <v>92.379997253417969</v>
      </c>
    </row>
    <row r="48" spans="1:2" x14ac:dyDescent="0.25">
      <c r="A48" s="15">
        <v>43937</v>
      </c>
      <c r="B48" s="17">
        <v>92.379997253417969</v>
      </c>
    </row>
    <row r="49" spans="1:2" x14ac:dyDescent="0.25">
      <c r="A49" s="15">
        <v>43938</v>
      </c>
      <c r="B49" s="17">
        <v>92.379997253417969</v>
      </c>
    </row>
    <row r="50" spans="1:2" x14ac:dyDescent="0.25">
      <c r="A50" s="15">
        <v>43939</v>
      </c>
      <c r="B50" s="17">
        <v>92.379997253417969</v>
      </c>
    </row>
    <row r="51" spans="1:2" x14ac:dyDescent="0.25">
      <c r="A51" s="15">
        <v>43940</v>
      </c>
      <c r="B51" s="17">
        <v>92.379997253417969</v>
      </c>
    </row>
    <row r="52" spans="1:2" x14ac:dyDescent="0.25">
      <c r="A52" s="15">
        <v>43941</v>
      </c>
      <c r="B52" s="17">
        <v>92.379997253417969</v>
      </c>
    </row>
    <row r="53" spans="1:2" x14ac:dyDescent="0.25">
      <c r="A53" s="15">
        <v>43942</v>
      </c>
      <c r="B53" s="17">
        <v>92.379997253417969</v>
      </c>
    </row>
    <row r="54" spans="1:2" x14ac:dyDescent="0.25">
      <c r="A54" s="15">
        <v>43943</v>
      </c>
      <c r="B54" s="17">
        <v>92.379997253417969</v>
      </c>
    </row>
    <row r="55" spans="1:2" x14ac:dyDescent="0.25">
      <c r="A55" s="15">
        <v>43944</v>
      </c>
      <c r="B55" s="17">
        <v>92.379997253417969</v>
      </c>
    </row>
    <row r="56" spans="1:2" x14ac:dyDescent="0.25">
      <c r="A56" s="15">
        <v>43945</v>
      </c>
      <c r="B56" s="17">
        <v>92.379997253417969</v>
      </c>
    </row>
    <row r="57" spans="1:2" x14ac:dyDescent="0.25">
      <c r="A57" s="15">
        <v>43946</v>
      </c>
      <c r="B57" s="17">
        <v>92.379997253417969</v>
      </c>
    </row>
    <row r="58" spans="1:2" x14ac:dyDescent="0.25">
      <c r="A58" s="15">
        <v>43947</v>
      </c>
      <c r="B58" s="17">
        <v>92.379997253417969</v>
      </c>
    </row>
    <row r="59" spans="1:2" x14ac:dyDescent="0.25">
      <c r="A59" s="15">
        <v>43948</v>
      </c>
      <c r="B59" s="17">
        <v>92.379997253417969</v>
      </c>
    </row>
    <row r="60" spans="1:2" x14ac:dyDescent="0.25">
      <c r="A60" s="15">
        <v>43949</v>
      </c>
      <c r="B60" s="17">
        <v>92.379997253417969</v>
      </c>
    </row>
    <row r="61" spans="1:2" x14ac:dyDescent="0.25">
      <c r="A61" s="15">
        <v>43950</v>
      </c>
      <c r="B61" s="17">
        <v>92.379997253417969</v>
      </c>
    </row>
    <row r="62" spans="1:2" x14ac:dyDescent="0.25">
      <c r="A62" s="15">
        <v>43951</v>
      </c>
      <c r="B62" s="17">
        <v>92.379997253417969</v>
      </c>
    </row>
    <row r="63" spans="1:2" x14ac:dyDescent="0.25">
      <c r="A63" s="15">
        <v>43952</v>
      </c>
      <c r="B63" s="17">
        <v>97.139999389648438</v>
      </c>
    </row>
    <row r="64" spans="1:2" x14ac:dyDescent="0.25">
      <c r="A64" s="15">
        <v>43953</v>
      </c>
      <c r="B64" s="17">
        <v>97.139999389648438</v>
      </c>
    </row>
    <row r="65" spans="1:2" x14ac:dyDescent="0.25">
      <c r="A65" s="15">
        <v>43954</v>
      </c>
      <c r="B65" s="17">
        <v>97.139999389648438</v>
      </c>
    </row>
    <row r="66" spans="1:2" x14ac:dyDescent="0.25">
      <c r="A66" s="15">
        <v>43955</v>
      </c>
      <c r="B66" s="17">
        <v>97.139999389648438</v>
      </c>
    </row>
    <row r="67" spans="1:2" x14ac:dyDescent="0.25">
      <c r="A67" s="15">
        <v>43956</v>
      </c>
      <c r="B67" s="17">
        <v>97.139999389648438</v>
      </c>
    </row>
    <row r="68" spans="1:2" x14ac:dyDescent="0.25">
      <c r="A68" s="15">
        <v>43957</v>
      </c>
      <c r="B68" s="17">
        <v>97.139999389648438</v>
      </c>
    </row>
    <row r="69" spans="1:2" x14ac:dyDescent="0.25">
      <c r="A69" s="15">
        <v>43958</v>
      </c>
      <c r="B69" s="17">
        <v>97.139999389648438</v>
      </c>
    </row>
    <row r="70" spans="1:2" x14ac:dyDescent="0.25">
      <c r="A70" s="15">
        <v>43959</v>
      </c>
      <c r="B70" s="17">
        <v>97.139999389648438</v>
      </c>
    </row>
    <row r="71" spans="1:2" x14ac:dyDescent="0.25">
      <c r="A71" s="15">
        <v>43960</v>
      </c>
      <c r="B71" s="17">
        <v>97.139999389648438</v>
      </c>
    </row>
    <row r="72" spans="1:2" x14ac:dyDescent="0.25">
      <c r="A72" s="15">
        <v>43961</v>
      </c>
      <c r="B72" s="17">
        <v>97.139999389648438</v>
      </c>
    </row>
    <row r="73" spans="1:2" x14ac:dyDescent="0.25">
      <c r="A73" s="15">
        <v>43962</v>
      </c>
      <c r="B73" s="17">
        <v>97.139999389648438</v>
      </c>
    </row>
    <row r="74" spans="1:2" x14ac:dyDescent="0.25">
      <c r="A74" s="15">
        <v>43963</v>
      </c>
      <c r="B74" s="17">
        <v>97.139999389648438</v>
      </c>
    </row>
    <row r="75" spans="1:2" x14ac:dyDescent="0.25">
      <c r="A75" s="15">
        <v>43964</v>
      </c>
      <c r="B75" s="17">
        <v>97.139999389648438</v>
      </c>
    </row>
    <row r="76" spans="1:2" x14ac:dyDescent="0.25">
      <c r="A76" s="15">
        <v>43965</v>
      </c>
      <c r="B76" s="17">
        <v>97.139999389648438</v>
      </c>
    </row>
    <row r="77" spans="1:2" x14ac:dyDescent="0.25">
      <c r="A77" s="15">
        <v>43966</v>
      </c>
      <c r="B77" s="17">
        <v>97.139999389648438</v>
      </c>
    </row>
    <row r="78" spans="1:2" x14ac:dyDescent="0.25">
      <c r="A78" s="15">
        <v>43967</v>
      </c>
      <c r="B78" s="17">
        <v>97.139999389648438</v>
      </c>
    </row>
    <row r="79" spans="1:2" x14ac:dyDescent="0.25">
      <c r="A79" s="15">
        <v>43968</v>
      </c>
      <c r="B79" s="17">
        <v>97.139999389648438</v>
      </c>
    </row>
    <row r="80" spans="1:2" x14ac:dyDescent="0.25">
      <c r="A80" s="15">
        <v>43969</v>
      </c>
      <c r="B80" s="17">
        <v>97.139999389648438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showGridLines="0" workbookViewId="0">
      <selection activeCell="B39" sqref="B39"/>
    </sheetView>
  </sheetViews>
  <sheetFormatPr baseColWidth="10" defaultRowHeight="15" x14ac:dyDescent="0.25"/>
  <cols>
    <col min="2" max="2" width="12.85546875" customWidth="1"/>
    <col min="3" max="3" width="2.85546875" customWidth="1"/>
    <col min="4" max="7" width="11.42578125" hidden="1" customWidth="1"/>
    <col min="10" max="10" width="2.85546875" customWidth="1"/>
    <col min="12" max="12" width="3.42578125" customWidth="1"/>
    <col min="13" max="13" width="11.42578125" customWidth="1"/>
  </cols>
  <sheetData>
    <row r="1" spans="2:14" x14ac:dyDescent="0.25">
      <c r="B1" s="30" t="s">
        <v>102</v>
      </c>
    </row>
    <row r="2" spans="2:14" x14ac:dyDescent="0.25">
      <c r="M2" s="23" t="s">
        <v>99</v>
      </c>
    </row>
    <row r="3" spans="2:14" x14ac:dyDescent="0.25">
      <c r="B3" s="5" t="s">
        <v>64</v>
      </c>
      <c r="C3" s="22"/>
      <c r="D3" s="19" t="s">
        <v>65</v>
      </c>
      <c r="E3" s="19" t="s">
        <v>66</v>
      </c>
      <c r="F3" s="19" t="s">
        <v>67</v>
      </c>
      <c r="G3" s="19" t="s">
        <v>68</v>
      </c>
      <c r="H3" s="23" t="s">
        <v>69</v>
      </c>
      <c r="I3" s="23" t="s">
        <v>70</v>
      </c>
      <c r="J3" s="22"/>
      <c r="K3" s="23" t="s">
        <v>101</v>
      </c>
      <c r="M3" s="29" t="s">
        <v>100</v>
      </c>
    </row>
    <row r="4" spans="2:14" x14ac:dyDescent="0.25">
      <c r="D4" s="19"/>
      <c r="E4" s="19"/>
      <c r="F4" s="19"/>
      <c r="G4" s="19"/>
      <c r="H4" s="19"/>
      <c r="I4" s="19"/>
      <c r="K4" s="19"/>
    </row>
    <row r="5" spans="2:14" x14ac:dyDescent="0.25">
      <c r="B5" s="24" t="s">
        <v>71</v>
      </c>
      <c r="C5" s="16"/>
      <c r="D5" s="16">
        <v>23</v>
      </c>
      <c r="E5" s="16">
        <v>2369</v>
      </c>
      <c r="F5" s="16">
        <v>443</v>
      </c>
      <c r="G5" s="16">
        <v>1807</v>
      </c>
      <c r="H5" s="27">
        <v>14205</v>
      </c>
      <c r="I5" s="27">
        <v>47333</v>
      </c>
      <c r="J5" s="28"/>
      <c r="K5" s="27">
        <v>66180</v>
      </c>
      <c r="M5" s="26">
        <f t="shared" ref="M5:M31" si="0">SUM(H5:I5)/K5</f>
        <v>0.92985796313085523</v>
      </c>
    </row>
    <row r="6" spans="2:14" hidden="1" x14ac:dyDescent="0.25">
      <c r="B6" s="24" t="s">
        <v>72</v>
      </c>
      <c r="C6" s="16"/>
      <c r="D6" s="16"/>
      <c r="E6" s="16">
        <v>33</v>
      </c>
      <c r="F6" s="16">
        <v>2</v>
      </c>
      <c r="G6" s="16">
        <v>17</v>
      </c>
      <c r="H6" s="28">
        <v>76</v>
      </c>
      <c r="I6" s="28">
        <v>182</v>
      </c>
      <c r="J6" s="28"/>
      <c r="K6" s="28">
        <f>SUM(D6:I6)</f>
        <v>310</v>
      </c>
      <c r="M6" s="20">
        <f t="shared" si="0"/>
        <v>0.83225806451612905</v>
      </c>
      <c r="N6" t="str">
        <f t="shared" ref="N6:N30" si="1">IF(M6&gt;$M$5,1,"")</f>
        <v/>
      </c>
    </row>
    <row r="7" spans="2:14" x14ac:dyDescent="0.25">
      <c r="B7" s="24" t="s">
        <v>73</v>
      </c>
      <c r="C7" s="16"/>
      <c r="D7" s="16">
        <v>2</v>
      </c>
      <c r="E7" s="16">
        <v>99</v>
      </c>
      <c r="F7" s="16">
        <v>18</v>
      </c>
      <c r="G7" s="16">
        <v>67</v>
      </c>
      <c r="H7" s="27">
        <v>521</v>
      </c>
      <c r="I7" s="27">
        <v>2217</v>
      </c>
      <c r="J7" s="28"/>
      <c r="K7" s="27">
        <f t="shared" ref="K7:K32" si="2">SUM(D7:I7)</f>
        <v>2924</v>
      </c>
      <c r="M7" s="25">
        <f t="shared" si="0"/>
        <v>0.93638850889192882</v>
      </c>
      <c r="N7">
        <f t="shared" si="1"/>
        <v>1</v>
      </c>
    </row>
    <row r="8" spans="2:14" hidden="1" x14ac:dyDescent="0.25">
      <c r="B8" s="24" t="s">
        <v>74</v>
      </c>
      <c r="C8" s="16"/>
      <c r="D8" s="16"/>
      <c r="E8" s="16">
        <v>41</v>
      </c>
      <c r="F8" s="16">
        <v>12</v>
      </c>
      <c r="G8" s="16">
        <v>22</v>
      </c>
      <c r="H8" s="27">
        <v>113</v>
      </c>
      <c r="I8" s="27">
        <v>485</v>
      </c>
      <c r="J8" s="28"/>
      <c r="K8" s="27">
        <f t="shared" si="2"/>
        <v>673</v>
      </c>
      <c r="M8" s="21">
        <f t="shared" si="0"/>
        <v>0.88855869242199104</v>
      </c>
      <c r="N8" t="str">
        <f t="shared" si="1"/>
        <v/>
      </c>
    </row>
    <row r="9" spans="2:14" hidden="1" x14ac:dyDescent="0.25">
      <c r="B9" s="24" t="s">
        <v>75</v>
      </c>
      <c r="C9" s="16"/>
      <c r="D9" s="16"/>
      <c r="E9" s="16">
        <v>104</v>
      </c>
      <c r="F9" s="16">
        <v>23</v>
      </c>
      <c r="G9" s="16">
        <v>105</v>
      </c>
      <c r="H9" s="27">
        <v>553</v>
      </c>
      <c r="I9" s="27">
        <v>2199</v>
      </c>
      <c r="J9" s="28"/>
      <c r="K9" s="27">
        <f t="shared" si="2"/>
        <v>2984</v>
      </c>
      <c r="M9" s="21">
        <f t="shared" si="0"/>
        <v>0.92225201072386054</v>
      </c>
      <c r="N9" t="str">
        <f t="shared" si="1"/>
        <v/>
      </c>
    </row>
    <row r="10" spans="2:14" hidden="1" x14ac:dyDescent="0.25">
      <c r="B10" s="24" t="s">
        <v>76</v>
      </c>
      <c r="C10" s="16"/>
      <c r="D10" s="16"/>
      <c r="E10" s="16">
        <v>37</v>
      </c>
      <c r="F10" s="16">
        <v>9</v>
      </c>
      <c r="G10" s="16">
        <v>29</v>
      </c>
      <c r="H10" s="27">
        <v>124</v>
      </c>
      <c r="I10" s="27">
        <v>435</v>
      </c>
      <c r="J10" s="28"/>
      <c r="K10" s="27">
        <f t="shared" si="2"/>
        <v>634</v>
      </c>
      <c r="M10" s="21">
        <f t="shared" si="0"/>
        <v>0.8817034700315457</v>
      </c>
      <c r="N10" t="str">
        <f t="shared" si="1"/>
        <v/>
      </c>
    </row>
    <row r="11" spans="2:14" hidden="1" x14ac:dyDescent="0.25">
      <c r="B11" s="24" t="s">
        <v>77</v>
      </c>
      <c r="C11" s="16"/>
      <c r="D11" s="16">
        <v>1</v>
      </c>
      <c r="E11" s="16">
        <v>108</v>
      </c>
      <c r="F11" s="16">
        <v>14</v>
      </c>
      <c r="G11" s="16">
        <v>46</v>
      </c>
      <c r="H11" s="27">
        <v>231</v>
      </c>
      <c r="I11" s="27">
        <v>756</v>
      </c>
      <c r="J11" s="28"/>
      <c r="K11" s="27">
        <f t="shared" si="2"/>
        <v>1156</v>
      </c>
      <c r="M11" s="21">
        <f t="shared" si="0"/>
        <v>0.85380622837370246</v>
      </c>
      <c r="N11" t="str">
        <f t="shared" si="1"/>
        <v/>
      </c>
    </row>
    <row r="12" spans="2:14" x14ac:dyDescent="0.25">
      <c r="B12" s="24" t="s">
        <v>78</v>
      </c>
      <c r="C12" s="16"/>
      <c r="D12" s="16"/>
      <c r="E12" s="16">
        <v>70</v>
      </c>
      <c r="F12" s="16">
        <v>10</v>
      </c>
      <c r="G12" s="16">
        <v>80</v>
      </c>
      <c r="H12" s="27">
        <v>752</v>
      </c>
      <c r="I12" s="27">
        <v>2687</v>
      </c>
      <c r="J12" s="28"/>
      <c r="K12" s="27">
        <f t="shared" si="2"/>
        <v>3599</v>
      </c>
      <c r="M12" s="25">
        <f t="shared" si="0"/>
        <v>0.95554320644623503</v>
      </c>
      <c r="N12">
        <f t="shared" si="1"/>
        <v>1</v>
      </c>
    </row>
    <row r="13" spans="2:14" hidden="1" x14ac:dyDescent="0.25">
      <c r="B13" s="24" t="s">
        <v>79</v>
      </c>
      <c r="C13" s="16"/>
      <c r="D13" s="16">
        <v>1</v>
      </c>
      <c r="E13" s="16">
        <v>140</v>
      </c>
      <c r="F13" s="16">
        <v>39</v>
      </c>
      <c r="G13" s="16">
        <v>104</v>
      </c>
      <c r="H13" s="27">
        <v>483</v>
      </c>
      <c r="I13" s="27">
        <v>1529</v>
      </c>
      <c r="J13" s="28"/>
      <c r="K13" s="27">
        <f t="shared" si="2"/>
        <v>2296</v>
      </c>
      <c r="M13" s="25">
        <f t="shared" si="0"/>
        <v>0.87630662020905925</v>
      </c>
      <c r="N13" t="str">
        <f t="shared" si="1"/>
        <v/>
      </c>
    </row>
    <row r="14" spans="2:14" hidden="1" x14ac:dyDescent="0.25">
      <c r="B14" s="24" t="s">
        <v>80</v>
      </c>
      <c r="C14" s="16"/>
      <c r="D14" s="16">
        <v>1</v>
      </c>
      <c r="E14" s="16">
        <v>62</v>
      </c>
      <c r="F14" s="16">
        <v>14</v>
      </c>
      <c r="G14" s="16">
        <v>45</v>
      </c>
      <c r="H14" s="27">
        <v>160</v>
      </c>
      <c r="I14" s="27">
        <v>524</v>
      </c>
      <c r="J14" s="28"/>
      <c r="K14" s="27">
        <f t="shared" si="2"/>
        <v>806</v>
      </c>
      <c r="M14" s="25">
        <f t="shared" si="0"/>
        <v>0.84863523573200994</v>
      </c>
      <c r="N14" t="str">
        <f t="shared" si="1"/>
        <v/>
      </c>
    </row>
    <row r="15" spans="2:14" hidden="1" x14ac:dyDescent="0.25">
      <c r="B15" s="24" t="s">
        <v>81</v>
      </c>
      <c r="C15" s="16"/>
      <c r="D15" s="16">
        <v>1</v>
      </c>
      <c r="E15" s="16">
        <v>82</v>
      </c>
      <c r="F15" s="16">
        <v>13</v>
      </c>
      <c r="G15" s="16">
        <v>45</v>
      </c>
      <c r="H15" s="27">
        <v>245</v>
      </c>
      <c r="I15" s="27">
        <v>803</v>
      </c>
      <c r="J15" s="28"/>
      <c r="K15" s="27">
        <f t="shared" si="2"/>
        <v>1189</v>
      </c>
      <c r="M15" s="25">
        <f t="shared" si="0"/>
        <v>0.88141295206055514</v>
      </c>
      <c r="N15" t="str">
        <f t="shared" si="1"/>
        <v/>
      </c>
    </row>
    <row r="16" spans="2:14" x14ac:dyDescent="0.25">
      <c r="B16" s="24" t="s">
        <v>82</v>
      </c>
      <c r="C16" s="16"/>
      <c r="D16" s="16"/>
      <c r="E16" s="16">
        <v>75</v>
      </c>
      <c r="F16" s="16">
        <v>14</v>
      </c>
      <c r="G16" s="16">
        <v>68</v>
      </c>
      <c r="H16" s="27">
        <v>547</v>
      </c>
      <c r="I16" s="27">
        <v>1702</v>
      </c>
      <c r="J16" s="28"/>
      <c r="K16" s="27">
        <f t="shared" si="2"/>
        <v>2406</v>
      </c>
      <c r="M16" s="25">
        <f t="shared" si="0"/>
        <v>0.93474646716541976</v>
      </c>
      <c r="N16">
        <f t="shared" si="1"/>
        <v>1</v>
      </c>
    </row>
    <row r="17" spans="2:14" hidden="1" x14ac:dyDescent="0.25">
      <c r="B17" s="24" t="s">
        <v>83</v>
      </c>
      <c r="C17" s="16"/>
      <c r="D17" s="16"/>
      <c r="E17" s="16">
        <v>157</v>
      </c>
      <c r="F17" s="16">
        <v>38</v>
      </c>
      <c r="G17" s="16">
        <v>88</v>
      </c>
      <c r="H17" s="27">
        <v>469</v>
      </c>
      <c r="I17" s="27">
        <v>1829</v>
      </c>
      <c r="J17" s="28"/>
      <c r="K17" s="27">
        <f t="shared" si="2"/>
        <v>2581</v>
      </c>
      <c r="M17" s="25">
        <f t="shared" si="0"/>
        <v>0.89035257652072841</v>
      </c>
      <c r="N17" t="str">
        <f t="shared" si="1"/>
        <v/>
      </c>
    </row>
    <row r="18" spans="2:14" hidden="1" x14ac:dyDescent="0.25">
      <c r="B18" s="24" t="s">
        <v>84</v>
      </c>
      <c r="C18" s="16"/>
      <c r="D18" s="16"/>
      <c r="E18" s="16">
        <v>145</v>
      </c>
      <c r="F18" s="16">
        <v>32</v>
      </c>
      <c r="G18" s="16">
        <v>115</v>
      </c>
      <c r="H18" s="27">
        <v>672</v>
      </c>
      <c r="I18" s="27">
        <v>2462</v>
      </c>
      <c r="J18" s="28"/>
      <c r="K18" s="27">
        <f t="shared" si="2"/>
        <v>3426</v>
      </c>
      <c r="M18" s="25">
        <f t="shared" si="0"/>
        <v>0.91476941039112669</v>
      </c>
      <c r="N18" t="str">
        <f t="shared" si="1"/>
        <v/>
      </c>
    </row>
    <row r="19" spans="2:14" x14ac:dyDescent="0.25">
      <c r="B19" s="24" t="s">
        <v>85</v>
      </c>
      <c r="C19" s="16"/>
      <c r="D19" s="16"/>
      <c r="E19" s="16">
        <v>24</v>
      </c>
      <c r="F19" s="16">
        <v>5</v>
      </c>
      <c r="G19" s="16">
        <v>17</v>
      </c>
      <c r="H19" s="27">
        <v>334</v>
      </c>
      <c r="I19" s="27">
        <v>734</v>
      </c>
      <c r="J19" s="28"/>
      <c r="K19" s="27">
        <f t="shared" si="2"/>
        <v>1114</v>
      </c>
      <c r="M19" s="25">
        <f t="shared" si="0"/>
        <v>0.95870736086175945</v>
      </c>
      <c r="N19">
        <f t="shared" si="1"/>
        <v>1</v>
      </c>
    </row>
    <row r="20" spans="2:14" x14ac:dyDescent="0.25">
      <c r="B20" s="24" t="s">
        <v>86</v>
      </c>
      <c r="C20" s="16"/>
      <c r="D20" s="16">
        <v>4</v>
      </c>
      <c r="E20" s="16">
        <v>566</v>
      </c>
      <c r="F20" s="16">
        <v>106</v>
      </c>
      <c r="G20" s="16">
        <v>513</v>
      </c>
      <c r="H20" s="27">
        <v>5948</v>
      </c>
      <c r="I20" s="27">
        <v>21018</v>
      </c>
      <c r="J20" s="28"/>
      <c r="K20" s="27">
        <f t="shared" si="2"/>
        <v>28155</v>
      </c>
      <c r="M20" s="25">
        <f t="shared" si="0"/>
        <v>0.95776949032143488</v>
      </c>
      <c r="N20">
        <f t="shared" si="1"/>
        <v>1</v>
      </c>
    </row>
    <row r="21" spans="2:14" x14ac:dyDescent="0.25">
      <c r="B21" s="24" t="s">
        <v>87</v>
      </c>
      <c r="C21" s="16"/>
      <c r="D21" s="16">
        <v>1</v>
      </c>
      <c r="E21" s="16">
        <v>89</v>
      </c>
      <c r="F21" s="16">
        <v>14</v>
      </c>
      <c r="G21" s="16">
        <v>54</v>
      </c>
      <c r="H21" s="27">
        <v>527</v>
      </c>
      <c r="I21" s="27">
        <v>1084</v>
      </c>
      <c r="J21" s="28"/>
      <c r="K21" s="27">
        <f t="shared" si="2"/>
        <v>1769</v>
      </c>
      <c r="M21" s="25">
        <f t="shared" si="0"/>
        <v>0.91068400226116453</v>
      </c>
      <c r="N21" t="str">
        <f t="shared" si="1"/>
        <v/>
      </c>
    </row>
    <row r="22" spans="2:14" hidden="1" x14ac:dyDescent="0.25">
      <c r="B22" s="24" t="s">
        <v>88</v>
      </c>
      <c r="C22" s="16"/>
      <c r="D22" s="16"/>
      <c r="E22" s="16">
        <v>38</v>
      </c>
      <c r="F22" s="16">
        <v>5</v>
      </c>
      <c r="G22" s="16">
        <v>32</v>
      </c>
      <c r="H22" s="27">
        <v>107</v>
      </c>
      <c r="I22" s="27">
        <v>127</v>
      </c>
      <c r="J22" s="28"/>
      <c r="K22" s="27">
        <f t="shared" si="2"/>
        <v>309</v>
      </c>
      <c r="M22" s="25">
        <f t="shared" si="0"/>
        <v>0.75728155339805825</v>
      </c>
      <c r="N22" t="str">
        <f t="shared" si="1"/>
        <v/>
      </c>
    </row>
    <row r="23" spans="2:14" hidden="1" x14ac:dyDescent="0.25">
      <c r="B23" s="24" t="s">
        <v>89</v>
      </c>
      <c r="C23" s="16"/>
      <c r="D23" s="16"/>
      <c r="E23" s="16">
        <v>11</v>
      </c>
      <c r="F23" s="16">
        <v>4</v>
      </c>
      <c r="G23" s="16">
        <v>19</v>
      </c>
      <c r="H23" s="27">
        <v>45</v>
      </c>
      <c r="I23" s="27">
        <v>213</v>
      </c>
      <c r="J23" s="28"/>
      <c r="K23" s="27">
        <f t="shared" si="2"/>
        <v>292</v>
      </c>
      <c r="M23" s="25">
        <f t="shared" si="0"/>
        <v>0.88356164383561642</v>
      </c>
      <c r="N23" t="str">
        <f t="shared" si="1"/>
        <v/>
      </c>
    </row>
    <row r="24" spans="2:14" hidden="1" x14ac:dyDescent="0.25">
      <c r="B24" s="24" t="s">
        <v>90</v>
      </c>
      <c r="C24" s="16"/>
      <c r="D24" s="16"/>
      <c r="E24" s="16">
        <v>54</v>
      </c>
      <c r="F24" s="16">
        <v>3</v>
      </c>
      <c r="G24" s="16">
        <v>19</v>
      </c>
      <c r="H24" s="27">
        <v>96</v>
      </c>
      <c r="I24" s="27">
        <v>255</v>
      </c>
      <c r="J24" s="28"/>
      <c r="K24" s="27">
        <f t="shared" si="2"/>
        <v>427</v>
      </c>
      <c r="M24" s="25">
        <f t="shared" si="0"/>
        <v>0.82201405152224827</v>
      </c>
      <c r="N24" t="str">
        <f t="shared" si="1"/>
        <v/>
      </c>
    </row>
    <row r="25" spans="2:14" x14ac:dyDescent="0.25">
      <c r="B25" s="24" t="s">
        <v>91</v>
      </c>
      <c r="C25" s="16"/>
      <c r="D25" s="16"/>
      <c r="E25" s="16">
        <v>104</v>
      </c>
      <c r="F25" s="16">
        <v>17</v>
      </c>
      <c r="G25" s="16">
        <v>62</v>
      </c>
      <c r="H25" s="27">
        <v>793</v>
      </c>
      <c r="I25" s="27">
        <v>2475</v>
      </c>
      <c r="J25" s="28"/>
      <c r="K25" s="27">
        <f t="shared" si="2"/>
        <v>3451</v>
      </c>
      <c r="M25" s="25">
        <f t="shared" si="0"/>
        <v>0.94697189220515787</v>
      </c>
      <c r="N25">
        <f t="shared" si="1"/>
        <v>1</v>
      </c>
    </row>
    <row r="26" spans="2:14" hidden="1" x14ac:dyDescent="0.25">
      <c r="B26" s="24" t="s">
        <v>92</v>
      </c>
      <c r="C26" s="16"/>
      <c r="D26" s="16">
        <v>1</v>
      </c>
      <c r="E26" s="16">
        <v>108</v>
      </c>
      <c r="F26" s="16">
        <v>19</v>
      </c>
      <c r="G26" s="16">
        <v>81</v>
      </c>
      <c r="H26" s="27">
        <v>405</v>
      </c>
      <c r="I26" s="27">
        <v>1145</v>
      </c>
      <c r="J26" s="28"/>
      <c r="K26" s="27">
        <f t="shared" si="2"/>
        <v>1759</v>
      </c>
      <c r="M26" s="25">
        <f t="shared" si="0"/>
        <v>0.88118249005116545</v>
      </c>
      <c r="N26" t="str">
        <f t="shared" si="1"/>
        <v/>
      </c>
    </row>
    <row r="27" spans="2:14" hidden="1" x14ac:dyDescent="0.25">
      <c r="B27" s="24" t="s">
        <v>93</v>
      </c>
      <c r="C27" s="16"/>
      <c r="D27" s="16"/>
      <c r="E27" s="16">
        <v>95</v>
      </c>
      <c r="F27" s="16">
        <v>16</v>
      </c>
      <c r="G27" s="16">
        <v>51</v>
      </c>
      <c r="H27" s="27">
        <v>262</v>
      </c>
      <c r="I27" s="27">
        <v>586</v>
      </c>
      <c r="J27" s="28"/>
      <c r="K27" s="27">
        <f t="shared" si="2"/>
        <v>1010</v>
      </c>
      <c r="M27" s="25">
        <f t="shared" si="0"/>
        <v>0.83960396039603957</v>
      </c>
      <c r="N27" t="str">
        <f t="shared" si="1"/>
        <v/>
      </c>
    </row>
    <row r="28" spans="2:14" hidden="1" x14ac:dyDescent="0.25">
      <c r="B28" s="24" t="s">
        <v>94</v>
      </c>
      <c r="C28" s="16"/>
      <c r="D28" s="16"/>
      <c r="E28" s="16">
        <v>16</v>
      </c>
      <c r="F28" s="16">
        <v>3</v>
      </c>
      <c r="G28" s="16">
        <v>19</v>
      </c>
      <c r="H28" s="27">
        <v>92</v>
      </c>
      <c r="I28" s="27">
        <v>243</v>
      </c>
      <c r="J28" s="28"/>
      <c r="K28" s="27">
        <f t="shared" si="2"/>
        <v>373</v>
      </c>
      <c r="M28" s="25">
        <f t="shared" si="0"/>
        <v>0.89812332439678288</v>
      </c>
      <c r="N28" t="str">
        <f t="shared" si="1"/>
        <v/>
      </c>
    </row>
    <row r="29" spans="2:14" x14ac:dyDescent="0.25">
      <c r="B29" s="24" t="s">
        <v>95</v>
      </c>
      <c r="C29" s="16"/>
      <c r="D29" s="16">
        <v>1</v>
      </c>
      <c r="E29" s="16">
        <v>28</v>
      </c>
      <c r="F29" s="16">
        <v>2</v>
      </c>
      <c r="G29" s="16">
        <v>22</v>
      </c>
      <c r="H29" s="27">
        <v>166</v>
      </c>
      <c r="I29" s="27">
        <v>518</v>
      </c>
      <c r="J29" s="28"/>
      <c r="K29" s="27">
        <f t="shared" si="2"/>
        <v>737</v>
      </c>
      <c r="M29" s="25">
        <f t="shared" si="0"/>
        <v>0.92808683853459972</v>
      </c>
      <c r="N29" t="str">
        <f t="shared" si="1"/>
        <v/>
      </c>
    </row>
    <row r="30" spans="2:14" x14ac:dyDescent="0.25">
      <c r="B30" s="24" t="s">
        <v>96</v>
      </c>
      <c r="C30" s="16"/>
      <c r="D30" s="16">
        <v>10</v>
      </c>
      <c r="E30" s="16">
        <v>64</v>
      </c>
      <c r="F30" s="16">
        <v>10</v>
      </c>
      <c r="G30" s="16">
        <v>58</v>
      </c>
      <c r="H30" s="27">
        <v>411</v>
      </c>
      <c r="I30" s="27">
        <v>1044</v>
      </c>
      <c r="J30" s="28"/>
      <c r="K30" s="27">
        <f t="shared" si="2"/>
        <v>1597</v>
      </c>
      <c r="M30" s="25">
        <f t="shared" si="0"/>
        <v>0.91108328115216031</v>
      </c>
      <c r="N30" t="str">
        <f t="shared" si="1"/>
        <v/>
      </c>
    </row>
    <row r="31" spans="2:14" hidden="1" x14ac:dyDescent="0.25">
      <c r="B31" s="16" t="s">
        <v>97</v>
      </c>
      <c r="C31" s="16"/>
      <c r="D31" s="16"/>
      <c r="E31" s="16">
        <v>2</v>
      </c>
      <c r="F31" s="16">
        <v>1</v>
      </c>
      <c r="G31" s="16">
        <v>21</v>
      </c>
      <c r="H31" s="16">
        <v>60</v>
      </c>
      <c r="I31" s="16">
        <v>58</v>
      </c>
      <c r="J31" s="16"/>
      <c r="K31">
        <f t="shared" si="2"/>
        <v>142</v>
      </c>
      <c r="M31">
        <f t="shared" si="0"/>
        <v>0.83098591549295775</v>
      </c>
      <c r="N31" t="str">
        <f>IF(M31&gt;$M$5,1,"")</f>
        <v/>
      </c>
    </row>
    <row r="32" spans="2:14" hidden="1" x14ac:dyDescent="0.25">
      <c r="B32" s="16" t="s">
        <v>98</v>
      </c>
      <c r="C32" s="16"/>
      <c r="D32" s="16"/>
      <c r="E32" s="16">
        <v>17</v>
      </c>
      <c r="F32" s="16"/>
      <c r="G32" s="16">
        <v>8</v>
      </c>
      <c r="H32" s="16">
        <v>13</v>
      </c>
      <c r="I32" s="16">
        <v>23</v>
      </c>
      <c r="J32" s="16"/>
      <c r="K32">
        <f t="shared" si="2"/>
        <v>61</v>
      </c>
      <c r="M32">
        <f>SUM(H32:I32)/K32</f>
        <v>0.5901639344262295</v>
      </c>
      <c r="N32" t="str">
        <f>IF(M32&gt;$M$5,1,"")</f>
        <v/>
      </c>
    </row>
    <row r="39" spans="2:2" x14ac:dyDescent="0.25">
      <c r="B39" s="37" t="s">
        <v>203</v>
      </c>
    </row>
  </sheetData>
  <hyperlinks>
    <hyperlink ref="B39" r:id="rId1" xr:uid="{14819473-C867-45A2-ACA1-886EC750DDC3}"/>
  </hyperlinks>
  <pageMargins left="0.7" right="0.7" top="0.75" bottom="0.75" header="0.3" footer="0.3"/>
  <ignoredErrors>
    <ignoredError sqref="M7:M30 M5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CFF0-6644-415D-AE65-310E1EF1D560}">
  <dimension ref="B2:N34"/>
  <sheetViews>
    <sheetView showGridLines="0" workbookViewId="0">
      <selection activeCell="B23" sqref="B23"/>
    </sheetView>
  </sheetViews>
  <sheetFormatPr baseColWidth="10" defaultRowHeight="15" x14ac:dyDescent="0.25"/>
  <cols>
    <col min="3" max="3" width="2.85546875" customWidth="1"/>
    <col min="4" max="5" width="12" customWidth="1"/>
    <col min="6" max="6" width="2.85546875" customWidth="1"/>
  </cols>
  <sheetData>
    <row r="2" spans="2:14" x14ac:dyDescent="0.25">
      <c r="B2" s="30" t="s">
        <v>104</v>
      </c>
      <c r="C2" s="22"/>
      <c r="E2" s="19"/>
      <c r="F2" s="22"/>
      <c r="G2" s="13" t="s">
        <v>105</v>
      </c>
      <c r="H2" s="19"/>
      <c r="I2" s="19"/>
      <c r="J2" s="19"/>
      <c r="K2" s="19"/>
      <c r="L2" s="19"/>
      <c r="M2" s="19"/>
      <c r="N2" s="19"/>
    </row>
    <row r="3" spans="2:14" ht="6.75" customHeight="1" x14ac:dyDescent="0.25">
      <c r="B3" s="30"/>
      <c r="C3" s="22"/>
      <c r="E3" s="19"/>
      <c r="F3" s="22"/>
      <c r="G3" s="13"/>
      <c r="H3" s="19"/>
      <c r="I3" s="19"/>
      <c r="J3" s="19"/>
      <c r="K3" s="19"/>
      <c r="L3" s="19"/>
      <c r="M3" s="19"/>
      <c r="N3" s="19"/>
    </row>
    <row r="4" spans="2:14" x14ac:dyDescent="0.25">
      <c r="C4" s="22"/>
      <c r="D4" s="53" t="s">
        <v>108</v>
      </c>
      <c r="E4" s="53"/>
      <c r="F4" s="22"/>
      <c r="G4" s="19"/>
      <c r="H4" s="19"/>
      <c r="I4" s="19"/>
      <c r="J4" s="19"/>
      <c r="K4" s="19"/>
      <c r="L4" s="19"/>
      <c r="M4" s="19"/>
      <c r="N4" s="19"/>
    </row>
    <row r="5" spans="2:14" x14ac:dyDescent="0.25">
      <c r="B5" s="5" t="s">
        <v>64</v>
      </c>
      <c r="C5" s="22"/>
      <c r="D5" s="35" t="s">
        <v>107</v>
      </c>
      <c r="E5" s="35" t="s">
        <v>106</v>
      </c>
      <c r="F5" s="22"/>
      <c r="G5" s="35" t="s">
        <v>101</v>
      </c>
    </row>
    <row r="7" spans="2:14" x14ac:dyDescent="0.25">
      <c r="B7" s="24" t="s">
        <v>71</v>
      </c>
      <c r="C7" s="16"/>
      <c r="D7" s="33">
        <v>937</v>
      </c>
      <c r="E7" s="33">
        <v>16</v>
      </c>
      <c r="F7" s="16"/>
      <c r="G7" s="34">
        <v>953</v>
      </c>
    </row>
    <row r="8" spans="2:14" x14ac:dyDescent="0.25">
      <c r="B8" s="24" t="s">
        <v>73</v>
      </c>
      <c r="C8" s="16"/>
      <c r="D8" s="33">
        <v>185</v>
      </c>
      <c r="E8" s="33">
        <v>6</v>
      </c>
      <c r="F8" s="16"/>
      <c r="G8" s="34">
        <v>191</v>
      </c>
      <c r="H8">
        <f>IF(G8&gt;99,1,"")</f>
        <v>1</v>
      </c>
    </row>
    <row r="9" spans="2:14" x14ac:dyDescent="0.25">
      <c r="B9" s="24" t="s">
        <v>82</v>
      </c>
      <c r="C9" s="16"/>
      <c r="D9" s="33">
        <v>26</v>
      </c>
      <c r="E9" s="33">
        <v>1</v>
      </c>
      <c r="F9" s="16"/>
      <c r="G9" s="34">
        <v>27</v>
      </c>
      <c r="H9" t="str">
        <f t="shared" ref="H9:H15" si="0">IF(G9&gt;99,1,"")</f>
        <v/>
      </c>
    </row>
    <row r="10" spans="2:14" x14ac:dyDescent="0.25">
      <c r="B10" s="24" t="s">
        <v>85</v>
      </c>
      <c r="C10" s="16"/>
      <c r="D10" s="33">
        <v>126</v>
      </c>
      <c r="E10" s="33"/>
      <c r="F10" s="16"/>
      <c r="G10" s="34">
        <v>126</v>
      </c>
      <c r="H10">
        <f t="shared" si="0"/>
        <v>1</v>
      </c>
    </row>
    <row r="11" spans="2:14" x14ac:dyDescent="0.25">
      <c r="B11" s="24" t="s">
        <v>86</v>
      </c>
      <c r="C11" s="16"/>
      <c r="D11" s="33">
        <v>64</v>
      </c>
      <c r="E11" s="33">
        <v>4</v>
      </c>
      <c r="F11" s="16"/>
      <c r="G11" s="34">
        <v>68</v>
      </c>
      <c r="H11" t="str">
        <f t="shared" si="0"/>
        <v/>
      </c>
      <c r="J11" s="36">
        <f>G14+G10+G13</f>
        <v>308</v>
      </c>
    </row>
    <row r="12" spans="2:14" x14ac:dyDescent="0.25">
      <c r="B12" s="24" t="s">
        <v>87</v>
      </c>
      <c r="C12" s="16"/>
      <c r="D12" s="33">
        <v>23</v>
      </c>
      <c r="E12" s="33"/>
      <c r="F12" s="16"/>
      <c r="G12" s="34">
        <v>23</v>
      </c>
      <c r="H12" t="str">
        <f t="shared" si="0"/>
        <v/>
      </c>
      <c r="J12" s="36">
        <f>G7</f>
        <v>953</v>
      </c>
    </row>
    <row r="13" spans="2:14" x14ac:dyDescent="0.25">
      <c r="B13" s="24" t="s">
        <v>91</v>
      </c>
      <c r="C13" s="16"/>
      <c r="D13" s="33">
        <v>162</v>
      </c>
      <c r="E13" s="33">
        <v>2</v>
      </c>
      <c r="F13" s="16"/>
      <c r="G13" s="34">
        <v>164</v>
      </c>
      <c r="H13">
        <f t="shared" si="0"/>
        <v>1</v>
      </c>
    </row>
    <row r="14" spans="2:14" x14ac:dyDescent="0.25">
      <c r="B14" s="24" t="s">
        <v>95</v>
      </c>
      <c r="C14" s="16"/>
      <c r="D14" s="33">
        <v>18</v>
      </c>
      <c r="E14" s="33"/>
      <c r="F14" s="16"/>
      <c r="G14" s="34">
        <v>18</v>
      </c>
      <c r="H14" t="str">
        <f t="shared" si="0"/>
        <v/>
      </c>
      <c r="J14" s="11">
        <f>J11/J12</f>
        <v>0.32318992654774398</v>
      </c>
    </row>
    <row r="15" spans="2:14" x14ac:dyDescent="0.25">
      <c r="B15" s="24" t="s">
        <v>96</v>
      </c>
      <c r="C15" s="16"/>
      <c r="D15" s="33">
        <v>15</v>
      </c>
      <c r="E15" s="33"/>
      <c r="F15" s="16"/>
      <c r="G15" s="34">
        <v>15</v>
      </c>
      <c r="H15" t="str">
        <f t="shared" si="0"/>
        <v/>
      </c>
    </row>
    <row r="16" spans="2:14" x14ac:dyDescent="0.25">
      <c r="B16" s="24" t="s">
        <v>103</v>
      </c>
      <c r="C16" s="16"/>
      <c r="D16" s="33">
        <v>318</v>
      </c>
      <c r="E16" s="33">
        <v>3</v>
      </c>
      <c r="F16" s="16"/>
      <c r="G16" s="34">
        <v>321</v>
      </c>
    </row>
    <row r="17" spans="2:6" x14ac:dyDescent="0.25">
      <c r="C17" s="16"/>
      <c r="F17" s="16"/>
    </row>
    <row r="18" spans="2:6" x14ac:dyDescent="0.25">
      <c r="C18" s="16"/>
      <c r="F18" s="16"/>
    </row>
    <row r="19" spans="2:6" x14ac:dyDescent="0.25">
      <c r="C19" s="16"/>
      <c r="F19" s="16"/>
    </row>
    <row r="20" spans="2:6" x14ac:dyDescent="0.25">
      <c r="C20" s="16"/>
      <c r="F20" s="16"/>
    </row>
    <row r="21" spans="2:6" x14ac:dyDescent="0.25">
      <c r="B21" s="37" t="s">
        <v>200</v>
      </c>
      <c r="C21" s="16"/>
      <c r="F21" s="16"/>
    </row>
    <row r="22" spans="2:6" x14ac:dyDescent="0.25">
      <c r="B22" t="s">
        <v>201</v>
      </c>
      <c r="C22" s="16"/>
      <c r="F22" s="16"/>
    </row>
    <row r="23" spans="2:6" x14ac:dyDescent="0.25">
      <c r="C23" s="16"/>
      <c r="F23" s="16"/>
    </row>
    <row r="24" spans="2:6" x14ac:dyDescent="0.25">
      <c r="C24" s="16"/>
      <c r="F24" s="16"/>
    </row>
    <row r="25" spans="2:6" x14ac:dyDescent="0.25">
      <c r="C25" s="16"/>
      <c r="F25" s="16"/>
    </row>
    <row r="26" spans="2:6" x14ac:dyDescent="0.25">
      <c r="C26" s="16"/>
      <c r="F26" s="16"/>
    </row>
    <row r="27" spans="2:6" x14ac:dyDescent="0.25">
      <c r="C27" s="16"/>
      <c r="F27" s="16"/>
    </row>
    <row r="28" spans="2:6" x14ac:dyDescent="0.25">
      <c r="C28" s="16"/>
      <c r="F28" s="16"/>
    </row>
    <row r="29" spans="2:6" x14ac:dyDescent="0.25">
      <c r="C29" s="16"/>
      <c r="F29" s="16"/>
    </row>
    <row r="30" spans="2:6" x14ac:dyDescent="0.25">
      <c r="C30" s="16"/>
      <c r="F30" s="16"/>
    </row>
    <row r="31" spans="2:6" x14ac:dyDescent="0.25">
      <c r="C31" s="16"/>
      <c r="F31" s="16"/>
    </row>
    <row r="32" spans="2:6" x14ac:dyDescent="0.25">
      <c r="C32" s="16"/>
      <c r="F32" s="16"/>
    </row>
    <row r="33" spans="3:6" x14ac:dyDescent="0.25">
      <c r="C33" s="16"/>
      <c r="F33" s="16"/>
    </row>
    <row r="34" spans="3:6" x14ac:dyDescent="0.25">
      <c r="C34" s="16"/>
      <c r="F34" s="16"/>
    </row>
  </sheetData>
  <mergeCells count="1">
    <mergeCell ref="D4:E4"/>
  </mergeCells>
  <hyperlinks>
    <hyperlink ref="B21" r:id="rId1" xr:uid="{9E37A868-472B-486B-B6EC-9829992C41C6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D4F9-D41A-48F2-A2BA-FC37BE8E17B3}">
  <dimension ref="B2:M33"/>
  <sheetViews>
    <sheetView showGridLines="0" workbookViewId="0">
      <selection activeCell="B21" sqref="B21"/>
    </sheetView>
  </sheetViews>
  <sheetFormatPr baseColWidth="10" defaultRowHeight="15" x14ac:dyDescent="0.25"/>
  <cols>
    <col min="3" max="3" width="2.85546875" customWidth="1"/>
    <col min="6" max="6" width="3.42578125" customWidth="1"/>
  </cols>
  <sheetData>
    <row r="2" spans="2:13" x14ac:dyDescent="0.25">
      <c r="B2" s="30" t="s">
        <v>110</v>
      </c>
      <c r="C2" s="22"/>
      <c r="G2" s="13" t="s">
        <v>111</v>
      </c>
    </row>
    <row r="3" spans="2:13" ht="6.75" customHeight="1" x14ac:dyDescent="0.25">
      <c r="B3" s="30"/>
      <c r="C3" s="22"/>
    </row>
    <row r="4" spans="2:13" x14ac:dyDescent="0.25">
      <c r="B4" s="5" t="s">
        <v>64</v>
      </c>
      <c r="C4" s="22"/>
      <c r="D4" s="35">
        <v>2010</v>
      </c>
      <c r="E4" s="35">
        <v>2018</v>
      </c>
      <c r="G4" s="35" t="s">
        <v>109</v>
      </c>
    </row>
    <row r="6" spans="2:13" x14ac:dyDescent="0.25">
      <c r="B6" s="24" t="s">
        <v>71</v>
      </c>
      <c r="C6" s="16"/>
      <c r="D6" s="33">
        <v>602</v>
      </c>
      <c r="E6" s="33">
        <v>390.1425816077732</v>
      </c>
      <c r="G6" s="32">
        <f>E6-D6</f>
        <v>-211.8574183922268</v>
      </c>
    </row>
    <row r="7" spans="2:13" x14ac:dyDescent="0.25">
      <c r="B7" s="24" t="s">
        <v>73</v>
      </c>
      <c r="C7" s="16"/>
      <c r="D7" s="33">
        <v>1069.2193486590038</v>
      </c>
      <c r="E7" s="33">
        <v>425.458591754834</v>
      </c>
      <c r="G7" s="32">
        <f t="shared" ref="G7:G15" si="0">E7-D7</f>
        <v>-643.76075690416974</v>
      </c>
      <c r="H7">
        <f>IF(G7&lt;$G$6,1,"")</f>
        <v>1</v>
      </c>
    </row>
    <row r="8" spans="2:13" x14ac:dyDescent="0.25">
      <c r="B8" s="24" t="s">
        <v>78</v>
      </c>
      <c r="C8" s="16"/>
      <c r="D8" s="33">
        <v>561.61575178997612</v>
      </c>
      <c r="E8" s="33">
        <v>390.1425816077732</v>
      </c>
      <c r="G8" s="32">
        <f t="shared" si="0"/>
        <v>-171.47317018220292</v>
      </c>
      <c r="H8" t="str">
        <f t="shared" ref="H8:H15" si="1">IF(G8&lt;$G$6,1,"")</f>
        <v/>
      </c>
      <c r="J8">
        <v>390</v>
      </c>
      <c r="K8">
        <v>1</v>
      </c>
      <c r="L8">
        <f>K8/K10</f>
        <v>9.5238095238095233E-2</v>
      </c>
      <c r="M8">
        <f>J8*L8</f>
        <v>37.142857142857139</v>
      </c>
    </row>
    <row r="9" spans="2:13" x14ac:dyDescent="0.25">
      <c r="B9" s="24" t="s">
        <v>82</v>
      </c>
      <c r="C9" s="16"/>
      <c r="D9" s="33">
        <v>446.17194029850748</v>
      </c>
      <c r="E9" s="33">
        <v>272.34050420168069</v>
      </c>
      <c r="G9" s="32">
        <f t="shared" si="0"/>
        <v>-173.83143609682679</v>
      </c>
      <c r="H9" t="str">
        <f t="shared" si="1"/>
        <v/>
      </c>
      <c r="J9">
        <v>228</v>
      </c>
      <c r="K9">
        <v>9.5</v>
      </c>
      <c r="L9">
        <f>K9/K10</f>
        <v>0.90476190476190477</v>
      </c>
      <c r="M9">
        <f>J9*L9</f>
        <v>206.28571428571428</v>
      </c>
    </row>
    <row r="10" spans="2:13" x14ac:dyDescent="0.25">
      <c r="B10" s="24" t="s">
        <v>85</v>
      </c>
      <c r="C10" s="16"/>
      <c r="D10" s="33">
        <v>738.58654434250764</v>
      </c>
      <c r="E10" s="33">
        <v>552.25374411638859</v>
      </c>
      <c r="G10" s="32">
        <f t="shared" si="0"/>
        <v>-186.33280022611905</v>
      </c>
      <c r="H10" t="str">
        <f t="shared" si="1"/>
        <v/>
      </c>
      <c r="K10">
        <v>10.5</v>
      </c>
    </row>
    <row r="11" spans="2:13" x14ac:dyDescent="0.25">
      <c r="B11" s="24" t="s">
        <v>86</v>
      </c>
      <c r="C11" s="16"/>
      <c r="D11" s="33">
        <v>355.07398605212921</v>
      </c>
      <c r="E11" s="33">
        <v>227.65909141151764</v>
      </c>
      <c r="G11" s="32">
        <f t="shared" si="0"/>
        <v>-127.41489464061158</v>
      </c>
      <c r="H11" t="str">
        <f t="shared" si="1"/>
        <v/>
      </c>
      <c r="J11" s="46"/>
      <c r="M11">
        <f>SUM(M8:M9)</f>
        <v>243.42857142857142</v>
      </c>
    </row>
    <row r="12" spans="2:13" x14ac:dyDescent="0.25">
      <c r="B12" s="24" t="s">
        <v>87</v>
      </c>
      <c r="C12" s="16"/>
      <c r="D12" s="33">
        <v>1427.243831640058</v>
      </c>
      <c r="E12" s="33">
        <v>1002.9408450704225</v>
      </c>
      <c r="G12" s="32">
        <f t="shared" si="0"/>
        <v>-424.30298656963555</v>
      </c>
      <c r="H12">
        <f t="shared" si="1"/>
        <v>1</v>
      </c>
      <c r="J12" s="46"/>
    </row>
    <row r="13" spans="2:13" x14ac:dyDescent="0.25">
      <c r="B13" s="24" t="s">
        <v>91</v>
      </c>
      <c r="C13" s="16"/>
      <c r="D13" s="33">
        <v>1348.7461890243903</v>
      </c>
      <c r="E13" s="33">
        <v>715.9370257966616</v>
      </c>
      <c r="G13" s="32">
        <f t="shared" si="0"/>
        <v>-632.80916322772873</v>
      </c>
      <c r="H13">
        <f t="shared" si="1"/>
        <v>1</v>
      </c>
    </row>
    <row r="14" spans="2:13" x14ac:dyDescent="0.25">
      <c r="B14" s="24" t="s">
        <v>95</v>
      </c>
      <c r="C14" s="16"/>
      <c r="D14" s="33">
        <v>1184.4812834224599</v>
      </c>
      <c r="E14" s="33">
        <v>1123.5159817351598</v>
      </c>
      <c r="G14" s="32">
        <f t="shared" si="0"/>
        <v>-60.965301687300098</v>
      </c>
      <c r="H14" t="str">
        <f t="shared" si="1"/>
        <v/>
      </c>
    </row>
    <row r="15" spans="2:13" x14ac:dyDescent="0.25">
      <c r="B15" s="24" t="s">
        <v>96</v>
      </c>
      <c r="C15" s="16"/>
      <c r="D15" s="33">
        <v>1608.5640138408305</v>
      </c>
      <c r="E15" s="33">
        <v>1000.734375</v>
      </c>
      <c r="G15" s="32">
        <f t="shared" si="0"/>
        <v>-607.82963884083051</v>
      </c>
      <c r="H15">
        <f t="shared" si="1"/>
        <v>1</v>
      </c>
    </row>
    <row r="16" spans="2:13" x14ac:dyDescent="0.25">
      <c r="C16" s="16"/>
    </row>
    <row r="17" spans="2:3" x14ac:dyDescent="0.25">
      <c r="C17" s="16"/>
    </row>
    <row r="18" spans="2:3" x14ac:dyDescent="0.25">
      <c r="C18" s="16"/>
    </row>
    <row r="19" spans="2:3" x14ac:dyDescent="0.25">
      <c r="C19" s="16"/>
    </row>
    <row r="20" spans="2:3" x14ac:dyDescent="0.25">
      <c r="C20" s="16"/>
    </row>
    <row r="21" spans="2:3" x14ac:dyDescent="0.25">
      <c r="B21" s="37" t="s">
        <v>202</v>
      </c>
      <c r="C21" s="16"/>
    </row>
    <row r="22" spans="2:3" x14ac:dyDescent="0.25">
      <c r="C22" s="16"/>
    </row>
    <row r="23" spans="2:3" x14ac:dyDescent="0.25">
      <c r="C23" s="16"/>
    </row>
    <row r="24" spans="2:3" x14ac:dyDescent="0.25">
      <c r="C24" s="16"/>
    </row>
    <row r="25" spans="2:3" x14ac:dyDescent="0.25">
      <c r="C25" s="16"/>
    </row>
    <row r="26" spans="2:3" x14ac:dyDescent="0.25">
      <c r="C26" s="16"/>
    </row>
    <row r="27" spans="2:3" x14ac:dyDescent="0.25">
      <c r="C27" s="16"/>
    </row>
    <row r="28" spans="2:3" x14ac:dyDescent="0.25">
      <c r="C28" s="16"/>
    </row>
    <row r="29" spans="2:3" x14ac:dyDescent="0.25">
      <c r="C29" s="16"/>
    </row>
    <row r="30" spans="2:3" x14ac:dyDescent="0.25">
      <c r="C30" s="16"/>
    </row>
    <row r="31" spans="2:3" x14ac:dyDescent="0.25">
      <c r="C31" s="16"/>
    </row>
    <row r="32" spans="2:3" x14ac:dyDescent="0.25">
      <c r="C32" s="16"/>
    </row>
    <row r="33" spans="3:3" x14ac:dyDescent="0.25">
      <c r="C33" s="16"/>
    </row>
  </sheetData>
  <hyperlinks>
    <hyperlink ref="B21" r:id="rId1" xr:uid="{075BFF83-62CB-4D62-ADDF-CF4436199BA1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570E-C83D-4556-99C6-7C38616E06FE}">
  <dimension ref="B2:O33"/>
  <sheetViews>
    <sheetView showGridLines="0" workbookViewId="0">
      <selection activeCell="O12" sqref="O12"/>
    </sheetView>
  </sheetViews>
  <sheetFormatPr baseColWidth="10" defaultRowHeight="15" x14ac:dyDescent="0.25"/>
  <cols>
    <col min="3" max="3" width="2.85546875" customWidth="1"/>
    <col min="6" max="6" width="3.42578125" customWidth="1"/>
  </cols>
  <sheetData>
    <row r="2" spans="2:15" x14ac:dyDescent="0.25">
      <c r="B2" s="30" t="s">
        <v>113</v>
      </c>
      <c r="C2" s="22"/>
      <c r="G2" s="13" t="s">
        <v>111</v>
      </c>
    </row>
    <row r="3" spans="2:15" ht="6.75" customHeight="1" x14ac:dyDescent="0.25">
      <c r="B3" s="30"/>
      <c r="C3" s="22"/>
    </row>
    <row r="4" spans="2:15" x14ac:dyDescent="0.25">
      <c r="B4" s="5" t="s">
        <v>64</v>
      </c>
      <c r="C4" s="22"/>
      <c r="D4" s="35">
        <v>2010</v>
      </c>
      <c r="E4" s="35">
        <v>2018</v>
      </c>
      <c r="G4" s="35" t="s">
        <v>109</v>
      </c>
    </row>
    <row r="6" spans="2:15" x14ac:dyDescent="0.25">
      <c r="B6" s="24" t="s">
        <v>71</v>
      </c>
      <c r="C6" s="16"/>
      <c r="D6" s="38">
        <v>15.2</v>
      </c>
      <c r="E6" s="38">
        <v>16</v>
      </c>
      <c r="G6" s="31">
        <f>E6-D6</f>
        <v>0.80000000000000071</v>
      </c>
    </row>
    <row r="7" spans="2:15" x14ac:dyDescent="0.25">
      <c r="B7" s="24" t="s">
        <v>73</v>
      </c>
      <c r="C7" s="16"/>
      <c r="D7" s="38">
        <v>15.5</v>
      </c>
      <c r="E7" s="38">
        <v>14.7</v>
      </c>
      <c r="G7" s="31">
        <f t="shared" ref="G7:G15" si="0">E7-D7</f>
        <v>-0.80000000000000071</v>
      </c>
      <c r="H7">
        <f t="shared" ref="H7:H15" si="1">IF(G7&lt;$G$6,1,"")</f>
        <v>1</v>
      </c>
    </row>
    <row r="8" spans="2:15" x14ac:dyDescent="0.25">
      <c r="B8" s="24" t="s">
        <v>78</v>
      </c>
      <c r="C8" s="16"/>
      <c r="D8" s="38">
        <v>19.3</v>
      </c>
      <c r="E8" s="39">
        <v>24.3</v>
      </c>
      <c r="G8" s="31">
        <f t="shared" si="0"/>
        <v>5</v>
      </c>
      <c r="H8" t="str">
        <f t="shared" si="1"/>
        <v/>
      </c>
    </row>
    <row r="9" spans="2:15" x14ac:dyDescent="0.25">
      <c r="B9" s="24" t="s">
        <v>82</v>
      </c>
      <c r="C9" s="16"/>
      <c r="D9" s="38">
        <v>13.2</v>
      </c>
      <c r="E9" s="38">
        <v>14.6</v>
      </c>
      <c r="G9" s="31">
        <f t="shared" si="0"/>
        <v>1.4000000000000004</v>
      </c>
      <c r="H9" t="str">
        <f t="shared" si="1"/>
        <v/>
      </c>
      <c r="L9">
        <v>24.3</v>
      </c>
      <c r="M9">
        <v>1</v>
      </c>
      <c r="N9">
        <f>M9/M11</f>
        <v>9.5238095238095233E-2</v>
      </c>
      <c r="O9">
        <f>L9*N9</f>
        <v>2.3142857142857141</v>
      </c>
    </row>
    <row r="10" spans="2:15" x14ac:dyDescent="0.25">
      <c r="B10" s="24" t="s">
        <v>85</v>
      </c>
      <c r="C10" s="16"/>
      <c r="D10" s="38">
        <v>11.4</v>
      </c>
      <c r="E10" s="38">
        <v>15.6</v>
      </c>
      <c r="G10" s="31">
        <f t="shared" si="0"/>
        <v>4.1999999999999993</v>
      </c>
      <c r="H10" t="str">
        <f t="shared" si="1"/>
        <v/>
      </c>
      <c r="L10">
        <v>18.600000000000001</v>
      </c>
      <c r="M10">
        <v>9.5</v>
      </c>
      <c r="N10">
        <f>M10/M11</f>
        <v>0.90476190476190477</v>
      </c>
      <c r="O10">
        <f>L10*N10</f>
        <v>16.828571428571429</v>
      </c>
    </row>
    <row r="11" spans="2:15" x14ac:dyDescent="0.25">
      <c r="B11" s="24" t="s">
        <v>86</v>
      </c>
      <c r="C11" s="16"/>
      <c r="D11" s="38">
        <v>19.2</v>
      </c>
      <c r="E11" s="38">
        <v>18.600000000000001</v>
      </c>
      <c r="G11" s="31">
        <f t="shared" si="0"/>
        <v>-0.59999999999999787</v>
      </c>
      <c r="H11">
        <f t="shared" si="1"/>
        <v>1</v>
      </c>
      <c r="M11">
        <v>10.5</v>
      </c>
    </row>
    <row r="12" spans="2:15" x14ac:dyDescent="0.25">
      <c r="B12" s="24" t="s">
        <v>87</v>
      </c>
      <c r="C12" s="16"/>
      <c r="D12" s="38">
        <v>11.2</v>
      </c>
      <c r="E12" s="38">
        <v>10.3</v>
      </c>
      <c r="G12" s="31">
        <f t="shared" si="0"/>
        <v>-0.89999999999999858</v>
      </c>
      <c r="H12">
        <f t="shared" si="1"/>
        <v>1</v>
      </c>
      <c r="O12">
        <f>SUM(O9:O10)</f>
        <v>19.142857142857142</v>
      </c>
    </row>
    <row r="13" spans="2:15" x14ac:dyDescent="0.25">
      <c r="B13" s="24" t="s">
        <v>91</v>
      </c>
      <c r="C13" s="16"/>
      <c r="D13" s="38">
        <v>10.9</v>
      </c>
      <c r="E13" s="38">
        <v>11.1</v>
      </c>
      <c r="G13" s="31">
        <f t="shared" si="0"/>
        <v>0.19999999999999929</v>
      </c>
      <c r="H13">
        <f t="shared" si="1"/>
        <v>1</v>
      </c>
    </row>
    <row r="14" spans="2:15" x14ac:dyDescent="0.25">
      <c r="B14" s="24" t="s">
        <v>95</v>
      </c>
      <c r="C14" s="16"/>
      <c r="D14" s="38">
        <v>16.3</v>
      </c>
      <c r="E14" s="38">
        <v>17.399999999999999</v>
      </c>
      <c r="G14" s="31">
        <f t="shared" si="0"/>
        <v>1.0999999999999979</v>
      </c>
      <c r="H14" t="str">
        <f t="shared" si="1"/>
        <v/>
      </c>
    </row>
    <row r="15" spans="2:15" x14ac:dyDescent="0.25">
      <c r="B15" s="24" t="s">
        <v>96</v>
      </c>
      <c r="C15" s="16"/>
      <c r="D15" s="38">
        <v>13.9</v>
      </c>
      <c r="E15" s="38">
        <v>15.8</v>
      </c>
      <c r="G15" s="31">
        <f t="shared" si="0"/>
        <v>1.9000000000000004</v>
      </c>
      <c r="H15" t="str">
        <f t="shared" si="1"/>
        <v/>
      </c>
    </row>
    <row r="16" spans="2:15" x14ac:dyDescent="0.25">
      <c r="C16" s="16"/>
    </row>
    <row r="17" spans="2:3" x14ac:dyDescent="0.25">
      <c r="C17" s="16"/>
    </row>
    <row r="18" spans="2:3" x14ac:dyDescent="0.25">
      <c r="C18" s="16"/>
    </row>
    <row r="19" spans="2:3" x14ac:dyDescent="0.25">
      <c r="C19" s="16"/>
    </row>
    <row r="20" spans="2:3" x14ac:dyDescent="0.25">
      <c r="C20" s="16"/>
    </row>
    <row r="21" spans="2:3" x14ac:dyDescent="0.25">
      <c r="B21" s="37" t="s">
        <v>112</v>
      </c>
      <c r="C21" s="16"/>
    </row>
    <row r="22" spans="2:3" x14ac:dyDescent="0.25">
      <c r="C22" s="16"/>
    </row>
    <row r="23" spans="2:3" x14ac:dyDescent="0.25">
      <c r="C23" s="16"/>
    </row>
    <row r="24" spans="2:3" x14ac:dyDescent="0.25">
      <c r="C24" s="16"/>
    </row>
    <row r="25" spans="2:3" x14ac:dyDescent="0.25">
      <c r="C25" s="16"/>
    </row>
    <row r="26" spans="2:3" x14ac:dyDescent="0.25">
      <c r="C26" s="16"/>
    </row>
    <row r="27" spans="2:3" x14ac:dyDescent="0.25">
      <c r="C27" s="16"/>
    </row>
    <row r="28" spans="2:3" x14ac:dyDescent="0.25">
      <c r="C28" s="16"/>
    </row>
    <row r="29" spans="2:3" x14ac:dyDescent="0.25">
      <c r="C29" s="16"/>
    </row>
    <row r="30" spans="2:3" x14ac:dyDescent="0.25">
      <c r="C30" s="16"/>
    </row>
    <row r="31" spans="2:3" x14ac:dyDescent="0.25">
      <c r="C31" s="16"/>
    </row>
    <row r="32" spans="2:3" x14ac:dyDescent="0.25">
      <c r="C32" s="16"/>
    </row>
    <row r="33" spans="3:3" x14ac:dyDescent="0.25">
      <c r="C33" s="16"/>
    </row>
  </sheetData>
  <hyperlinks>
    <hyperlink ref="B21" r:id="rId1" xr:uid="{F5F2B720-0F61-402B-A732-F9458EFC835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2297-DE6F-4B3C-B8F1-9B19DA68567B}">
  <dimension ref="B21"/>
  <sheetViews>
    <sheetView workbookViewId="0">
      <selection activeCell="B21" sqref="B21"/>
    </sheetView>
  </sheetViews>
  <sheetFormatPr baseColWidth="10" defaultRowHeight="15" x14ac:dyDescent="0.25"/>
  <sheetData>
    <row r="21" spans="2:2" x14ac:dyDescent="0.25">
      <c r="B21" s="37" t="s">
        <v>114</v>
      </c>
    </row>
  </sheetData>
  <hyperlinks>
    <hyperlink ref="B21" r:id="rId1" xr:uid="{9430BCA5-EB4A-4D55-AB3D-B532ECF71A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Nivel</vt:lpstr>
      <vt:lpstr>Hoja1</vt:lpstr>
      <vt:lpstr>Hoja2</vt:lpstr>
      <vt:lpstr>ConsultaIntegrada Carta Respues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Hoja12</vt:lpstr>
      <vt:lpstr>Hoja13</vt:lpstr>
      <vt:lpstr>C_Resumen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ECLAC-Statisticas and Economic Projections Division</dc:creator>
  <cp:lastModifiedBy>Comision</cp:lastModifiedBy>
  <dcterms:created xsi:type="dcterms:W3CDTF">2020-06-05T04:52:31Z</dcterms:created>
  <dcterms:modified xsi:type="dcterms:W3CDTF">2020-06-22T15:44:22Z</dcterms:modified>
</cp:coreProperties>
</file>