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b4967084e23bc/Dokumen/"/>
    </mc:Choice>
  </mc:AlternateContent>
  <xr:revisionPtr revIDLastSave="1003" documentId="8_{1AAACB46-F0F4-498C-B2CE-37531B14D646}" xr6:coauthVersionLast="47" xr6:coauthVersionMax="47" xr10:uidLastSave="{D330F25F-5083-4941-A897-8F50A7068797}"/>
  <bookViews>
    <workbookView xWindow="-110" yWindow="-110" windowWidth="19420" windowHeight="10300" xr2:uid="{331047C1-EDA0-4938-AC5C-7AF4BC282C96}"/>
  </bookViews>
  <sheets>
    <sheet name="Pro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" i="2" l="1"/>
  <c r="AB3" i="2"/>
  <c r="AA3" i="2"/>
  <c r="AB2" i="2"/>
  <c r="U11" i="2"/>
  <c r="T11" i="2"/>
  <c r="S11" i="2"/>
  <c r="AA2" i="2"/>
  <c r="U10" i="2"/>
  <c r="T10" i="2"/>
  <c r="S10" i="2"/>
  <c r="B29" i="2"/>
  <c r="C29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7" i="2"/>
  <c r="S28" i="2"/>
  <c r="S30" i="2"/>
  <c r="T9" i="2"/>
  <c r="S9" i="2"/>
  <c r="U9" i="2" s="1"/>
  <c r="T8" i="2"/>
  <c r="S8" i="2"/>
  <c r="U8" i="2" s="1"/>
  <c r="T7" i="2"/>
  <c r="S7" i="2"/>
  <c r="U7" i="2" s="1"/>
  <c r="T6" i="2"/>
  <c r="S6" i="2"/>
  <c r="U6" i="2" s="1"/>
  <c r="T5" i="2"/>
  <c r="S5" i="2"/>
  <c r="U5" i="2" s="1"/>
  <c r="T4" i="2"/>
  <c r="S4" i="2"/>
  <c r="U4" i="2" s="1"/>
  <c r="T3" i="2"/>
  <c r="S3" i="2"/>
  <c r="U3" i="2" s="1"/>
  <c r="K11" i="2"/>
  <c r="J11" i="2"/>
  <c r="D11" i="2"/>
  <c r="T2" i="2"/>
  <c r="S2" i="2"/>
  <c r="U2" i="2" s="1"/>
  <c r="W9" i="2" l="1"/>
  <c r="V9" i="2"/>
  <c r="W8" i="2"/>
  <c r="V8" i="2"/>
  <c r="W7" i="2"/>
  <c r="V7" i="2"/>
  <c r="W6" i="2"/>
  <c r="V6" i="2"/>
  <c r="W5" i="2"/>
  <c r="V5" i="2"/>
  <c r="W4" i="2"/>
  <c r="V4" i="2"/>
  <c r="W3" i="2"/>
  <c r="V3" i="2"/>
  <c r="W2" i="2"/>
  <c r="V2" i="2"/>
  <c r="Y9" i="2" l="1"/>
  <c r="X9" i="2"/>
  <c r="Y8" i="2"/>
  <c r="X8" i="2"/>
  <c r="Y7" i="2"/>
  <c r="X7" i="2"/>
  <c r="Y6" i="2"/>
  <c r="X6" i="2"/>
  <c r="Y5" i="2"/>
  <c r="X5" i="2"/>
  <c r="Y4" i="2"/>
  <c r="X4" i="2"/>
  <c r="Y3" i="2"/>
  <c r="X3" i="2"/>
  <c r="Y2" i="2"/>
  <c r="X2" i="2"/>
  <c r="B27" i="2" l="1"/>
  <c r="B28" i="2"/>
</calcChain>
</file>

<file path=xl/sharedStrings.xml><?xml version="1.0" encoding="utf-8"?>
<sst xmlns="http://schemas.openxmlformats.org/spreadsheetml/2006/main" count="79" uniqueCount="73">
  <si>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</si>
  <si>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</si>
  <si>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</si>
  <si>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</si>
  <si>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</si>
  <si>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</si>
  <si>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</si>
  <si>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</si>
  <si>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</si>
  <si>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</si>
  <si>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</si>
  <si>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</si>
  <si>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</si>
  <si>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 Number of diagnosis</t>
  </si>
  <si>
    <t>Hinselmann</t>
  </si>
  <si>
    <t>Schiller</t>
  </si>
  <si>
    <t>Citology</t>
  </si>
  <si>
    <t>Biopsy</t>
  </si>
  <si>
    <t>Output_H1</t>
  </si>
  <si>
    <t>Output_H2</t>
  </si>
  <si>
    <t>Prediksi_Final</t>
  </si>
  <si>
    <t>MSE</t>
  </si>
  <si>
    <t>Gradien_Output</t>
  </si>
  <si>
    <t>Gradien_H1</t>
  </si>
  <si>
    <t>Gradien_H2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</si>
  <si>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</si>
  <si>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</si>
  <si>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</si>
  <si>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</si>
  <si>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</si>
  <si>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</si>
  <si>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</si>
  <si>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</si>
  <si>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</si>
  <si>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</si>
  <si>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</si>
  <si>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</si>
  <si>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</si>
  <si>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</si>
  <si>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</si>
  <si>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</si>
  <si>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</si>
  <si>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b1</t>
  </si>
  <si>
    <t>Parameter Model</t>
  </si>
  <si>
    <t>Learning Rate :</t>
  </si>
  <si>
    <t>Parameter Awal</t>
  </si>
  <si>
    <t>Label</t>
  </si>
  <si>
    <t>Bobot input-&gt;H1</t>
  </si>
  <si>
    <t>Bobot input-&gt;H2</t>
  </si>
  <si>
    <t>Bobot Hidden-&gt;out</t>
  </si>
  <si>
    <t>Bias H3 &amp; Output</t>
  </si>
  <si>
    <t>Parameter Baru</t>
  </si>
  <si>
    <t>w1_new</t>
  </si>
  <si>
    <t>w2_new</t>
  </si>
  <si>
    <t>w3_new</t>
  </si>
  <si>
    <t>w4_new</t>
  </si>
  <si>
    <t>w5_new</t>
  </si>
  <si>
    <t>w6_new</t>
  </si>
  <si>
    <t>w7_new</t>
  </si>
  <si>
    <t>w8_new</t>
  </si>
  <si>
    <t>w9_new</t>
  </si>
  <si>
    <t>w10_new</t>
  </si>
  <si>
    <t>w11_new</t>
  </si>
  <si>
    <t>w12_new</t>
  </si>
  <si>
    <t>w13_new</t>
  </si>
  <si>
    <t>w14_new</t>
  </si>
  <si>
    <t>w15_new</t>
  </si>
  <si>
    <t>w16_new</t>
  </si>
  <si>
    <t>w17_new</t>
  </si>
  <si>
    <t>b1_new</t>
  </si>
  <si>
    <t>b3_new</t>
  </si>
  <si>
    <t>Prediksi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</si>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</sst>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000"/>
    <numFmt numFmtId="171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ill="1" applyAlignment="1"/>
    <xf numFmtId="171" fontId="0" fillId="0" borderId="0" xfId="0" applyNumberFormat="1"/>
    <xf numFmtId="0" fontId="0" fillId="3" borderId="0" xfId="0" applyFill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907142</xdr:colOff>
      <xdr:row>11</xdr:row>
      <xdr:rowOff>11340</xdr:rowOff>
    </xdr:from>
    <xdr:to>
      <xdr:col>7</xdr:col>
      <xdr:colOff>792834</xdr:colOff>
      <xdr:row>16</xdr:row>
      <xdr:rowOff>104462</xdr:rowOff>
    </xdr:to>
    <xdr:pic>
      <xdr:nvPicPr>
        <xdr:cNvPr id="3" name="Gambar 2">
          <a:extLst>
            <a:ext uri="{FF2B5EF4-FFF2-40B4-BE49-F238E27FC236}">
              <a16:creationId xmlns:a16="http://schemas.microsoft.com/office/drawing/2014/main" id="{AD95EC5B-4F28-A7C1-F789-98DE9C799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9285" y="2007054"/>
          <a:ext cx="6439799" cy="100026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94F1-5DFF-4E61-8AD2-1B96CDD5398E}">
  <dimension ref="A1:AB67"/>
  <sheetViews>
    <sheetView tabSelected="1" topLeftCell="K1" zoomScale="82" workbookViewId="0">
      <selection activeCell="AA5" sqref="AA5"/>
    </sheetView>
  </sheetViews>
  <sheetFormatPr defaultRowHeight="14.5" x14ac:dyDescent="0.35"/>
  <cols>
    <col min="1" max="1" width="16.81640625" bestFit="1" customWidth="1"/>
    <col min="2" max="2" width="23.36328125" bestFit="1" customWidth="1"/>
    <col min="3" max="3" width="20.1796875" bestFit="1" customWidth="1"/>
    <col min="4" max="4" width="17.6328125" bestFit="1" customWidth="1"/>
    <col min="5" max="5" width="15.453125" bestFit="1" customWidth="1"/>
    <col min="6" max="6" width="22.36328125" customWidth="1"/>
    <col min="7" max="7" width="18.1796875" bestFit="1" customWidth="1"/>
    <col min="8" max="8" width="22.26953125" bestFit="1" customWidth="1"/>
    <col min="9" max="9" width="28.54296875" bestFit="1" customWidth="1"/>
    <col min="10" max="10" width="9.1796875" bestFit="1" customWidth="1"/>
    <col min="11" max="11" width="10.08984375" bestFit="1" customWidth="1"/>
    <col min="12" max="12" width="8.81640625" bestFit="1" customWidth="1"/>
    <col min="13" max="13" width="13.26953125" bestFit="1" customWidth="1"/>
    <col min="14" max="14" width="23.26953125" bestFit="1" customWidth="1"/>
    <col min="15" max="15" width="10.7265625" bestFit="1" customWidth="1"/>
    <col min="16" max="18" width="8.81640625" bestFit="1" customWidth="1"/>
    <col min="19" max="20" width="10" bestFit="1" customWidth="1"/>
    <col min="21" max="21" width="12.1796875" bestFit="1" customWidth="1"/>
    <col min="22" max="22" width="10.1796875" bestFit="1" customWidth="1"/>
    <col min="23" max="23" width="14.453125" bestFit="1" customWidth="1"/>
    <col min="24" max="25" width="12.4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AA1" s="12" t="s">
        <v>71</v>
      </c>
      <c r="AB1" s="12"/>
    </row>
    <row r="2" spans="1:28" x14ac:dyDescent="0.3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f>1/(1+EXP(-(SUMPRODUCT(A2:Q2, $B$19:$R$19) + $S$19)))</f>
        <v>0.99999954765369214</v>
      </c>
      <c r="T2">
        <f>1/(1+EXP(-(SUMPRODUCT(A2:Q2, $B$20:$R$20) + $S$20)))</f>
        <v>0.99999993272222831</v>
      </c>
      <c r="U2">
        <f>1/(1+EXP(-( (S2*$B$21) + (T2*$C$21) + $S$22 )))</f>
        <v>0.42400512044653993</v>
      </c>
      <c r="V2">
        <f>0.5*((R2-U2)^2)</f>
        <v>8.9890171082442419E-2</v>
      </c>
      <c r="W2">
        <f>(R2-U2)*U2*(1-U2)</f>
        <v>-0.10355255653134268</v>
      </c>
      <c r="X2">
        <f>(W2*$B$21)*S2*(1-S2)</f>
        <v>-1.6191460883982029E-9</v>
      </c>
      <c r="Y2">
        <f>(W2*$C$21)*T2*(1-T2)</f>
        <v>2.4716393872720378E-10</v>
      </c>
      <c r="AA2">
        <f>IF(U10&gt;0.5, 1, 0)</f>
        <v>0</v>
      </c>
      <c r="AB2">
        <f>IF(U11&gt;0.5, 1,0)</f>
        <v>0</v>
      </c>
    </row>
    <row r="3" spans="1:28" x14ac:dyDescent="0.3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f>1/(1+EXP(-(SUMPRODUCT(A3:Q3, $B$19:$R$19) + $S$19)))</f>
        <v>0.99999481103532417</v>
      </c>
      <c r="T3">
        <f>1/(1+EXP(-(SUMPRODUCT(A3:Q3, $B$20:$R$20) + $S$20)))</f>
        <v>0.99999903897863229</v>
      </c>
      <c r="U3">
        <f>1/(1+EXP(-( (S3*$B$21) + (T3*$C$21) + $S$22 )))</f>
        <v>0.42400508820394711</v>
      </c>
      <c r="V3">
        <f>0.5*((R3-U3)^2)</f>
        <v>8.9890157411418481E-2</v>
      </c>
      <c r="W3">
        <f>(R3-U3)*U3*(1-U3)</f>
        <v>-0.1035525465790466</v>
      </c>
      <c r="X3">
        <f>(W3*$B$21)*S3*(1-S3)</f>
        <v>-1.8573493601483173E-8</v>
      </c>
      <c r="Y3">
        <f>(W3*$C$21)*T3*(1-T3)</f>
        <v>3.5305805374917741E-9</v>
      </c>
      <c r="AA3" t="str">
        <f>IF(AA2=R10, "benar","Salah")</f>
        <v>benar</v>
      </c>
      <c r="AB3" t="str">
        <f>IF(AB2=R11, "Benar","salah")</f>
        <v>Benar</v>
      </c>
    </row>
    <row r="4" spans="1:28" x14ac:dyDescent="0.35">
      <c r="A4">
        <v>34</v>
      </c>
      <c r="B4">
        <v>1</v>
      </c>
      <c r="C4">
        <v>17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>1/(1+EXP(-(SUMPRODUCT(A4:Q4, $B$19:$R$19) + $S$19)))</f>
        <v>0.99999999179214993</v>
      </c>
      <c r="T4">
        <f>1/(1+EXP(-(SUMPRODUCT(A4:Q4, $B$20:$R$20) + $S$20)))</f>
        <v>0.99999999796045302</v>
      </c>
      <c r="U4">
        <f>1/(1+EXP(-( (S4*$B$21) + (T4*$C$21) + $S$22 )))</f>
        <v>0.42400512363069076</v>
      </c>
      <c r="V4">
        <f>0.5*((R4-U4)^2)</f>
        <v>8.9890172432538676E-2</v>
      </c>
      <c r="W4">
        <f>(R4-U4)*U4*(1-U4)</f>
        <v>-0.10355255751419201</v>
      </c>
      <c r="X4">
        <f>(W4*$B$21)*S4*(1-S4)</f>
        <v>-2.9379513277314836E-11</v>
      </c>
      <c r="Y4">
        <f>(W4*$C$21)*T4*(1-T4)</f>
        <v>7.4928537134430364E-12</v>
      </c>
      <c r="AA4" s="12" t="s">
        <v>72</v>
      </c>
      <c r="AB4" s="12"/>
    </row>
    <row r="5" spans="1:28" x14ac:dyDescent="0.35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f>1/(1+EXP(-(SUMPRODUCT(A5:Q5, $B$19:$R$19) + $S$19)))</f>
        <v>1</v>
      </c>
      <c r="T5">
        <f>1/(1+EXP(-(SUMPRODUCT(A5:Q5, $B$20:$R$20) + $S$20)))</f>
        <v>0.99999634647243718</v>
      </c>
      <c r="U5">
        <f>1/(1+EXP(-( (S5*$B$21) + (T5*$C$21) + $S$22 )))</f>
        <v>0.42400515533822158</v>
      </c>
      <c r="V5">
        <f>0.5*((R5-U5)^2)</f>
        <v>8.9890185876694714E-2</v>
      </c>
      <c r="W5">
        <f>(R5-U5)*U5*(1-U5)</f>
        <v>-0.10355256730133032</v>
      </c>
      <c r="X5">
        <f>(W5*$B$21)*S5*(1-S5)</f>
        <v>0</v>
      </c>
      <c r="Y5">
        <f>(W5*$C$21)*T5*(1-T5)</f>
        <v>1.3422220972737874E-8</v>
      </c>
      <c r="AA5" s="13">
        <f>COUNTIF(AA3:AB3, "Benar")/2</f>
        <v>1</v>
      </c>
    </row>
    <row r="6" spans="1:28" x14ac:dyDescent="0.35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f>1/(1+EXP(-(SUMPRODUCT(A6:Q6, $B$19:$R$19) + $S$19)))</f>
        <v>0.99999999999999334</v>
      </c>
      <c r="T6">
        <f>1/(1+EXP(-(SUMPRODUCT(A6:Q6, $B$20:$R$20) + $S$20)))</f>
        <v>0.99999004342230213</v>
      </c>
      <c r="U6">
        <f>1/(1+EXP(-( (S6*$B$21) + (T6*$C$21) + $S$22 )))</f>
        <v>0.42400520995086699</v>
      </c>
      <c r="V6">
        <f>0.5*((R6-U6)^2)</f>
        <v>8.9890209032739393E-2</v>
      </c>
      <c r="W6">
        <f>(R6-U6)*U6*(1-U6)</f>
        <v>-0.10355258415857081</v>
      </c>
      <c r="X6">
        <f>(W6*$B$21)*S6*(1-S6)</f>
        <v>-2.3843871773790892E-17</v>
      </c>
      <c r="Y6">
        <f>(W6*$C$21)*T6*(1-T6)</f>
        <v>3.6577954623660992E-8</v>
      </c>
    </row>
    <row r="7" spans="1:28" x14ac:dyDescent="0.3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f>1/(1+EXP(-(SUMPRODUCT(A7:Q7, $B$19:$R$19) + $S$19)))</f>
        <v>0.99999999994466804</v>
      </c>
      <c r="T7">
        <f>1/(1+EXP(-(SUMPRODUCT(A7:Q7, $B$20:$R$20) + $S$20)))</f>
        <v>0.99999999999009614</v>
      </c>
      <c r="U7">
        <f>1/(1+EXP(-( (S7*$B$21) + (T7*$C$21) + $S$22 )))</f>
        <v>0.42400512368192828</v>
      </c>
      <c r="V7">
        <f>0.5*((R7-U7)^2)</f>
        <v>8.9890172454263645E-2</v>
      </c>
      <c r="W7">
        <f>(R7-U7)*U7*(1-U7)</f>
        <v>-0.10355255753000746</v>
      </c>
      <c r="X7">
        <f>(W7*$B$21)*S7*(1-S7)</f>
        <v>-1.9805748035605947E-13</v>
      </c>
      <c r="Y7">
        <f t="shared" ref="Y7:Y9" si="0">(W7*$C$21)*T7*(1-T7)</f>
        <v>3.638461952861616E-14</v>
      </c>
    </row>
    <row r="8" spans="1:28" x14ac:dyDescent="0.35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f>1/(1+EXP(-(SUMPRODUCT(A8:Q8, $B$19:$R$19) + $S$19)))</f>
        <v>1</v>
      </c>
      <c r="T8">
        <f>1/(1+EXP(-(SUMPRODUCT(A8:Q8, $B$20:$R$20) + $S$20)))</f>
        <v>0.99965540608823411</v>
      </c>
      <c r="U8">
        <f>1/(1+EXP(-( (S8*$B$21) + (T8*$C$21) + $S$22 )))</f>
        <v>0.42400810941168526</v>
      </c>
      <c r="V8">
        <f>0.5*((R8-U8)^2)</f>
        <v>0.1658833290117506</v>
      </c>
      <c r="W8">
        <f>(R8-U8)*U8*(1-U8)</f>
        <v>0.14067175343437788</v>
      </c>
      <c r="X8">
        <f>(W8*$B$21)*S8*(1-S8)</f>
        <v>0</v>
      </c>
      <c r="Y8">
        <f t="shared" si="0"/>
        <v>-1.7191648875988667E-6</v>
      </c>
    </row>
    <row r="9" spans="1:28" x14ac:dyDescent="0.35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>1/(1+EXP(-(SUMPRODUCT(A9:Q9, $B$19:$R$19) + $S$19)))</f>
        <v>0.99999999992307287</v>
      </c>
      <c r="T9">
        <f>1/(1+EXP(-(SUMPRODUCT(A9:Q9, $B$20:$R$20) + $S$20)))</f>
        <v>0.99999999962399455</v>
      </c>
      <c r="U9">
        <f>1/(1+EXP(-( (S9*$B$21) + (T9*$C$21) + $S$22 )))</f>
        <v>0.42400512368491799</v>
      </c>
      <c r="V9">
        <f>0.5*((R9-U9)^2)</f>
        <v>8.9890172455531298E-2</v>
      </c>
      <c r="W9">
        <f>(R9-U9)*U9*(1-U9)</f>
        <v>-0.10355255753093028</v>
      </c>
      <c r="X9">
        <f>(W9*$B$21)*S9*(1-S9)</f>
        <v>-2.7535611357865642E-13</v>
      </c>
      <c r="Y9">
        <f t="shared" si="0"/>
        <v>1.3813625591579368E-12</v>
      </c>
    </row>
    <row r="10" spans="1:28" x14ac:dyDescent="0.3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f>1/(1+EXP(-(SUMPRODUCT(A10:Q10, $B$19:$R$19) + $S$19)))</f>
        <v>0.99999999994521804</v>
      </c>
      <c r="T10">
        <f>1/(1+EXP(-(SUMPRODUCT(A10:Q10, $B$20:$R$20) + $S$20)))</f>
        <v>0.9999999998068565</v>
      </c>
      <c r="U10">
        <f>1/(1+EXP(-( (S10*$B$21) + (T10*$C$21) + $S$22 )))</f>
        <v>0.42400512368352061</v>
      </c>
    </row>
    <row r="11" spans="1:28" x14ac:dyDescent="0.35">
      <c r="A11">
        <v>44</v>
      </c>
      <c r="B11">
        <v>3</v>
      </c>
      <c r="C11">
        <v>15</v>
      </c>
      <c r="D11">
        <f>MEDIAN(D2:D10)</f>
        <v>3</v>
      </c>
      <c r="E11">
        <v>1</v>
      </c>
      <c r="F11" s="4">
        <v>1.2669729089999999</v>
      </c>
      <c r="G11">
        <v>2.8</v>
      </c>
      <c r="H11">
        <v>0</v>
      </c>
      <c r="I11">
        <v>0</v>
      </c>
      <c r="J11">
        <f>MODE(J2:J10)</f>
        <v>0</v>
      </c>
      <c r="K11">
        <f>MEDIAN(K2:K10)</f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>1/(1+EXP(-(SUMPRODUCT(A11:Q11, $B$19:$R$19) + $S$19)))</f>
        <v>0.99999999995295563</v>
      </c>
      <c r="T11">
        <f>1/(1+EXP(-(SUMPRODUCT(A11:Q11, $B$20:$R$20) + $S$20)))</f>
        <v>0.99999999969937847</v>
      </c>
      <c r="U11">
        <f>1/(1+EXP(-( (S11*$B$21) + (T11*$C$21) + $S$22 )))</f>
        <v>0.4240051236845172</v>
      </c>
    </row>
    <row r="14" spans="1:28" x14ac:dyDescent="0.35">
      <c r="A14" s="3" t="s">
        <v>43</v>
      </c>
    </row>
    <row r="15" spans="1:28" x14ac:dyDescent="0.35">
      <c r="A15" t="s">
        <v>44</v>
      </c>
      <c r="B15" s="1">
        <v>0.5</v>
      </c>
      <c r="C15" s="5"/>
    </row>
    <row r="17" spans="1:19" x14ac:dyDescent="0.35">
      <c r="A17" s="8" t="s">
        <v>45</v>
      </c>
      <c r="B17" s="8"/>
    </row>
    <row r="18" spans="1:19" x14ac:dyDescent="0.35">
      <c r="A18" t="s">
        <v>46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</row>
    <row r="19" spans="1:19" x14ac:dyDescent="0.35">
      <c r="A19" t="s">
        <v>47</v>
      </c>
      <c r="B19" s="11">
        <v>0.29996337363180231</v>
      </c>
      <c r="C19" s="11">
        <v>0.42999650728863925</v>
      </c>
      <c r="D19" s="11">
        <v>0.24996651136620818</v>
      </c>
      <c r="E19" s="11">
        <v>0.23999763508770411</v>
      </c>
      <c r="F19" s="4">
        <v>0.16</v>
      </c>
      <c r="G19" s="4">
        <v>0.20999999999999996</v>
      </c>
      <c r="H19" s="4">
        <v>0.32</v>
      </c>
      <c r="I19" s="4">
        <v>0.3299999999999999</v>
      </c>
      <c r="J19" s="4">
        <v>0.49999999999999839</v>
      </c>
      <c r="K19" s="4">
        <v>0.42</v>
      </c>
      <c r="L19" s="4">
        <v>0.37</v>
      </c>
      <c r="M19" s="4">
        <v>0.26</v>
      </c>
      <c r="N19" s="4">
        <v>0.38</v>
      </c>
      <c r="O19" s="4">
        <v>0.36</v>
      </c>
      <c r="P19" s="4">
        <v>0.41</v>
      </c>
      <c r="Q19" s="4">
        <v>-0.5</v>
      </c>
      <c r="R19" s="4">
        <v>0.11</v>
      </c>
      <c r="S19">
        <v>3.4999952701755594</v>
      </c>
    </row>
    <row r="20" spans="1:19" x14ac:dyDescent="0.35">
      <c r="A20" t="s">
        <v>48</v>
      </c>
      <c r="B20" s="11">
        <v>0.24976389040823679</v>
      </c>
      <c r="C20" s="11">
        <v>0.47998577268438353</v>
      </c>
      <c r="D20" s="11">
        <v>0.46991865256139598</v>
      </c>
      <c r="E20" s="11">
        <v>-0.45002734014226303</v>
      </c>
      <c r="F20" s="4">
        <v>0.20999545733552188</v>
      </c>
      <c r="G20" s="4">
        <v>-0.550154729083278</v>
      </c>
      <c r="H20" s="4">
        <v>0.27998143584132396</v>
      </c>
      <c r="I20" s="4">
        <v>0.36999991839023427</v>
      </c>
      <c r="J20" s="4">
        <v>-0.89000011018239578</v>
      </c>
      <c r="K20" s="4">
        <v>0.1599955501658627</v>
      </c>
      <c r="L20" s="4">
        <v>0.2299688511610388</v>
      </c>
      <c r="M20" s="4">
        <v>0.22</v>
      </c>
      <c r="N20" s="4">
        <v>0.5</v>
      </c>
      <c r="O20" s="4">
        <v>-0.33</v>
      </c>
      <c r="P20" s="4">
        <v>0.31999555016586267</v>
      </c>
      <c r="Q20" s="4">
        <v>0.45999555016586269</v>
      </c>
      <c r="R20" s="4">
        <v>0.36</v>
      </c>
      <c r="S20">
        <v>3.4999903077152847</v>
      </c>
    </row>
    <row r="21" spans="1:19" x14ac:dyDescent="0.35">
      <c r="A21" t="s">
        <v>49</v>
      </c>
      <c r="B21">
        <v>3.4566416314980135E-2</v>
      </c>
      <c r="C21">
        <v>-3.5477475805027636E-2</v>
      </c>
      <c r="S21" t="s">
        <v>70</v>
      </c>
    </row>
    <row r="22" spans="1:19" x14ac:dyDescent="0.35">
      <c r="A22" t="s">
        <v>50</v>
      </c>
      <c r="S22">
        <v>-0.30544216656915757</v>
      </c>
    </row>
    <row r="25" spans="1:19" x14ac:dyDescent="0.35">
      <c r="A25" s="8" t="s">
        <v>51</v>
      </c>
      <c r="B25" s="8"/>
    </row>
    <row r="26" spans="1:19" x14ac:dyDescent="0.35">
      <c r="A26" t="s">
        <v>46</v>
      </c>
      <c r="B26" t="s">
        <v>52</v>
      </c>
      <c r="C26" t="s">
        <v>53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65</v>
      </c>
      <c r="P26" t="s">
        <v>66</v>
      </c>
      <c r="Q26" t="s">
        <v>67</v>
      </c>
      <c r="R26" t="s">
        <v>68</v>
      </c>
      <c r="S26" t="s">
        <v>69</v>
      </c>
    </row>
    <row r="27" spans="1:19" x14ac:dyDescent="0.35">
      <c r="A27" t="s">
        <v>47</v>
      </c>
      <c r="B27">
        <f>B19+$B$15*$X$9*A$9</f>
        <v>0.29996337362822267</v>
      </c>
      <c r="C27">
        <f t="shared" ref="C27:R27" si="1">C19+$B$15*$X$8*B$8</f>
        <v>0.42999650728863925</v>
      </c>
      <c r="D27">
        <f t="shared" si="1"/>
        <v>0.24996651136620818</v>
      </c>
      <c r="E27">
        <f t="shared" si="1"/>
        <v>0.23999763508770411</v>
      </c>
      <c r="F27">
        <f t="shared" si="1"/>
        <v>0.16</v>
      </c>
      <c r="G27">
        <f t="shared" si="1"/>
        <v>0.20999999999999996</v>
      </c>
      <c r="H27">
        <f t="shared" si="1"/>
        <v>0.32</v>
      </c>
      <c r="I27">
        <f t="shared" si="1"/>
        <v>0.3299999999999999</v>
      </c>
      <c r="J27">
        <f t="shared" si="1"/>
        <v>0.49999999999999839</v>
      </c>
      <c r="K27">
        <f t="shared" si="1"/>
        <v>0.42</v>
      </c>
      <c r="L27">
        <f t="shared" si="1"/>
        <v>0.37</v>
      </c>
      <c r="M27">
        <f t="shared" si="1"/>
        <v>0.26</v>
      </c>
      <c r="N27">
        <f t="shared" si="1"/>
        <v>0.38</v>
      </c>
      <c r="O27">
        <f t="shared" si="1"/>
        <v>0.36</v>
      </c>
      <c r="P27">
        <f t="shared" si="1"/>
        <v>0.41</v>
      </c>
      <c r="Q27">
        <f t="shared" si="1"/>
        <v>-0.5</v>
      </c>
      <c r="R27">
        <f t="shared" si="1"/>
        <v>0.11</v>
      </c>
      <c r="S27">
        <f>S19 + B15 + X8</f>
        <v>3.9999952701755594</v>
      </c>
    </row>
    <row r="28" spans="1:19" x14ac:dyDescent="0.35">
      <c r="A28" t="s">
        <v>48</v>
      </c>
      <c r="B28">
        <f>B20+$B$15*$Y$9*A$9</f>
        <v>0.24976389042619451</v>
      </c>
      <c r="C28">
        <f t="shared" ref="C28:R28" si="2">C20+$B$15*$Y$8*B$8</f>
        <v>0.47998319393705213</v>
      </c>
      <c r="D28">
        <f t="shared" si="2"/>
        <v>0.46990403965985139</v>
      </c>
      <c r="E28">
        <f t="shared" si="2"/>
        <v>-0.45003249763692582</v>
      </c>
      <c r="F28">
        <f t="shared" si="2"/>
        <v>0.20999459775307808</v>
      </c>
      <c r="G28">
        <f t="shared" si="2"/>
        <v>-0.55018395488636718</v>
      </c>
      <c r="H28">
        <f t="shared" si="2"/>
        <v>0.27997851326101503</v>
      </c>
      <c r="I28">
        <f t="shared" si="2"/>
        <v>0.36999991839023427</v>
      </c>
      <c r="J28">
        <f t="shared" si="2"/>
        <v>-0.89000011018239578</v>
      </c>
      <c r="K28">
        <f t="shared" si="2"/>
        <v>0.15999469058341889</v>
      </c>
      <c r="L28">
        <f t="shared" si="2"/>
        <v>0.2299628340839322</v>
      </c>
      <c r="M28">
        <f t="shared" si="2"/>
        <v>0.22</v>
      </c>
      <c r="N28">
        <f t="shared" si="2"/>
        <v>0.5</v>
      </c>
      <c r="O28">
        <f t="shared" si="2"/>
        <v>-0.33</v>
      </c>
      <c r="P28">
        <f t="shared" si="2"/>
        <v>0.31999469058341889</v>
      </c>
      <c r="Q28">
        <f t="shared" si="2"/>
        <v>0.45999469058341891</v>
      </c>
      <c r="R28">
        <f t="shared" si="2"/>
        <v>0.36</v>
      </c>
      <c r="S28">
        <f>S20 + B15 + Y8</f>
        <v>3.999988588550397</v>
      </c>
    </row>
    <row r="29" spans="1:19" x14ac:dyDescent="0.35">
      <c r="A29" t="s">
        <v>49</v>
      </c>
      <c r="B29">
        <f>B21 + B15 * W8 *S8</f>
        <v>0.10490229303216908</v>
      </c>
      <c r="C29">
        <f>C21 + $B$15 * W8 *T8</f>
        <v>3.4834163597265849E-2</v>
      </c>
      <c r="S29" t="s">
        <v>70</v>
      </c>
    </row>
    <row r="30" spans="1:19" x14ac:dyDescent="0.35">
      <c r="A30" t="s">
        <v>50</v>
      </c>
      <c r="S30">
        <f>S22+$B$15*W8</f>
        <v>-0.23510628985196863</v>
      </c>
    </row>
    <row r="32" spans="1:19" x14ac:dyDescent="0.35">
      <c r="A32" s="9"/>
      <c r="B32" s="10"/>
    </row>
    <row r="34" spans="1:9" x14ac:dyDescent="0.35">
      <c r="I34" s="6"/>
    </row>
    <row r="39" spans="1:9" x14ac:dyDescent="0.35">
      <c r="A39" s="9"/>
      <c r="B39" s="10"/>
    </row>
    <row r="41" spans="1:9" x14ac:dyDescent="0.35">
      <c r="E41" s="7"/>
      <c r="F41" s="4"/>
      <c r="G41" s="4"/>
    </row>
    <row r="46" spans="1:9" x14ac:dyDescent="0.35">
      <c r="A46" s="9"/>
      <c r="B46" s="9"/>
    </row>
    <row r="53" spans="1:2" x14ac:dyDescent="0.35">
      <c r="A53" s="9"/>
      <c r="B53" s="9"/>
    </row>
    <row r="60" spans="1:2" x14ac:dyDescent="0.35">
      <c r="A60" s="9"/>
      <c r="B60" s="9"/>
    </row>
    <row r="67" spans="1:2" x14ac:dyDescent="0.35">
      <c r="A67" s="9"/>
      <c r="B67" s="9"/>
    </row>
  </sheetData>
  <mergeCells count="4">
    <mergeCell ref="AA1:AB1"/>
    <mergeCell ref="AA4:AB4"/>
    <mergeCell ref="A17:B17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Proses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adzin Naufal ansori</dc:creator>
  <cp:lastModifiedBy>Muhammad adzin Naufal ansori</cp:lastModifiedBy>
  <dcterms:created xsi:type="dcterms:W3CDTF">2025-06-07T09:08:16Z</dcterms:created>
  <dcterms:modified xsi:type="dcterms:W3CDTF">2025-06-09T00:11:36Z</dcterms:modified>
</cp:coreProperties>
</file>