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B0DD905-63D2-4672-8CE8-C9F33EBD1F3C}" xr6:coauthVersionLast="47" xr6:coauthVersionMax="47" xr10:uidLastSave="{00000000-0000-0000-0000-000000000000}"/>
  <bookViews>
    <workbookView xWindow="-108" yWindow="-108" windowWidth="23256" windowHeight="12456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3" i="72" l="1" a="1"/>
  <c r="W43" i="72" s="1"/>
  <c r="C229" i="48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 s="1"/>
  <c r="Z203" i="71" a="1"/>
  <c r="Z203" i="71" s="1"/>
  <c r="AA202" i="71" a="1"/>
  <c r="AA202" i="71" s="1"/>
  <c r="Z202" i="71" a="1"/>
  <c r="Z202" i="7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 s="1"/>
  <c r="AA196" i="71" a="1"/>
  <c r="AA196" i="71" s="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 s="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 s="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 s="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 s="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 s="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 s="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E24" i="68" l="1"/>
  <c r="E26" i="68" s="1"/>
  <c r="E24" i="74"/>
  <c r="E27" i="74" s="1"/>
  <c r="C24" i="68"/>
  <c r="D24" i="68"/>
  <c r="D27" i="68" s="1"/>
  <c r="D24" i="74"/>
  <c r="D27" i="74" s="1"/>
  <c r="D24" i="72"/>
  <c r="D26" i="72" s="1"/>
  <c r="F24" i="68"/>
  <c r="F27" i="68" s="1"/>
  <c r="C24" i="72"/>
  <c r="G24" i="74"/>
  <c r="C30" i="13" a="1"/>
  <c r="C30" i="13" s="1"/>
  <c r="C30" i="68" a="1"/>
  <c r="C30" i="68" s="1"/>
  <c r="C30" i="74" a="1"/>
  <c r="C30" i="74" s="1"/>
  <c r="E24" i="71"/>
  <c r="E26" i="71" s="1"/>
  <c r="E24" i="72"/>
  <c r="E27" i="72" s="1"/>
  <c r="G24" i="68"/>
  <c r="C24" i="74"/>
  <c r="F24" i="74"/>
  <c r="F27" i="74" s="1"/>
  <c r="E24" i="13"/>
  <c r="F24" i="13"/>
  <c r="D24" i="13"/>
  <c r="D27" i="13" s="1"/>
  <c r="G24" i="13"/>
  <c r="F24" i="72"/>
  <c r="F27" i="72" s="1"/>
  <c r="G24" i="72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E26" i="74" l="1"/>
  <c r="E27" i="68"/>
  <c r="D26" i="68"/>
  <c r="F26" i="68"/>
  <c r="D26" i="74"/>
  <c r="D27" i="72"/>
  <c r="D26" i="13"/>
  <c r="E27" i="71"/>
  <c r="F26" i="72"/>
  <c r="E26" i="72"/>
  <c r="F26" i="74"/>
  <c r="E26" i="69"/>
  <c r="F27" i="13"/>
  <c r="F26" i="13"/>
  <c r="E27" i="13"/>
  <c r="E26" i="13"/>
  <c r="E26" i="70"/>
  <c r="D26" i="71"/>
  <c r="F26" i="71"/>
  <c r="F26" i="70"/>
  <c r="F26" i="69"/>
  <c r="D27" i="69"/>
  <c r="D27" i="70"/>
  <c r="E13" i="53"/>
  <c r="G18" i="48"/>
  <c r="G301" i="48" l="1"/>
  <c r="G90" i="48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 s="1"/>
  <c r="W7" i="72" a="1"/>
  <c r="W7" i="72" s="1"/>
  <c r="X7" i="72" a="1"/>
  <c r="X7" i="72" s="1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 s="1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 s="1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 s="1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 s="1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 s="1"/>
  <c r="X39" i="72" a="1"/>
  <c r="X39" i="72" s="1"/>
  <c r="Y39" i="72" a="1"/>
  <c r="Y39" i="72" s="1"/>
  <c r="W40" i="72" a="1"/>
  <c r="W40" i="72" s="1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 s="1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 s="1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 s="1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I8" i="77" s="1" a="1"/>
  <c r="I8" i="77" s="1"/>
  <c r="F8" i="48"/>
  <c r="M158" i="48"/>
  <c r="E4" i="76" l="1" a="1"/>
  <c r="E4" i="76" s="1"/>
  <c r="M158" i="77" a="1"/>
  <c r="F8" i="77" s="1"/>
  <c r="G8" i="48"/>
  <c r="D22" i="4" s="1"/>
  <c r="C22" i="4" s="1"/>
  <c r="S158" i="48" a="1"/>
  <c r="S158" i="48" s="1"/>
  <c r="P158" i="48" a="1"/>
  <c r="P158" i="48" s="1"/>
  <c r="M158" i="77" l="1"/>
  <c r="N158" i="77" s="1" a="1"/>
  <c r="N158" i="77" s="1"/>
  <c r="C8" i="77" s="1"/>
  <c r="D8" i="77"/>
  <c r="G8" i="77"/>
  <c r="H320" i="48"/>
  <c r="H29" i="48"/>
  <c r="S158" i="77" l="1" a="1"/>
  <c r="S158" i="77" s="1"/>
  <c r="P158" i="77" a="1"/>
  <c r="P158" i="77" s="1"/>
  <c r="H8" i="77"/>
  <c r="E8" i="77"/>
  <c r="B7" i="48" a="1"/>
  <c r="B7" i="48" s="1"/>
  <c r="B3" i="48"/>
  <c r="F299" i="48" s="1" a="1"/>
  <c r="F299" i="48" s="1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<sst xmlns="http://schemas.openxmlformats.org/spreadsheetml/2006/main" count="9253" uniqueCount="313">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</sst>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83" fontId="19" fillId="33" borderId="11" xfId="1" applyNumberFormat="1" applyFont="1" applyFill="1" applyBorder="1" applyAlignment="1">
      <alignment horizontal="center" vertical="center" wrapText="1"/>
    </xf>
    <xf numFmtId="183" fontId="19" fillId="0" borderId="0" xfId="1" applyNumberFormat="1" applyFont="1" applyFill="1" applyBorder="1" applyAlignment="1">
      <alignment horizontal="center" vertical="center" wrapText="1"/>
    </xf>
    <xf numFmtId="183" fontId="19" fillId="0" borderId="0" xfId="0" applyNumberFormat="1" applyFont="1" applyFill="1" applyBorder="1" applyAlignment="1">
      <alignment horizontal="center" vertical="center" wrapText="1"/>
    </xf>
    <xf numFmtId="183" fontId="19" fillId="34" borderId="11" xfId="0" applyNumberFormat="1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83" fontId="19" fillId="0" borderId="14" xfId="0" applyNumberFormat="1" applyFont="1" applyFill="1" applyBorder="1" applyAlignment="1">
      <alignment horizontal="center" vertical="center" wrapText="1"/>
    </xf>
    <xf numFmtId="183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F16" sqref="F1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2"/>
      <c r="C7" s="203"/>
      <c r="D7" s="202"/>
      <c r="E7" s="202"/>
      <c r="G7" s="204"/>
    </row>
    <row r="8" spans="1:9">
      <c r="B8" s="202"/>
      <c r="C8" s="203"/>
      <c r="D8" s="202"/>
      <c r="E8" s="202"/>
      <c r="G8" s="204"/>
    </row>
    <row r="9" spans="1:9">
      <c r="B9" s="202"/>
      <c r="C9" s="203"/>
      <c r="D9" s="202"/>
      <c r="E9" s="202"/>
      <c r="G9" s="204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39" cm="1">
        <f t="array" ref="A11:A13">B11:B13*A7</f>
        <v>100</v>
      </c>
      <c r="B11" s="35">
        <v>1</v>
      </c>
      <c r="C11" s="92">
        <f>SUM(B18:B19)</f>
        <v>0.9200000087690241</v>
      </c>
      <c r="D11" s="92" t="s">
        <v>47</v>
      </c>
      <c r="G11" s="7"/>
      <c r="H11" s="7"/>
      <c r="I11" s="7"/>
    </row>
    <row r="12" spans="1:9">
      <c r="A12" s="39">
        <v>200</v>
      </c>
      <c r="B12" s="35">
        <v>2</v>
      </c>
      <c r="C12" s="154">
        <f>B22+B23</f>
        <v>0.92000003196072566</v>
      </c>
      <c r="D12" s="154" t="s">
        <v>240</v>
      </c>
      <c r="G12" s="7"/>
      <c r="H12" s="7"/>
      <c r="I12" s="7"/>
    </row>
    <row r="13" spans="1:9">
      <c r="A13" s="39">
        <v>7500</v>
      </c>
      <c r="B13" s="35">
        <v>75</v>
      </c>
      <c r="C13" s="45">
        <f>SUM(B26:B27)</f>
        <v>0.92500005772516203</v>
      </c>
      <c r="D13" s="45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3"/>
      <c r="D16" s="40"/>
      <c r="E16" s="44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9" t="str">
        <f>D11</f>
        <v>Normal Bet</v>
      </c>
      <c r="B18" s="205">
        <f>Multiplier_Weight_Oldhand!C7</f>
        <v>0.68000000439091712</v>
      </c>
      <c r="C18" s="210">
        <f>1/D18</f>
        <v>4.2016800462184806E-3</v>
      </c>
      <c r="D18" s="212">
        <f>Multiplier_Weight_Oldhand!G7</f>
        <v>238.00003546200566</v>
      </c>
      <c r="E18" s="27" t="s">
        <v>43</v>
      </c>
      <c r="F18" s="95"/>
      <c r="G18" s="7"/>
      <c r="H18" s="7"/>
      <c r="I18" s="11"/>
    </row>
    <row r="19" spans="1:9">
      <c r="A19" s="209"/>
      <c r="B19" s="205">
        <f>Multiplier_Weight_Oldhand!D7</f>
        <v>0.24000000437810692</v>
      </c>
      <c r="C19" s="211"/>
      <c r="D19" s="213"/>
      <c r="E19" s="27" t="s">
        <v>51</v>
      </c>
      <c r="F19" s="95"/>
      <c r="G19" s="7"/>
      <c r="H19" s="7"/>
      <c r="I19" s="11"/>
    </row>
    <row r="20" spans="1:9">
      <c r="A20" s="41"/>
      <c r="B20" s="206"/>
      <c r="C20" s="207"/>
      <c r="D20" s="40"/>
      <c r="E20" s="7"/>
      <c r="F20" s="95"/>
      <c r="G20" s="7"/>
      <c r="H20" s="7"/>
      <c r="I20" s="11"/>
    </row>
    <row r="21" spans="1:9">
      <c r="A21" s="31" t="s">
        <v>46</v>
      </c>
      <c r="B21" s="208" t="s">
        <v>0</v>
      </c>
      <c r="C21" s="20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9" t="str">
        <f>D12</f>
        <v>Extra Bet</v>
      </c>
      <c r="B22" s="205">
        <f>Multiplier_Weight_Oldhand!C8</f>
        <v>0.33653492702959487</v>
      </c>
      <c r="C22" s="210">
        <f>1/D22</f>
        <v>2.1008403231092435E-2</v>
      </c>
      <c r="D22" s="212">
        <f>Multiplier_Weight_Oldhand!G8</f>
        <v>47.600000295120005</v>
      </c>
      <c r="E22" s="27" t="s">
        <v>43</v>
      </c>
      <c r="F22" s="95"/>
      <c r="G22" s="7"/>
      <c r="H22" s="7"/>
      <c r="I22" s="11"/>
    </row>
    <row r="23" spans="1:9">
      <c r="A23" s="209"/>
      <c r="B23" s="205">
        <f>Multiplier_Weight_Oldhand!D8</f>
        <v>0.5834651049311308</v>
      </c>
      <c r="C23" s="211"/>
      <c r="D23" s="213"/>
      <c r="E23" s="27" t="s">
        <v>51</v>
      </c>
      <c r="F23" s="95"/>
      <c r="G23" s="7"/>
      <c r="H23" s="7"/>
      <c r="I23" s="11"/>
    </row>
    <row r="24" spans="1:9">
      <c r="A24" s="41"/>
      <c r="B24" s="206"/>
      <c r="C24" s="207"/>
      <c r="D24" s="40"/>
      <c r="E24" s="7"/>
      <c r="F24" s="95"/>
      <c r="G24" s="7"/>
      <c r="H24" s="7"/>
      <c r="I24" s="11"/>
    </row>
    <row r="25" spans="1:9">
      <c r="A25" s="31" t="s">
        <v>46</v>
      </c>
      <c r="B25" s="208" t="s">
        <v>0</v>
      </c>
      <c r="C25" s="20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9" t="str">
        <f>D13</f>
        <v>Buy Feature</v>
      </c>
      <c r="B26" s="205">
        <f>Multiplier_Weight_Oldhand!C9</f>
        <v>0</v>
      </c>
      <c r="C26" s="210">
        <f>1/D26</f>
        <v>1</v>
      </c>
      <c r="D26" s="214">
        <v>1</v>
      </c>
      <c r="E26" s="27" t="s">
        <v>43</v>
      </c>
      <c r="F26" s="95"/>
      <c r="G26" s="7"/>
      <c r="H26" s="7"/>
      <c r="I26" s="11"/>
    </row>
    <row r="27" spans="1:9">
      <c r="A27" s="209"/>
      <c r="B27" s="205">
        <f>Multiplier_Weight_Oldhand!D9</f>
        <v>0.92500005772516203</v>
      </c>
      <c r="C27" s="211"/>
      <c r="D27" s="215"/>
      <c r="E27" s="27" t="s">
        <v>51</v>
      </c>
      <c r="F27" s="95"/>
      <c r="G27" s="7"/>
      <c r="H27" s="7"/>
      <c r="I27" s="11"/>
    </row>
    <row r="28" spans="1:9">
      <c r="A28" s="41"/>
      <c r="B28" s="42"/>
      <c r="C28" s="43"/>
      <c r="D28" s="40"/>
      <c r="E28" s="7"/>
      <c r="F28" s="7"/>
      <c r="G28" s="7"/>
      <c r="H28" s="7"/>
      <c r="I28" s="11"/>
    </row>
    <row r="29" spans="1:9">
      <c r="A29" s="41"/>
      <c r="B29" s="42"/>
      <c r="C29" s="43"/>
      <c r="D29" s="40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6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6">
        <v>10000</v>
      </c>
      <c r="K8" s="46">
        <v>0</v>
      </c>
      <c r="L8" s="46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6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712029383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712513756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722093825</v>
      </c>
      <c r="H4" s="155" cm="1">
        <f t="array" ref="H4:H67">_xlfn.ANCHORARRAY(Multiplier_Weight_Oldhand!L88)</f>
        <v>0</v>
      </c>
      <c r="I4" s="155" cm="1">
        <f t="array" ref="I4:I68">_xlfn.ANCHORARRAY(Multiplier_Weight_Oldhand!L158)</f>
        <v>709906681</v>
      </c>
      <c r="J4" s="155" cm="1">
        <f t="array" ref="J4:J67">_xlfn.ANCHORARRAY(Multiplier_Weight_Oldhand!L229)</f>
        <v>0</v>
      </c>
      <c r="K4" s="155" cm="1">
        <f t="array" ref="K4:K67">_xlfn.ANCHORARRAY(Multiplier_Weight_Oldhand!L299)</f>
        <v>0</v>
      </c>
    </row>
    <row r="5" spans="2:11">
      <c r="B5" s="142" t="s">
        <v>236</v>
      </c>
      <c r="C5" s="118">
        <v>159497132</v>
      </c>
      <c r="D5" s="118">
        <v>0</v>
      </c>
      <c r="E5" s="118">
        <v>157960215</v>
      </c>
      <c r="F5" s="118">
        <v>0</v>
      </c>
      <c r="G5" s="155">
        <v>158391099</v>
      </c>
      <c r="H5" s="155">
        <v>0</v>
      </c>
      <c r="I5" s="155">
        <v>155717740</v>
      </c>
      <c r="J5" s="155">
        <v>0</v>
      </c>
      <c r="K5" s="155">
        <v>0</v>
      </c>
    </row>
    <row r="6" spans="2:11">
      <c r="B6" s="142" t="s">
        <v>235</v>
      </c>
      <c r="C6" s="118">
        <v>45104420</v>
      </c>
      <c r="D6" s="118">
        <v>0</v>
      </c>
      <c r="E6" s="118">
        <v>44328802</v>
      </c>
      <c r="F6" s="118">
        <v>0</v>
      </c>
      <c r="G6" s="155">
        <v>49578798</v>
      </c>
      <c r="H6" s="155">
        <v>0</v>
      </c>
      <c r="I6" s="155">
        <v>48742031</v>
      </c>
      <c r="J6" s="155">
        <v>0</v>
      </c>
      <c r="K6" s="155">
        <v>0</v>
      </c>
    </row>
    <row r="7" spans="2:11">
      <c r="B7" s="142" t="s">
        <v>234</v>
      </c>
      <c r="C7" s="118">
        <v>21385436</v>
      </c>
      <c r="D7" s="118">
        <v>0</v>
      </c>
      <c r="E7" s="118">
        <v>21020122</v>
      </c>
      <c r="F7" s="118">
        <v>0</v>
      </c>
      <c r="G7" s="155">
        <v>21366871</v>
      </c>
      <c r="H7" s="155">
        <v>0</v>
      </c>
      <c r="I7" s="155">
        <v>21006251</v>
      </c>
      <c r="J7" s="155">
        <v>0</v>
      </c>
      <c r="K7" s="155">
        <v>0</v>
      </c>
    </row>
    <row r="8" spans="2:11">
      <c r="B8" s="142" t="s">
        <v>233</v>
      </c>
      <c r="C8" s="118">
        <v>11515364</v>
      </c>
      <c r="D8" s="118">
        <v>0</v>
      </c>
      <c r="E8" s="118">
        <v>8553301</v>
      </c>
      <c r="F8" s="118">
        <v>0</v>
      </c>
      <c r="G8" s="155">
        <v>9389014</v>
      </c>
      <c r="H8" s="155">
        <v>0</v>
      </c>
      <c r="I8" s="155">
        <v>9230550</v>
      </c>
      <c r="J8" s="155">
        <v>0</v>
      </c>
      <c r="K8" s="155">
        <v>0</v>
      </c>
    </row>
    <row r="9" spans="2:11">
      <c r="B9" s="142" t="s">
        <v>232</v>
      </c>
      <c r="C9" s="118">
        <v>9070768</v>
      </c>
      <c r="D9" s="118">
        <v>0</v>
      </c>
      <c r="E9" s="118">
        <v>6709795</v>
      </c>
      <c r="F9" s="118">
        <v>0</v>
      </c>
      <c r="G9" s="155">
        <v>6230012</v>
      </c>
      <c r="H9" s="155">
        <v>0</v>
      </c>
      <c r="I9" s="155">
        <v>6124865</v>
      </c>
      <c r="J9" s="155">
        <v>0</v>
      </c>
      <c r="K9" s="155">
        <v>0</v>
      </c>
    </row>
    <row r="10" spans="2:11">
      <c r="B10" s="142" t="s">
        <v>231</v>
      </c>
      <c r="C10" s="118">
        <v>7911946</v>
      </c>
      <c r="D10" s="118">
        <v>0</v>
      </c>
      <c r="E10" s="118">
        <v>5619479</v>
      </c>
      <c r="F10" s="118">
        <v>0</v>
      </c>
      <c r="G10" s="155">
        <v>5352479</v>
      </c>
      <c r="H10" s="155">
        <v>0</v>
      </c>
      <c r="I10" s="155">
        <v>5262142</v>
      </c>
      <c r="J10" s="155">
        <v>0</v>
      </c>
      <c r="K10" s="155">
        <v>0</v>
      </c>
    </row>
    <row r="11" spans="2:11">
      <c r="B11" s="160" t="s">
        <v>230</v>
      </c>
      <c r="C11" s="118">
        <v>4828116</v>
      </c>
      <c r="D11" s="118">
        <v>0</v>
      </c>
      <c r="E11" s="118">
        <v>3431600</v>
      </c>
      <c r="F11" s="118">
        <v>0</v>
      </c>
      <c r="G11" s="155">
        <v>2500717</v>
      </c>
      <c r="H11" s="155">
        <v>0</v>
      </c>
      <c r="I11" s="155">
        <v>2458511</v>
      </c>
      <c r="J11" s="155">
        <v>0</v>
      </c>
      <c r="K11" s="155">
        <v>0</v>
      </c>
    </row>
    <row r="12" spans="2:11">
      <c r="B12" s="160" t="s">
        <v>229</v>
      </c>
      <c r="C12" s="118">
        <v>4076918</v>
      </c>
      <c r="D12" s="118">
        <v>0</v>
      </c>
      <c r="E12" s="118">
        <v>2903161</v>
      </c>
      <c r="F12" s="118">
        <v>0</v>
      </c>
      <c r="G12" s="155">
        <v>3071016</v>
      </c>
      <c r="H12" s="155">
        <v>0</v>
      </c>
      <c r="I12" s="155">
        <v>3019184</v>
      </c>
      <c r="J12" s="155">
        <v>0</v>
      </c>
      <c r="K12" s="155">
        <v>0</v>
      </c>
    </row>
    <row r="13" spans="2:11">
      <c r="B13" s="160" t="s">
        <v>228</v>
      </c>
      <c r="C13" s="118">
        <v>3697551</v>
      </c>
      <c r="D13" s="118">
        <v>0</v>
      </c>
      <c r="E13" s="118">
        <v>2627865</v>
      </c>
      <c r="F13" s="118">
        <v>0</v>
      </c>
      <c r="G13" s="155">
        <v>2676138</v>
      </c>
      <c r="H13" s="155">
        <v>0</v>
      </c>
      <c r="I13" s="155">
        <v>2630971</v>
      </c>
      <c r="J13" s="155">
        <v>0</v>
      </c>
      <c r="K13" s="155">
        <v>0</v>
      </c>
    </row>
    <row r="14" spans="2:11">
      <c r="B14" s="160" t="s">
        <v>227</v>
      </c>
      <c r="C14" s="118">
        <v>3289085</v>
      </c>
      <c r="D14" s="118">
        <v>0</v>
      </c>
      <c r="E14" s="118">
        <v>2338406</v>
      </c>
      <c r="F14" s="118">
        <v>0</v>
      </c>
      <c r="G14" s="155">
        <v>2237397</v>
      </c>
      <c r="H14" s="155">
        <v>0</v>
      </c>
      <c r="I14" s="155">
        <v>2199635</v>
      </c>
      <c r="J14" s="155">
        <v>0</v>
      </c>
      <c r="K14" s="155">
        <v>0</v>
      </c>
    </row>
    <row r="15" spans="2:11">
      <c r="B15" s="160" t="s">
        <v>226</v>
      </c>
      <c r="C15" s="118">
        <v>4336746</v>
      </c>
      <c r="D15" s="118">
        <v>0</v>
      </c>
      <c r="E15" s="118">
        <v>3126141</v>
      </c>
      <c r="F15" s="118">
        <v>0</v>
      </c>
      <c r="G15" s="155">
        <v>4957234</v>
      </c>
      <c r="H15" s="155">
        <v>90077270</v>
      </c>
      <c r="I15" s="155">
        <v>4873568</v>
      </c>
      <c r="J15" s="155">
        <v>91019659</v>
      </c>
      <c r="K15" s="155">
        <v>83117159</v>
      </c>
    </row>
    <row r="16" spans="2:11">
      <c r="B16" s="160" t="s">
        <v>225</v>
      </c>
      <c r="C16" s="118">
        <v>5766486</v>
      </c>
      <c r="D16" s="118">
        <v>0</v>
      </c>
      <c r="E16" s="118">
        <v>4064396</v>
      </c>
      <c r="F16" s="118">
        <v>0</v>
      </c>
      <c r="G16" s="155">
        <v>2324909</v>
      </c>
      <c r="H16" s="155">
        <v>88267973</v>
      </c>
      <c r="I16" s="155">
        <v>2285670</v>
      </c>
      <c r="J16" s="155">
        <v>89140159</v>
      </c>
      <c r="K16" s="155">
        <v>81533675</v>
      </c>
    </row>
    <row r="17" spans="2:11">
      <c r="B17" s="160" t="s">
        <v>224</v>
      </c>
      <c r="C17" s="118">
        <v>2381856</v>
      </c>
      <c r="D17" s="118">
        <v>0</v>
      </c>
      <c r="E17" s="118">
        <v>1711090</v>
      </c>
      <c r="F17" s="118">
        <v>0</v>
      </c>
      <c r="G17" s="155">
        <v>1798400</v>
      </c>
      <c r="H17" s="155">
        <v>86462303</v>
      </c>
      <c r="I17" s="155">
        <v>1768047</v>
      </c>
      <c r="J17" s="155">
        <v>87266517</v>
      </c>
      <c r="K17" s="155">
        <v>79949299</v>
      </c>
    </row>
    <row r="18" spans="2:11">
      <c r="B18" s="160" t="s">
        <v>223</v>
      </c>
      <c r="C18" s="118">
        <v>953942</v>
      </c>
      <c r="D18" s="118">
        <v>0</v>
      </c>
      <c r="E18" s="118">
        <v>698228</v>
      </c>
      <c r="F18" s="118">
        <v>0</v>
      </c>
      <c r="G18" s="155">
        <v>877213</v>
      </c>
      <c r="H18" s="155">
        <v>94558249</v>
      </c>
      <c r="I18" s="155">
        <v>862407</v>
      </c>
      <c r="J18" s="155">
        <v>95382867</v>
      </c>
      <c r="K18" s="155">
        <v>87537636</v>
      </c>
    </row>
    <row r="19" spans="2:11">
      <c r="B19" s="160" t="s">
        <v>222</v>
      </c>
      <c r="C19" s="118">
        <v>0</v>
      </c>
      <c r="D19" s="118">
        <v>105526920</v>
      </c>
      <c r="E19" s="118">
        <v>581396</v>
      </c>
      <c r="F19" s="118">
        <v>0</v>
      </c>
      <c r="G19" s="155">
        <v>482436</v>
      </c>
      <c r="H19" s="155">
        <v>53124611</v>
      </c>
      <c r="I19" s="155">
        <v>474293</v>
      </c>
      <c r="J19" s="155">
        <v>53557007</v>
      </c>
      <c r="K19" s="155">
        <v>49192397</v>
      </c>
    </row>
    <row r="20" spans="2:11">
      <c r="B20" s="160" t="s">
        <v>221</v>
      </c>
      <c r="C20" s="118">
        <v>0</v>
      </c>
      <c r="D20" s="118">
        <v>103930180</v>
      </c>
      <c r="E20" s="118">
        <v>1003777</v>
      </c>
      <c r="F20" s="118">
        <v>0</v>
      </c>
      <c r="G20" s="155">
        <v>701682</v>
      </c>
      <c r="H20" s="155">
        <v>41412170</v>
      </c>
      <c r="I20" s="155">
        <v>689839</v>
      </c>
      <c r="J20" s="155">
        <v>41725246</v>
      </c>
      <c r="K20" s="155">
        <v>38367585</v>
      </c>
    </row>
    <row r="21" spans="2:11">
      <c r="B21" s="160" t="s">
        <v>220</v>
      </c>
      <c r="C21" s="118">
        <v>0</v>
      </c>
      <c r="D21" s="118">
        <v>105180707</v>
      </c>
      <c r="E21" s="118">
        <v>234437</v>
      </c>
      <c r="F21" s="118">
        <v>245726929</v>
      </c>
      <c r="G21" s="155">
        <v>350818</v>
      </c>
      <c r="H21" s="155">
        <v>49504612</v>
      </c>
      <c r="I21" s="155">
        <v>344897</v>
      </c>
      <c r="J21" s="155">
        <v>49850119</v>
      </c>
      <c r="K21" s="155">
        <v>45932372</v>
      </c>
    </row>
    <row r="22" spans="2:11">
      <c r="B22" s="160" t="s">
        <v>219</v>
      </c>
      <c r="C22" s="118">
        <v>0</v>
      </c>
      <c r="D22" s="118">
        <v>106303192</v>
      </c>
      <c r="E22" s="118">
        <v>0</v>
      </c>
      <c r="F22" s="118">
        <v>248349318</v>
      </c>
      <c r="G22" s="155">
        <v>131548</v>
      </c>
      <c r="H22" s="155">
        <v>37785612</v>
      </c>
      <c r="I22" s="155">
        <v>129327</v>
      </c>
      <c r="J22" s="155">
        <v>38027385</v>
      </c>
      <c r="K22" s="155">
        <v>35074699</v>
      </c>
    </row>
    <row r="23" spans="2:11">
      <c r="B23" s="160" t="s">
        <v>218</v>
      </c>
      <c r="C23" s="118">
        <v>0</v>
      </c>
      <c r="D23" s="118">
        <v>62456125</v>
      </c>
      <c r="E23" s="118">
        <v>0</v>
      </c>
      <c r="F23" s="118">
        <v>54567906</v>
      </c>
      <c r="G23" s="155">
        <v>979841</v>
      </c>
      <c r="H23" s="155">
        <v>204250613</v>
      </c>
      <c r="I23" s="155">
        <v>963295</v>
      </c>
      <c r="J23" s="155">
        <v>203605348</v>
      </c>
      <c r="K23" s="155">
        <v>165065587</v>
      </c>
    </row>
    <row r="24" spans="2:11">
      <c r="B24" s="160" t="s">
        <v>217</v>
      </c>
      <c r="C24" s="118">
        <v>0</v>
      </c>
      <c r="D24" s="118">
        <v>187164755</v>
      </c>
      <c r="E24" s="118">
        <v>0</v>
      </c>
      <c r="F24" s="118">
        <v>163525815</v>
      </c>
      <c r="G24" s="155">
        <v>175359</v>
      </c>
      <c r="H24" s="155">
        <v>73880484</v>
      </c>
      <c r="I24" s="155">
        <v>172399</v>
      </c>
      <c r="J24" s="155">
        <v>74027931</v>
      </c>
      <c r="K24" s="155">
        <v>71409229</v>
      </c>
    </row>
    <row r="25" spans="2:11">
      <c r="B25" s="160" t="s">
        <v>216</v>
      </c>
      <c r="C25" s="118">
        <v>0</v>
      </c>
      <c r="D25" s="118">
        <v>168082300</v>
      </c>
      <c r="E25" s="118">
        <v>0</v>
      </c>
      <c r="F25" s="118">
        <v>146853478</v>
      </c>
      <c r="G25" s="155">
        <v>131503</v>
      </c>
      <c r="H25" s="155">
        <v>57533549</v>
      </c>
      <c r="I25" s="155">
        <v>129283</v>
      </c>
      <c r="J25" s="155">
        <v>57581871</v>
      </c>
      <c r="K25" s="155">
        <v>55701575</v>
      </c>
    </row>
    <row r="26" spans="2:11">
      <c r="B26" s="160" t="s">
        <v>215</v>
      </c>
      <c r="C26" s="118">
        <v>0</v>
      </c>
      <c r="D26" s="118">
        <v>85953003</v>
      </c>
      <c r="E26" s="118">
        <v>0</v>
      </c>
      <c r="F26" s="118">
        <v>75097124</v>
      </c>
      <c r="G26" s="155">
        <v>0</v>
      </c>
      <c r="H26" s="155">
        <v>29218879</v>
      </c>
      <c r="I26" s="155">
        <v>0</v>
      </c>
      <c r="J26" s="155">
        <v>29209734</v>
      </c>
      <c r="K26" s="155">
        <v>28293304</v>
      </c>
    </row>
    <row r="27" spans="2:11">
      <c r="B27" s="160" t="s">
        <v>214</v>
      </c>
      <c r="C27" s="118">
        <v>0</v>
      </c>
      <c r="D27" s="118">
        <v>75402813</v>
      </c>
      <c r="E27" s="118">
        <v>0</v>
      </c>
      <c r="F27" s="118">
        <v>65879425</v>
      </c>
      <c r="G27" s="155">
        <v>0</v>
      </c>
      <c r="H27" s="155">
        <v>12875650</v>
      </c>
      <c r="I27" s="155">
        <v>0</v>
      </c>
      <c r="J27" s="155">
        <v>12856805</v>
      </c>
      <c r="K27" s="155">
        <v>12429808</v>
      </c>
    </row>
    <row r="28" spans="2:11">
      <c r="B28" s="160" t="s">
        <v>213</v>
      </c>
      <c r="C28" s="118">
        <v>0</v>
      </c>
      <c r="D28" s="118">
        <v>0</v>
      </c>
      <c r="E28" s="118">
        <v>0</v>
      </c>
      <c r="F28" s="118">
        <v>0</v>
      </c>
      <c r="G28" s="155">
        <v>0</v>
      </c>
      <c r="H28" s="155">
        <v>25147943</v>
      </c>
      <c r="I28" s="155">
        <v>0</v>
      </c>
      <c r="J28" s="155">
        <v>24604476</v>
      </c>
      <c r="K28" s="155">
        <v>54641001</v>
      </c>
    </row>
    <row r="29" spans="2:11">
      <c r="B29" s="160" t="s">
        <v>212</v>
      </c>
      <c r="C29" s="118">
        <v>0</v>
      </c>
      <c r="D29" s="118">
        <v>0</v>
      </c>
      <c r="E29" s="118">
        <v>0</v>
      </c>
      <c r="F29" s="118">
        <v>0</v>
      </c>
      <c r="G29" s="155">
        <v>0</v>
      </c>
      <c r="H29" s="155">
        <v>26030335</v>
      </c>
      <c r="I29" s="155">
        <v>0</v>
      </c>
      <c r="J29" s="155">
        <v>25483207</v>
      </c>
      <c r="K29" s="155">
        <v>56242729</v>
      </c>
    </row>
    <row r="30" spans="2:11">
      <c r="B30" s="160" t="s">
        <v>211</v>
      </c>
      <c r="C30" s="118">
        <v>0</v>
      </c>
      <c r="D30" s="118">
        <v>0</v>
      </c>
      <c r="E30" s="118">
        <v>0</v>
      </c>
      <c r="F30" s="118">
        <v>0</v>
      </c>
      <c r="G30" s="155">
        <v>0</v>
      </c>
      <c r="H30" s="155">
        <v>3828799</v>
      </c>
      <c r="I30" s="155">
        <v>0</v>
      </c>
      <c r="J30" s="155">
        <v>3505990</v>
      </c>
      <c r="K30" s="155">
        <v>6575012</v>
      </c>
    </row>
    <row r="31" spans="2:11">
      <c r="B31" s="160" t="s">
        <v>210</v>
      </c>
      <c r="C31" s="118">
        <v>0</v>
      </c>
      <c r="D31" s="118">
        <v>0</v>
      </c>
      <c r="E31" s="118">
        <v>0</v>
      </c>
      <c r="F31" s="118">
        <v>0</v>
      </c>
      <c r="G31" s="155">
        <v>0</v>
      </c>
      <c r="H31" s="155">
        <v>3378896</v>
      </c>
      <c r="I31" s="155">
        <v>0</v>
      </c>
      <c r="J31" s="155">
        <v>3087644</v>
      </c>
      <c r="K31" s="155">
        <v>5800434</v>
      </c>
    </row>
    <row r="32" spans="2:11">
      <c r="B32" s="160" t="s">
        <v>209</v>
      </c>
      <c r="C32" s="118">
        <v>0</v>
      </c>
      <c r="D32" s="118">
        <v>0</v>
      </c>
      <c r="E32" s="118">
        <v>0</v>
      </c>
      <c r="F32" s="118">
        <v>0</v>
      </c>
      <c r="G32" s="155">
        <v>0</v>
      </c>
      <c r="H32" s="155">
        <v>3023368</v>
      </c>
      <c r="I32" s="155">
        <v>0</v>
      </c>
      <c r="J32" s="155">
        <v>2757066</v>
      </c>
      <c r="K32" s="155">
        <v>5188508</v>
      </c>
    </row>
    <row r="33" spans="2:11">
      <c r="B33" s="160" t="s">
        <v>208</v>
      </c>
      <c r="C33" s="118">
        <v>0</v>
      </c>
      <c r="D33" s="118">
        <v>0</v>
      </c>
      <c r="E33" s="118">
        <v>0</v>
      </c>
      <c r="F33" s="118">
        <v>0</v>
      </c>
      <c r="G33" s="155">
        <v>0</v>
      </c>
      <c r="H33" s="155">
        <v>2557772</v>
      </c>
      <c r="I33" s="155">
        <v>0</v>
      </c>
      <c r="J33" s="155">
        <v>2324231</v>
      </c>
      <c r="K33" s="155">
        <v>7982740</v>
      </c>
    </row>
    <row r="34" spans="2:11">
      <c r="B34" s="160" t="s">
        <v>207</v>
      </c>
      <c r="C34" s="118">
        <v>0</v>
      </c>
      <c r="D34" s="118">
        <v>0</v>
      </c>
      <c r="E34" s="118">
        <v>0</v>
      </c>
      <c r="F34" s="118">
        <v>0</v>
      </c>
      <c r="G34" s="155">
        <v>0</v>
      </c>
      <c r="H34" s="155">
        <v>2092537</v>
      </c>
      <c r="I34" s="155">
        <v>0</v>
      </c>
      <c r="J34" s="155">
        <v>1891660</v>
      </c>
      <c r="K34" s="155">
        <v>4844412</v>
      </c>
    </row>
    <row r="35" spans="2:11">
      <c r="B35" s="160" t="s">
        <v>206</v>
      </c>
      <c r="C35" s="118">
        <v>0</v>
      </c>
      <c r="D35" s="118">
        <v>0</v>
      </c>
      <c r="E35" s="118">
        <v>0</v>
      </c>
      <c r="F35" s="118">
        <v>0</v>
      </c>
      <c r="G35" s="155">
        <v>0</v>
      </c>
      <c r="H35" s="155">
        <v>1770268</v>
      </c>
      <c r="I35" s="155">
        <v>0</v>
      </c>
      <c r="J35" s="155">
        <v>1592106</v>
      </c>
      <c r="K35" s="155">
        <v>3633825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155">
        <v>1533846</v>
      </c>
      <c r="I36" s="155">
        <v>0</v>
      </c>
      <c r="J36" s="155">
        <v>1372389</v>
      </c>
      <c r="K36" s="155">
        <v>2626009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155">
        <v>1353344</v>
      </c>
      <c r="I37" s="155">
        <v>0</v>
      </c>
      <c r="J37" s="155">
        <v>1204676</v>
      </c>
      <c r="K37" s="155">
        <v>2315659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155">
        <v>1210714</v>
      </c>
      <c r="I38" s="155">
        <v>0</v>
      </c>
      <c r="J38" s="155">
        <v>1072185</v>
      </c>
      <c r="K38" s="155">
        <v>2070690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155">
        <v>1095233</v>
      </c>
      <c r="I39" s="155">
        <v>0</v>
      </c>
      <c r="J39" s="155">
        <v>964941</v>
      </c>
      <c r="K39" s="155">
        <v>1872503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155">
        <v>999829</v>
      </c>
      <c r="I40" s="155">
        <v>0</v>
      </c>
      <c r="J40" s="155">
        <v>876368</v>
      </c>
      <c r="K40" s="155">
        <v>1708904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155">
        <v>919833</v>
      </c>
      <c r="I41" s="155">
        <v>0</v>
      </c>
      <c r="J41" s="155">
        <v>802125</v>
      </c>
      <c r="K41" s="155">
        <v>1571731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155">
        <v>851632</v>
      </c>
      <c r="I42" s="155">
        <v>0</v>
      </c>
      <c r="J42" s="155">
        <v>738850</v>
      </c>
      <c r="K42" s="155">
        <v>1454928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155">
        <v>792866</v>
      </c>
      <c r="I43" s="155">
        <v>0</v>
      </c>
      <c r="J43" s="155">
        <v>684348</v>
      </c>
      <c r="K43" s="155">
        <v>1354365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155">
        <v>741646</v>
      </c>
      <c r="I44" s="155">
        <v>0</v>
      </c>
      <c r="J44" s="155">
        <v>636864</v>
      </c>
      <c r="K44" s="155">
        <v>1266842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155">
        <v>696644</v>
      </c>
      <c r="I45" s="155">
        <v>0</v>
      </c>
      <c r="J45" s="155">
        <v>595163</v>
      </c>
      <c r="K45" s="155">
        <v>1190025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155">
        <v>656804</v>
      </c>
      <c r="I46" s="155">
        <v>0</v>
      </c>
      <c r="J46" s="155">
        <v>558260</v>
      </c>
      <c r="K46" s="155">
        <v>1122082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155">
        <v>621232</v>
      </c>
      <c r="I47" s="155">
        <v>0</v>
      </c>
      <c r="J47" s="155">
        <v>525327</v>
      </c>
      <c r="K47" s="155">
        <v>1061533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155">
        <v>589362</v>
      </c>
      <c r="I48" s="155">
        <v>0</v>
      </c>
      <c r="J48" s="155">
        <v>495837</v>
      </c>
      <c r="K48" s="155">
        <v>1007317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155">
        <v>1155105</v>
      </c>
      <c r="I49" s="155">
        <v>0</v>
      </c>
      <c r="J49" s="155">
        <v>975624</v>
      </c>
      <c r="K49" s="155">
        <v>864406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155">
        <v>0</v>
      </c>
      <c r="I50" s="155">
        <v>0</v>
      </c>
      <c r="J50" s="155">
        <v>0</v>
      </c>
      <c r="K50" s="155">
        <v>0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155">
        <v>0</v>
      </c>
      <c r="I51" s="155">
        <v>0</v>
      </c>
      <c r="J51" s="155">
        <v>0</v>
      </c>
      <c r="K51" s="155">
        <v>0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155">
        <v>0</v>
      </c>
      <c r="I52" s="155">
        <v>0</v>
      </c>
      <c r="J52" s="155">
        <v>0</v>
      </c>
      <c r="K52" s="155">
        <v>0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155">
        <v>0</v>
      </c>
      <c r="I55" s="155">
        <v>0</v>
      </c>
      <c r="J55" s="155">
        <v>0</v>
      </c>
      <c r="K55" s="155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155">
        <v>0</v>
      </c>
      <c r="I57" s="155">
        <v>0</v>
      </c>
      <c r="J57" s="155">
        <v>0</v>
      </c>
      <c r="K57" s="155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155">
        <v>0</v>
      </c>
      <c r="I58" s="155">
        <v>0</v>
      </c>
      <c r="J58" s="155">
        <v>0</v>
      </c>
      <c r="K58" s="155">
        <v>0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155">
        <v>0</v>
      </c>
      <c r="I59" s="155">
        <v>0</v>
      </c>
      <c r="J59" s="155">
        <v>0</v>
      </c>
      <c r="K59" s="155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155">
        <v>0</v>
      </c>
      <c r="I60" s="155">
        <v>0</v>
      </c>
      <c r="J60" s="155">
        <v>0</v>
      </c>
      <c r="K60" s="155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155">
        <v>0</v>
      </c>
      <c r="I61" s="155">
        <v>0</v>
      </c>
      <c r="J61" s="155">
        <v>0</v>
      </c>
      <c r="K61" s="155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155">
        <v>0</v>
      </c>
      <c r="I62" s="155">
        <v>0</v>
      </c>
      <c r="J62" s="155">
        <v>0</v>
      </c>
      <c r="K62" s="155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155">
        <v>0</v>
      </c>
      <c r="I63" s="155">
        <v>0</v>
      </c>
      <c r="J63" s="155">
        <v>0</v>
      </c>
      <c r="K63" s="155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155">
        <v>0</v>
      </c>
      <c r="I64" s="155">
        <v>0</v>
      </c>
      <c r="J64" s="155">
        <v>0</v>
      </c>
      <c r="K64" s="155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155">
        <v>0</v>
      </c>
      <c r="I65" s="155">
        <v>0</v>
      </c>
      <c r="J65" s="155">
        <v>0</v>
      </c>
      <c r="K65" s="155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4201680</v>
      </c>
      <c r="H68" s="125"/>
      <c r="I68" s="155">
        <v>21008403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L5" s="113"/>
      <c r="M5" s="112"/>
      <c r="N5" s="109"/>
      <c r="O5" s="110"/>
    </row>
    <row r="6" spans="1:19">
      <c r="A6" s="81"/>
      <c r="B6" s="76" t="s">
        <v>62</v>
      </c>
      <c r="C6" s="76" t="s">
        <v>43</v>
      </c>
      <c r="D6" s="76" t="s">
        <v>44</v>
      </c>
      <c r="E6" s="76" t="s">
        <v>71</v>
      </c>
      <c r="F6" s="76" t="s">
        <v>63</v>
      </c>
      <c r="G6" s="76" t="s">
        <v>64</v>
      </c>
      <c r="H6" s="76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3" t="s">
        <v>47</v>
      </c>
      <c r="B7" s="53" cm="1">
        <f t="array" ref="B7:B8">Overview!B11:B12</f>
        <v>1</v>
      </c>
      <c r="C7" s="72">
        <f>SUM(N16:N80)</f>
        <v>0.67999997548212976</v>
      </c>
      <c r="D7" s="72">
        <f>SUM(_xlfn.ANCHORARRAY(N88))*F7</f>
        <v>0.25000004302760975</v>
      </c>
      <c r="E7" s="88">
        <f>SUM(C7:D7)</f>
        <v>0.93000001850973946</v>
      </c>
      <c r="F7" s="65">
        <f>M80</f>
        <v>4.1954967524090569E-3</v>
      </c>
      <c r="G7" s="66">
        <f>1/F7</f>
        <v>238.35079825191127</v>
      </c>
      <c r="H7" s="85">
        <f>D7*G7</f>
        <v>59.587709818642949</v>
      </c>
      <c r="I7" s="161" cm="1">
        <f t="array" ref="I7">LOOKUP(2,1/(L16:L79&lt;&gt;0),B16:B79)</f>
        <v>30</v>
      </c>
      <c r="J7" s="161" cm="1">
        <f t="array" ref="J7">LOOKUP(2,1/(_xlfn.ANCHORARRAY(L88)&lt;&gt;0),B16:B79)</f>
        <v>100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0.30522664567193752</v>
      </c>
      <c r="D8" s="72">
        <f>SUM(_xlfn.ANCHORARRAY(N229))*F8/B8</f>
        <v>0.62477338818436501</v>
      </c>
      <c r="E8" s="88">
        <f>SUM(C8:D8)</f>
        <v>0.93000003385630259</v>
      </c>
      <c r="F8" s="153">
        <f>M222</f>
        <v>2.0969861738110249E-2</v>
      </c>
      <c r="G8" s="66">
        <f>1/F8</f>
        <v>47.687486569480711</v>
      </c>
      <c r="H8" s="85">
        <f>D8*G8</f>
        <v>29.793872558010865</v>
      </c>
      <c r="I8" s="161" cm="1">
        <f t="array" ref="I8">LOOKUP(2,1/(L158:L221&lt;&gt;0),B16:B79)</f>
        <v>45</v>
      </c>
      <c r="J8" s="162" cm="1">
        <f t="array" ref="J8">LOOKUP(2,1/(_xlfn.ANCHORARRAY(L88)&lt;&gt;0),B16:B79)</f>
        <v>100</v>
      </c>
      <c r="L8" s="94"/>
      <c r="M8" s="91"/>
      <c r="N8" s="104"/>
    </row>
    <row r="9" spans="1:19">
      <c r="A9" s="47"/>
      <c r="B9" s="47"/>
      <c r="C9" s="47"/>
      <c r="D9" s="47"/>
      <c r="E9" s="47"/>
      <c r="F9" s="47"/>
      <c r="G9" s="47"/>
      <c r="H9" s="47"/>
      <c r="I9" s="162"/>
      <c r="J9" s="162"/>
      <c r="L9" s="97"/>
      <c r="M9" s="91"/>
      <c r="N9" s="104"/>
    </row>
    <row r="10" spans="1:19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106"/>
      <c r="M10" s="94"/>
      <c r="N10" s="94"/>
    </row>
    <row r="11" spans="1:19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106"/>
      <c r="M11" s="94"/>
      <c r="N11" s="94"/>
    </row>
    <row r="12" spans="1:19" s="52" customFormat="1">
      <c r="A12" s="217" t="s">
        <v>305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69">
        <f>Multiplier_Weight_Oldhand!B14</f>
        <v>1000000000</v>
      </c>
      <c r="C14" s="1"/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6" t="s">
        <v>283</v>
      </c>
      <c r="Q15" s="156" t="s">
        <v>283</v>
      </c>
      <c r="R15" s="76" t="s">
        <v>281</v>
      </c>
      <c r="S15" s="76" t="s">
        <v>74</v>
      </c>
    </row>
    <row r="16" spans="1:19">
      <c r="A16" s="58">
        <v>-1</v>
      </c>
      <c r="B16" s="58">
        <v>0</v>
      </c>
      <c r="C16" s="86" cm="1">
        <f t="array" ref="C16:D79">Multiplier_Weight_Oldhand!C16:D79</f>
        <v>738977283</v>
      </c>
      <c r="D16" s="86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</v>
      </c>
      <c r="J16" s="54" cm="1">
        <f t="array" ref="J16:J80">E16:E80*I16:I80</f>
        <v>0.71902611632312174</v>
      </c>
      <c r="K16" s="54" cm="1">
        <f t="array" ref="K16:K79">J16:J79/SUM(_xlfn.ANCHORARRAY(J16))</f>
        <v>0.71202938366399604</v>
      </c>
      <c r="L16" s="103" cm="1">
        <f t="array" ref="L16:L80">INT(K16:K80*$B$2)</f>
        <v>712029383</v>
      </c>
      <c r="M16" s="54" cm="1">
        <f t="array" ref="M16:M80">_xlfn.LET(_xlpm.x, L16:L80, _xlpm.x/SUM(_xlpm.x))</f>
        <v>0.71200032128288615</v>
      </c>
      <c r="N16" s="54" cm="1">
        <f t="array" ref="N16:N80">M16:M80*F16:F80</f>
        <v>0</v>
      </c>
      <c r="O16" s="105"/>
      <c r="P16" s="54" cm="1">
        <f t="array" ref="P16:P79">M16:M79</f>
        <v>0.71200032128288615</v>
      </c>
      <c r="Q16" s="179">
        <v>0.72294875282443027</v>
      </c>
      <c r="R16" s="54">
        <v>0.72554635178004934</v>
      </c>
      <c r="S16" s="73" cm="1">
        <f t="array" ref="S16:S79">_xlfn.LET(_xlpm.x, Q16:Q79/M16:M79, IF(ISERR(_xlpm.x), 0, ROUND(_xlpm.x,2)))</f>
        <v>1.02</v>
      </c>
    </row>
    <row r="17" spans="1:19">
      <c r="A17" s="53">
        <v>0</v>
      </c>
      <c r="B17" s="53">
        <v>1</v>
      </c>
      <c r="C17" s="86">
        <v>134671370</v>
      </c>
      <c r="D17" s="86">
        <v>5869389535</v>
      </c>
      <c r="E17" s="54">
        <v>0.13649527639219697</v>
      </c>
      <c r="F17" s="83">
        <v>0.43583053584440407</v>
      </c>
      <c r="G17" s="46">
        <v>458145</v>
      </c>
      <c r="H17" s="142" t="str">
        <f t="shared" ref="H17:H79" si="0">"("&amp;$A17&amp;", "&amp;$B17&amp;"]"</f>
        <v>(0, 1]</v>
      </c>
      <c r="I17" s="171">
        <v>1.18</v>
      </c>
      <c r="J17" s="54">
        <v>0.16106442614279243</v>
      </c>
      <c r="K17" s="54">
        <v>0.15949713295964721</v>
      </c>
      <c r="L17" s="103">
        <v>159497132</v>
      </c>
      <c r="M17" s="54">
        <v>0.15949062207127893</v>
      </c>
      <c r="N17" s="54">
        <v>6.9510883279482835E-2</v>
      </c>
      <c r="O17" s="105"/>
      <c r="P17" s="54">
        <v>0.15949062207127893</v>
      </c>
      <c r="Q17" s="179">
        <v>0.16136085442046003</v>
      </c>
      <c r="R17" s="54">
        <v>0.15905886499823757</v>
      </c>
      <c r="S17" s="73">
        <v>1.01</v>
      </c>
    </row>
    <row r="18" spans="1:19">
      <c r="A18" s="53">
        <v>1</v>
      </c>
      <c r="B18" s="53">
        <v>2</v>
      </c>
      <c r="C18" s="86">
        <v>34304589</v>
      </c>
      <c r="D18" s="86">
        <v>5136293060</v>
      </c>
      <c r="E18" s="54">
        <v>3.4769189301896312E-2</v>
      </c>
      <c r="F18" s="83">
        <v>1.4972612148188105</v>
      </c>
      <c r="G18" s="80">
        <f>1+G17*G16</f>
        <v>1.458145</v>
      </c>
      <c r="H18" s="142" t="str">
        <f t="shared" si="0"/>
        <v>(1, 2]</v>
      </c>
      <c r="I18" s="171">
        <v>1.31</v>
      </c>
      <c r="J18" s="54">
        <v>4.5547637985484168E-2</v>
      </c>
      <c r="K18" s="54">
        <v>4.5104420918670625E-2</v>
      </c>
      <c r="L18" s="103">
        <v>45104420</v>
      </c>
      <c r="M18" s="54">
        <v>4.5102579048031E-2</v>
      </c>
      <c r="N18" s="54">
        <v>6.7530342296916318E-2</v>
      </c>
      <c r="O18" s="105"/>
      <c r="P18" s="54">
        <v>4.5102579048031E-2</v>
      </c>
      <c r="Q18" s="179">
        <v>4.5756934610305687E-2</v>
      </c>
      <c r="R18" s="54">
        <v>4.9788508988367994E-2</v>
      </c>
      <c r="S18" s="73">
        <v>1.01</v>
      </c>
    </row>
    <row r="19" spans="1:19">
      <c r="A19" s="53">
        <v>2</v>
      </c>
      <c r="B19" s="53">
        <v>3</v>
      </c>
      <c r="C19" s="86">
        <v>16020309</v>
      </c>
      <c r="D19" s="86">
        <v>4033651395</v>
      </c>
      <c r="E19" s="54">
        <v>1.6237278233995841E-2</v>
      </c>
      <c r="F19" s="83">
        <v>2.5178362009122295</v>
      </c>
      <c r="G19" s="80"/>
      <c r="H19" s="142" t="str">
        <f t="shared" si="0"/>
        <v>(2, 3]</v>
      </c>
      <c r="I19" s="171">
        <v>1.33</v>
      </c>
      <c r="J19" s="54">
        <v>2.159558005121447E-2</v>
      </c>
      <c r="K19" s="54">
        <v>2.1385436779910547E-2</v>
      </c>
      <c r="L19" s="103">
        <v>21385436</v>
      </c>
      <c r="M19" s="54">
        <v>2.1384563146286058E-2</v>
      </c>
      <c r="N19" s="54">
        <v>5.384282723041256E-2</v>
      </c>
      <c r="O19" s="105"/>
      <c r="P19" s="54">
        <v>2.1384563146286058E-2</v>
      </c>
      <c r="Q19" s="179">
        <v>2.1758000231243222E-2</v>
      </c>
      <c r="R19" s="54">
        <v>2.1457525555163906E-2</v>
      </c>
      <c r="S19" s="73">
        <v>1.02</v>
      </c>
    </row>
    <row r="20" spans="1:19">
      <c r="A20" s="53">
        <v>3</v>
      </c>
      <c r="B20" s="53">
        <v>4</v>
      </c>
      <c r="C20" s="86">
        <v>7967455</v>
      </c>
      <c r="D20" s="86">
        <v>2842347285</v>
      </c>
      <c r="E20" s="54">
        <v>8.0753613211731017E-3</v>
      </c>
      <c r="F20" s="83">
        <v>3.5674469262769604</v>
      </c>
      <c r="G20" s="80"/>
      <c r="H20" s="142" t="str">
        <f t="shared" si="0"/>
        <v>(3, 4]</v>
      </c>
      <c r="I20" s="171">
        <v>1.44</v>
      </c>
      <c r="J20" s="54">
        <v>1.1628520302489266E-2</v>
      </c>
      <c r="K20" s="54">
        <v>1.1515364958155196E-2</v>
      </c>
      <c r="L20" s="103">
        <v>11515364</v>
      </c>
      <c r="M20" s="54">
        <v>1.1514893996571742E-2</v>
      </c>
      <c r="N20" s="54">
        <v>4.1078773194474887E-2</v>
      </c>
      <c r="O20" s="105"/>
      <c r="P20" s="54">
        <v>1.1514893996571742E-2</v>
      </c>
      <c r="Q20" s="179">
        <v>8.5068854662453865E-3</v>
      </c>
      <c r="R20" s="54">
        <v>9.4289742685935846E-3</v>
      </c>
      <c r="S20" s="73">
        <v>0.74</v>
      </c>
    </row>
    <row r="21" spans="1:19">
      <c r="A21" s="53">
        <v>4</v>
      </c>
      <c r="B21" s="53">
        <v>5</v>
      </c>
      <c r="C21" s="86">
        <v>5578706</v>
      </c>
      <c r="D21" s="86">
        <v>2564213210</v>
      </c>
      <c r="E21" s="54">
        <v>5.6542605706083448E-3</v>
      </c>
      <c r="F21" s="83">
        <v>4.5964300861167446</v>
      </c>
      <c r="G21" s="80"/>
      <c r="H21" s="142" t="str">
        <f t="shared" si="0"/>
        <v>(4, 5]</v>
      </c>
      <c r="I21" s="171">
        <v>1.62</v>
      </c>
      <c r="J21" s="54">
        <v>9.1599021243855185E-3</v>
      </c>
      <c r="K21" s="54">
        <v>9.0707685242378405E-3</v>
      </c>
      <c r="L21" s="103">
        <v>9070768</v>
      </c>
      <c r="M21" s="54">
        <v>9.0703977735740755E-3</v>
      </c>
      <c r="N21" s="54">
        <v>4.1691449219502213E-2</v>
      </c>
      <c r="O21" s="105"/>
      <c r="P21" s="54">
        <v>9.0703977735740755E-3</v>
      </c>
      <c r="Q21" s="179">
        <v>6.6698354145381805E-3</v>
      </c>
      <c r="R21" s="54">
        <v>6.2566090941134998E-3</v>
      </c>
      <c r="S21" s="73">
        <v>0.74</v>
      </c>
    </row>
    <row r="22" spans="1:19">
      <c r="A22" s="53">
        <v>5</v>
      </c>
      <c r="B22" s="53">
        <v>6</v>
      </c>
      <c r="C22" s="86">
        <v>4158567</v>
      </c>
      <c r="D22" s="86">
        <v>2322704910</v>
      </c>
      <c r="E22" s="54">
        <v>4.214888079481699E-3</v>
      </c>
      <c r="F22" s="83">
        <v>5.5853492561259683</v>
      </c>
      <c r="G22" s="105">
        <v>1.3</v>
      </c>
      <c r="H22" s="142" t="str">
        <f t="shared" si="0"/>
        <v>(5, 6]</v>
      </c>
      <c r="I22" s="171" cm="1">
        <f t="array" ref="I22:I30">G22:G30*G18</f>
        <v>1.8955885000000001</v>
      </c>
      <c r="J22" s="54">
        <v>7.9896933722525942E-3</v>
      </c>
      <c r="K22" s="54">
        <v>7.9119468936686109E-3</v>
      </c>
      <c r="L22" s="103">
        <v>7911946</v>
      </c>
      <c r="M22" s="54">
        <v>7.9116230712811004E-3</v>
      </c>
      <c r="N22" s="54">
        <v>4.4189178035928943E-2</v>
      </c>
      <c r="O22" s="105"/>
      <c r="P22" s="54">
        <v>7.9116230712811004E-3</v>
      </c>
      <c r="Q22" s="179">
        <v>5.4541948981352501E-3</v>
      </c>
      <c r="R22" s="54">
        <v>5.37539654564681E-3</v>
      </c>
      <c r="S22" s="73">
        <v>0.69</v>
      </c>
    </row>
    <row r="23" spans="1:19">
      <c r="A23" s="53">
        <v>6</v>
      </c>
      <c r="B23" s="53">
        <v>7</v>
      </c>
      <c r="C23" s="86">
        <v>2772263</v>
      </c>
      <c r="D23" s="86">
        <v>1818622450</v>
      </c>
      <c r="E23" s="54">
        <v>2.8098088288317042E-3</v>
      </c>
      <c r="F23" s="83">
        <v>6.5600646475460671</v>
      </c>
      <c r="G23" s="105">
        <v>1.19</v>
      </c>
      <c r="H23" s="142" t="str">
        <f t="shared" si="0"/>
        <v>(6, 7]</v>
      </c>
      <c r="I23" s="171">
        <v>1.7351925500000001</v>
      </c>
      <c r="J23" s="54">
        <v>4.8755593467129984E-3</v>
      </c>
      <c r="K23" s="54">
        <v>4.8281160278428915E-3</v>
      </c>
      <c r="L23" s="103">
        <v>4828116</v>
      </c>
      <c r="M23" s="54">
        <v>4.8279189388326735E-3</v>
      </c>
      <c r="N23" s="54">
        <v>3.1671460351854343E-2</v>
      </c>
      <c r="O23" s="105"/>
      <c r="P23" s="54">
        <v>4.8279189388326735E-3</v>
      </c>
      <c r="Q23" s="179">
        <v>3.3318405313007824E-3</v>
      </c>
      <c r="R23" s="54">
        <v>2.5114557631300671E-3</v>
      </c>
      <c r="S23" s="73">
        <v>0.69</v>
      </c>
    </row>
    <row r="24" spans="1:19">
      <c r="A24" s="53">
        <v>7</v>
      </c>
      <c r="B24" s="53">
        <v>8</v>
      </c>
      <c r="C24" s="86">
        <v>2871865</v>
      </c>
      <c r="D24" s="86">
        <v>2188753410</v>
      </c>
      <c r="E24" s="54">
        <v>2.9107597771974602E-3</v>
      </c>
      <c r="F24" s="83">
        <v>7.6213659416441928</v>
      </c>
      <c r="G24" s="105">
        <v>0.97</v>
      </c>
      <c r="H24" s="142" t="str">
        <f t="shared" si="0"/>
        <v>(7, 8]</v>
      </c>
      <c r="I24" s="171">
        <v>1.4144006499999999</v>
      </c>
      <c r="J24" s="54">
        <v>4.1169805208619431E-3</v>
      </c>
      <c r="K24" s="54">
        <v>4.0769188159900799E-3</v>
      </c>
      <c r="L24" s="103">
        <v>4076918</v>
      </c>
      <c r="M24" s="54">
        <v>4.0767515992299747E-3</v>
      </c>
      <c r="N24" s="54">
        <v>3.1070415790914824E-2</v>
      </c>
      <c r="O24" s="105"/>
      <c r="P24" s="54">
        <v>4.0767515992299747E-3</v>
      </c>
      <c r="Q24" s="179">
        <v>2.8156200112303422E-3</v>
      </c>
      <c r="R24" s="54">
        <v>3.0842439196334154E-3</v>
      </c>
      <c r="S24" s="73">
        <v>0.69</v>
      </c>
    </row>
    <row r="25" spans="1:19">
      <c r="A25" s="53">
        <v>8</v>
      </c>
      <c r="B25" s="53">
        <v>9</v>
      </c>
      <c r="C25" s="86">
        <v>2105410</v>
      </c>
      <c r="D25" s="86">
        <v>1810360075</v>
      </c>
      <c r="E25" s="54">
        <v>2.1339243810239356E-3</v>
      </c>
      <c r="F25" s="83">
        <v>8.5986106031604308</v>
      </c>
      <c r="G25" s="105">
        <v>1.2</v>
      </c>
      <c r="H25" s="142" t="str">
        <f t="shared" si="0"/>
        <v>(8, 9]</v>
      </c>
      <c r="I25" s="171">
        <v>1.7497739999999999</v>
      </c>
      <c r="J25" s="54">
        <v>3.7338853998817759E-3</v>
      </c>
      <c r="K25" s="54">
        <v>3.6975515347693645E-3</v>
      </c>
      <c r="L25" s="103">
        <v>3697551</v>
      </c>
      <c r="M25" s="54">
        <v>3.6974000832208031E-3</v>
      </c>
      <c r="N25" s="54">
        <v>3.1792503559708654E-2</v>
      </c>
      <c r="O25" s="105"/>
      <c r="P25" s="54">
        <v>3.6974000832208031E-3</v>
      </c>
      <c r="Q25" s="179">
        <v>2.5445965127515817E-3</v>
      </c>
      <c r="R25" s="54">
        <v>2.687698272823405E-3</v>
      </c>
      <c r="S25" s="73">
        <v>0.69</v>
      </c>
    </row>
    <row r="26" spans="1:19">
      <c r="A26" s="53">
        <v>9</v>
      </c>
      <c r="B26" s="53">
        <v>10</v>
      </c>
      <c r="C26" s="86">
        <v>1954254</v>
      </c>
      <c r="D26" s="86">
        <v>1885134195</v>
      </c>
      <c r="E26" s="54">
        <v>1.980721216919056E-3</v>
      </c>
      <c r="F26" s="83">
        <v>9.6463110475915617</v>
      </c>
      <c r="G26" s="105">
        <v>1.1499999999999999</v>
      </c>
      <c r="H26" s="142" t="str">
        <f t="shared" si="0"/>
        <v>(9, 10]</v>
      </c>
      <c r="I26" s="171">
        <v>1.6768667499999999</v>
      </c>
      <c r="J26" s="54">
        <v>3.3214055496711024E-3</v>
      </c>
      <c r="K26" s="54">
        <v>3.2890854626033031E-3</v>
      </c>
      <c r="L26" s="103">
        <v>3289085</v>
      </c>
      <c r="M26" s="54">
        <v>3.2889507548970374E-3</v>
      </c>
      <c r="N26" s="54">
        <v>3.1726242001947895E-2</v>
      </c>
      <c r="O26" s="105"/>
      <c r="P26" s="54">
        <v>3.2889507548970374E-3</v>
      </c>
      <c r="Q26" s="179">
        <v>2.2718729170527617E-3</v>
      </c>
      <c r="R26" s="54">
        <v>2.2470919985900597E-3</v>
      </c>
      <c r="S26" s="73">
        <v>0.69</v>
      </c>
    </row>
    <row r="27" spans="1:19">
      <c r="A27" s="53">
        <v>10</v>
      </c>
      <c r="B27" s="53">
        <v>15</v>
      </c>
      <c r="C27" s="86">
        <v>6734651</v>
      </c>
      <c r="D27" s="86">
        <v>8382998890</v>
      </c>
      <c r="E27" s="54">
        <v>6.8258609803255555E-3</v>
      </c>
      <c r="F27" s="83">
        <v>12.447562449783961</v>
      </c>
      <c r="G27" s="105">
        <v>0.44</v>
      </c>
      <c r="H27" s="142" t="str">
        <f t="shared" si="0"/>
        <v>(10, 15]</v>
      </c>
      <c r="I27" s="171">
        <v>0.64158380000000004</v>
      </c>
      <c r="J27" s="54">
        <v>4.3793618260289952E-3</v>
      </c>
      <c r="K27" s="54">
        <v>4.336746928991604E-3</v>
      </c>
      <c r="L27" s="103">
        <v>4336746</v>
      </c>
      <c r="M27" s="54">
        <v>4.3365689942633607E-3</v>
      </c>
      <c r="N27" s="54">
        <v>5.3979713373890008E-2</v>
      </c>
      <c r="O27" s="105"/>
      <c r="P27" s="54">
        <v>4.3365689942633607E-3</v>
      </c>
      <c r="Q27" s="179">
        <v>3.0238589193723043E-3</v>
      </c>
      <c r="R27" s="54">
        <v>4.9788508988367992E-3</v>
      </c>
      <c r="S27" s="73">
        <v>0.7</v>
      </c>
    </row>
    <row r="28" spans="1:19">
      <c r="A28" s="53">
        <v>15</v>
      </c>
      <c r="B28" s="53">
        <v>20</v>
      </c>
      <c r="C28" s="86">
        <v>4528931</v>
      </c>
      <c r="D28" s="86">
        <v>7919233365</v>
      </c>
      <c r="E28" s="54">
        <v>4.5902680622183396E-3</v>
      </c>
      <c r="F28" s="83">
        <v>17.485877715955485</v>
      </c>
      <c r="G28" s="105">
        <v>0.87</v>
      </c>
      <c r="H28" s="180" t="str">
        <f t="shared" si="0"/>
        <v>(15, 20]</v>
      </c>
      <c r="I28" s="171">
        <v>1.26858615</v>
      </c>
      <c r="J28" s="54">
        <v>5.8231504885175242E-3</v>
      </c>
      <c r="K28" s="54">
        <v>5.7664863058444924E-3</v>
      </c>
      <c r="L28" s="103">
        <v>5766486</v>
      </c>
      <c r="M28" s="54">
        <v>5.7662506389476705E-3</v>
      </c>
      <c r="N28" s="54">
        <v>0.10082795355218915</v>
      </c>
      <c r="O28" s="105"/>
      <c r="P28" s="54">
        <v>5.7662506389476705E-3</v>
      </c>
      <c r="Q28" s="179">
        <v>3.9646257171216332E-3</v>
      </c>
      <c r="R28" s="54">
        <v>2.3352132534367291E-3</v>
      </c>
      <c r="S28" s="73">
        <v>0.69</v>
      </c>
    </row>
    <row r="29" spans="1:19">
      <c r="A29" s="53">
        <v>20</v>
      </c>
      <c r="B29" s="53">
        <v>25</v>
      </c>
      <c r="C29" s="86">
        <v>3129796</v>
      </c>
      <c r="D29" s="86">
        <v>7054318865</v>
      </c>
      <c r="E29" s="54">
        <v>3.1721840363782778E-3</v>
      </c>
      <c r="F29" s="83">
        <v>22.539228962526632</v>
      </c>
      <c r="G29" s="105">
        <v>0.52</v>
      </c>
      <c r="H29" s="142" t="str">
        <f t="shared" si="0"/>
        <v>(20, 25]</v>
      </c>
      <c r="I29" s="171">
        <v>0.7582354</v>
      </c>
      <c r="J29" s="54">
        <v>2.4052622316968978E-3</v>
      </c>
      <c r="K29" s="54">
        <v>2.3818569944903086E-3</v>
      </c>
      <c r="L29" s="103">
        <v>2381856</v>
      </c>
      <c r="M29" s="54">
        <v>2.3817587837517236E-3</v>
      </c>
      <c r="N29" s="54">
        <v>5.3683006560489056E-2</v>
      </c>
      <c r="O29" s="105"/>
      <c r="P29" s="54">
        <v>2.3817587837517236E-3</v>
      </c>
      <c r="Q29" s="179">
        <v>1.6558466895929445E-3</v>
      </c>
      <c r="R29" s="54">
        <v>1.8064857243567148E-3</v>
      </c>
      <c r="S29" s="73">
        <v>0.7</v>
      </c>
    </row>
    <row r="30" spans="1:19">
      <c r="A30" s="53">
        <v>25</v>
      </c>
      <c r="B30" s="53">
        <v>30</v>
      </c>
      <c r="C30" s="86">
        <v>2506990</v>
      </c>
      <c r="D30" s="86">
        <v>6905395465</v>
      </c>
      <c r="E30" s="54">
        <v>2.540943134108414E-3</v>
      </c>
      <c r="F30" s="83">
        <v>27.544567249969088</v>
      </c>
      <c r="G30" s="105">
        <v>0.26</v>
      </c>
      <c r="H30" s="142" t="str">
        <f t="shared" si="0"/>
        <v>(25, 30]</v>
      </c>
      <c r="I30" s="171">
        <v>0.3791177</v>
      </c>
      <c r="J30" s="54">
        <v>9.6331651683397349E-4</v>
      </c>
      <c r="K30" s="54">
        <v>9.5394263182285027E-4</v>
      </c>
      <c r="L30" s="103">
        <v>953942</v>
      </c>
      <c r="M30" s="54">
        <v>9.5390306453861477E-4</v>
      </c>
      <c r="N30" s="54">
        <v>2.6274847111135476E-2</v>
      </c>
      <c r="O30" s="105"/>
      <c r="P30" s="54">
        <v>9.5390306453861477E-4</v>
      </c>
      <c r="Q30" s="179">
        <v>6.70909365952092E-4</v>
      </c>
      <c r="R30" s="54">
        <v>8.8121254846669017E-4</v>
      </c>
      <c r="S30" s="73">
        <v>0.7</v>
      </c>
    </row>
    <row r="31" spans="1:19">
      <c r="A31" s="53">
        <v>30</v>
      </c>
      <c r="B31" s="53">
        <v>35</v>
      </c>
      <c r="C31" s="86">
        <v>1878754</v>
      </c>
      <c r="D31" s="86">
        <v>6111962030</v>
      </c>
      <c r="E31" s="54">
        <v>1.9041986912507506E-3</v>
      </c>
      <c r="F31" s="83">
        <v>32.531997430211725</v>
      </c>
      <c r="G31" s="105"/>
      <c r="H31" s="142" t="str">
        <f t="shared" si="0"/>
        <v>(30, 35]</v>
      </c>
      <c r="I31" s="171">
        <v>0</v>
      </c>
      <c r="J31" s="54">
        <v>0</v>
      </c>
      <c r="K31" s="54">
        <v>0</v>
      </c>
      <c r="L31" s="103">
        <v>0</v>
      </c>
      <c r="M31" s="54">
        <v>0</v>
      </c>
      <c r="N31" s="54">
        <v>0</v>
      </c>
      <c r="O31" s="105"/>
      <c r="P31" s="54">
        <v>0</v>
      </c>
      <c r="Q31" s="179">
        <v>5.6786647344428387E-4</v>
      </c>
      <c r="R31" s="54">
        <v>4.8466690165667957E-4</v>
      </c>
      <c r="S31" s="73">
        <v>0</v>
      </c>
    </row>
    <row r="32" spans="1:19">
      <c r="A32" s="53">
        <v>35</v>
      </c>
      <c r="B32" s="53">
        <v>40</v>
      </c>
      <c r="C32" s="86">
        <v>1621830</v>
      </c>
      <c r="D32" s="86">
        <v>6089148510</v>
      </c>
      <c r="E32" s="54">
        <v>1.6437950702599729E-3</v>
      </c>
      <c r="F32" s="83">
        <v>37.544924622186052</v>
      </c>
      <c r="G32" s="105"/>
      <c r="H32" s="180" t="str">
        <f t="shared" si="0"/>
        <v>(35, 40]</v>
      </c>
      <c r="I32" s="171">
        <v>0</v>
      </c>
      <c r="J32" s="54">
        <v>0</v>
      </c>
      <c r="K32" s="54">
        <v>0</v>
      </c>
      <c r="L32" s="103">
        <v>0</v>
      </c>
      <c r="M32" s="54">
        <v>0</v>
      </c>
      <c r="N32" s="54">
        <v>0</v>
      </c>
      <c r="O32" s="105"/>
      <c r="P32" s="54">
        <v>0</v>
      </c>
      <c r="Q32" s="179">
        <v>9.7218159420446463E-4</v>
      </c>
      <c r="R32" s="54">
        <v>7.0497003877335212E-4</v>
      </c>
      <c r="S32" s="73">
        <v>0</v>
      </c>
    </row>
    <row r="33" spans="1:19">
      <c r="A33" s="53">
        <v>40</v>
      </c>
      <c r="B33" s="53">
        <v>45</v>
      </c>
      <c r="C33" s="86">
        <v>1336896</v>
      </c>
      <c r="D33" s="86">
        <v>5698648415</v>
      </c>
      <c r="E33" s="54">
        <v>1.3550020990179467E-3</v>
      </c>
      <c r="F33" s="83">
        <v>42.625966529932022</v>
      </c>
      <c r="G33" s="105"/>
      <c r="H33" s="142" t="str">
        <f t="shared" si="0"/>
        <v>(40, 45]</v>
      </c>
      <c r="I33" s="171">
        <v>0</v>
      </c>
      <c r="J33" s="54">
        <v>0</v>
      </c>
      <c r="K33" s="54">
        <v>0</v>
      </c>
      <c r="L33" s="103">
        <v>0</v>
      </c>
      <c r="M33" s="54">
        <v>0</v>
      </c>
      <c r="N33" s="54">
        <v>0</v>
      </c>
      <c r="O33" s="105"/>
      <c r="P33" s="54">
        <v>0</v>
      </c>
      <c r="Q33" s="179">
        <v>2.2260372959427685E-4</v>
      </c>
      <c r="R33" s="54">
        <v>3.5248501938667606E-4</v>
      </c>
      <c r="S33" s="73">
        <v>0</v>
      </c>
    </row>
    <row r="34" spans="1:19">
      <c r="A34" s="53">
        <v>45</v>
      </c>
      <c r="B34" s="53">
        <v>50</v>
      </c>
      <c r="C34" s="86">
        <v>1129963</v>
      </c>
      <c r="D34" s="86">
        <v>5386108480</v>
      </c>
      <c r="E34" s="54">
        <v>1.1452665254534505E-3</v>
      </c>
      <c r="F34" s="83">
        <v>47.666237567070787</v>
      </c>
      <c r="G34" s="105"/>
      <c r="H34" s="142" t="str">
        <f t="shared" si="0"/>
        <v>(45, 50]</v>
      </c>
      <c r="I34" s="171">
        <v>0</v>
      </c>
      <c r="J34" s="54">
        <v>0</v>
      </c>
      <c r="K34" s="54">
        <v>0</v>
      </c>
      <c r="L34" s="103">
        <v>0</v>
      </c>
      <c r="M34" s="54">
        <v>0</v>
      </c>
      <c r="N34" s="54">
        <v>0</v>
      </c>
      <c r="O34" s="105"/>
      <c r="P34" s="54">
        <v>0</v>
      </c>
      <c r="Q34" s="179">
        <v>2.1215213191966382E-4</v>
      </c>
      <c r="R34" s="54">
        <v>1.3218188227000352E-4</v>
      </c>
      <c r="S34" s="73">
        <v>0</v>
      </c>
    </row>
    <row r="35" spans="1:19">
      <c r="A35" s="53">
        <v>50</v>
      </c>
      <c r="B35" s="53">
        <v>60</v>
      </c>
      <c r="C35" s="86">
        <v>1876167</v>
      </c>
      <c r="D35" s="86">
        <v>10300394235</v>
      </c>
      <c r="E35" s="54">
        <v>1.9015766545103015E-3</v>
      </c>
      <c r="F35" s="83">
        <v>54.901265372432199</v>
      </c>
      <c r="G35" s="105"/>
      <c r="H35" s="180" t="str">
        <f t="shared" si="0"/>
        <v>(50, 60]</v>
      </c>
      <c r="I35" s="171">
        <v>0</v>
      </c>
      <c r="J35" s="54">
        <v>0</v>
      </c>
      <c r="K35" s="54">
        <v>0</v>
      </c>
      <c r="L35" s="103">
        <v>0</v>
      </c>
      <c r="M35" s="54">
        <v>0</v>
      </c>
      <c r="N35" s="54">
        <v>0</v>
      </c>
      <c r="O35" s="105"/>
      <c r="P35" s="54">
        <v>0</v>
      </c>
      <c r="Q35" s="179">
        <v>6.2280361502472517E-4</v>
      </c>
      <c r="R35" s="54">
        <v>3.0842439196334157E-4</v>
      </c>
      <c r="S35" s="73">
        <v>0</v>
      </c>
    </row>
    <row r="36" spans="1:19">
      <c r="A36" s="53">
        <v>60</v>
      </c>
      <c r="B36" s="53">
        <v>70</v>
      </c>
      <c r="C36" s="86">
        <v>1368900</v>
      </c>
      <c r="D36" s="86">
        <v>8898541035</v>
      </c>
      <c r="E36" s="54">
        <v>1.3874395415542176E-3</v>
      </c>
      <c r="F36" s="83">
        <v>65.005048104317339</v>
      </c>
      <c r="G36" s="105"/>
      <c r="H36" s="142" t="str">
        <f t="shared" si="0"/>
        <v>(60, 70]</v>
      </c>
      <c r="I36" s="171">
        <v>0</v>
      </c>
      <c r="J36" s="54">
        <v>0</v>
      </c>
      <c r="K36" s="54">
        <v>0</v>
      </c>
      <c r="L36" s="103">
        <v>0</v>
      </c>
      <c r="M36" s="54">
        <v>0</v>
      </c>
      <c r="N36" s="54">
        <v>0</v>
      </c>
      <c r="O36" s="105"/>
      <c r="P36" s="54">
        <v>0</v>
      </c>
      <c r="Q36" s="179">
        <v>1.5079862341928023E-4</v>
      </c>
      <c r="R36" s="54">
        <v>1.7624250969333803E-4</v>
      </c>
      <c r="S36" s="73">
        <v>0</v>
      </c>
    </row>
    <row r="37" spans="1:19">
      <c r="A37" s="53">
        <v>70</v>
      </c>
      <c r="B37" s="53">
        <v>80</v>
      </c>
      <c r="C37" s="86">
        <v>1107148</v>
      </c>
      <c r="D37" s="86">
        <v>8303629765</v>
      </c>
      <c r="E37" s="54">
        <v>1.1221425330942135E-3</v>
      </c>
      <c r="F37" s="83">
        <v>75.00017852175138</v>
      </c>
      <c r="G37" s="105"/>
      <c r="H37" s="142" t="str">
        <f t="shared" si="0"/>
        <v>(70, 80]</v>
      </c>
      <c r="I37" s="171">
        <v>0</v>
      </c>
      <c r="J37" s="54">
        <v>0</v>
      </c>
      <c r="K37" s="54">
        <v>0</v>
      </c>
      <c r="L37" s="103">
        <v>0</v>
      </c>
      <c r="M37" s="54">
        <v>0</v>
      </c>
      <c r="N37" s="54">
        <v>0</v>
      </c>
      <c r="O37" s="105"/>
      <c r="P37" s="54">
        <v>0</v>
      </c>
      <c r="Q37" s="179">
        <v>1.2982942429562834E-4</v>
      </c>
      <c r="R37" s="54">
        <v>1.3218188227000352E-4</v>
      </c>
      <c r="S37" s="73">
        <v>0</v>
      </c>
    </row>
    <row r="38" spans="1:19">
      <c r="A38" s="53">
        <v>80</v>
      </c>
      <c r="B38" s="53">
        <v>90</v>
      </c>
      <c r="C38" s="86">
        <v>880621</v>
      </c>
      <c r="D38" s="86">
        <v>7488356915</v>
      </c>
      <c r="E38" s="54">
        <v>8.9254759041786601E-4</v>
      </c>
      <c r="F38" s="83">
        <v>85.034957319891305</v>
      </c>
      <c r="G38" s="105"/>
      <c r="H38" s="142" t="str">
        <f t="shared" si="0"/>
        <v>(80, 90]</v>
      </c>
      <c r="I38" s="171">
        <v>0</v>
      </c>
      <c r="J38" s="54">
        <v>0</v>
      </c>
      <c r="K38" s="54">
        <v>0</v>
      </c>
      <c r="L38" s="103">
        <v>0</v>
      </c>
      <c r="M38" s="54">
        <v>0</v>
      </c>
      <c r="N38" s="54">
        <v>0</v>
      </c>
      <c r="O38" s="105"/>
      <c r="P38" s="54">
        <v>0</v>
      </c>
      <c r="Q38" s="179">
        <v>1.1201240542940448E-4</v>
      </c>
      <c r="R38" s="54">
        <v>0</v>
      </c>
      <c r="S38" s="73">
        <v>0</v>
      </c>
    </row>
    <row r="39" spans="1:19">
      <c r="A39" s="53">
        <v>90</v>
      </c>
      <c r="B39" s="53">
        <v>100</v>
      </c>
      <c r="C39" s="86">
        <v>740089</v>
      </c>
      <c r="D39" s="86">
        <v>7048903000</v>
      </c>
      <c r="E39" s="54">
        <v>7.5011231124941149E-4</v>
      </c>
      <c r="F39" s="83">
        <v>95.24399092541573</v>
      </c>
      <c r="G39" s="105"/>
      <c r="H39" s="142" t="str">
        <f t="shared" si="0"/>
        <v>(90, 100]</v>
      </c>
      <c r="I39" s="171">
        <v>0</v>
      </c>
      <c r="J39" s="54">
        <v>0</v>
      </c>
      <c r="K39" s="54">
        <v>0</v>
      </c>
      <c r="L39" s="103">
        <v>0</v>
      </c>
      <c r="M39" s="54">
        <v>0</v>
      </c>
      <c r="N39" s="54">
        <v>0</v>
      </c>
      <c r="O39" s="105"/>
      <c r="P39" s="54">
        <v>0</v>
      </c>
      <c r="Q39" s="179">
        <v>1.0128479197082886E-4</v>
      </c>
      <c r="R39" s="54">
        <v>8.8121254846669015E-5</v>
      </c>
      <c r="S39" s="73">
        <v>0</v>
      </c>
    </row>
    <row r="40" spans="1:19">
      <c r="A40" s="53">
        <v>100</v>
      </c>
      <c r="B40" s="53">
        <v>120</v>
      </c>
      <c r="C40" s="86">
        <v>1141398</v>
      </c>
      <c r="D40" s="86">
        <v>12514373105</v>
      </c>
      <c r="E40" s="54">
        <v>1.1568563940761933E-3</v>
      </c>
      <c r="F40" s="83">
        <v>109.64074849439021</v>
      </c>
      <c r="G40" s="105"/>
      <c r="H40" s="142" t="str">
        <f t="shared" si="0"/>
        <v>(100, 120]</v>
      </c>
      <c r="I40" s="171">
        <v>0</v>
      </c>
      <c r="J40" s="54">
        <v>0</v>
      </c>
      <c r="K40" s="54">
        <v>0</v>
      </c>
      <c r="L40" s="103">
        <v>0</v>
      </c>
      <c r="M40" s="54">
        <v>0</v>
      </c>
      <c r="N40" s="54">
        <v>0</v>
      </c>
      <c r="O40" s="105"/>
      <c r="P40" s="54">
        <v>0</v>
      </c>
      <c r="Q40" s="179">
        <v>0</v>
      </c>
      <c r="R40" s="54">
        <v>0</v>
      </c>
      <c r="S40" s="73">
        <v>0</v>
      </c>
    </row>
    <row r="41" spans="1:19">
      <c r="A41" s="53">
        <v>120</v>
      </c>
      <c r="B41" s="53">
        <v>140</v>
      </c>
      <c r="C41" s="86">
        <v>816317</v>
      </c>
      <c r="D41" s="86">
        <v>10590153750</v>
      </c>
      <c r="E41" s="54">
        <v>8.2737269650296906E-4</v>
      </c>
      <c r="F41" s="83">
        <v>129.73089804573468</v>
      </c>
      <c r="G41" s="105"/>
      <c r="H41" s="142" t="str">
        <f t="shared" si="0"/>
        <v>(120, 140]</v>
      </c>
      <c r="I41" s="171">
        <v>0</v>
      </c>
      <c r="J41" s="54">
        <v>0</v>
      </c>
      <c r="K41" s="54">
        <v>0</v>
      </c>
      <c r="L41" s="103">
        <v>0</v>
      </c>
      <c r="M41" s="54">
        <v>0</v>
      </c>
      <c r="N41" s="54">
        <v>0</v>
      </c>
      <c r="O41" s="105"/>
      <c r="P41" s="54">
        <v>0</v>
      </c>
      <c r="Q41" s="179">
        <v>0</v>
      </c>
      <c r="R41" s="54">
        <v>4.4060627423334507E-5</v>
      </c>
      <c r="S41" s="73">
        <v>0</v>
      </c>
    </row>
    <row r="42" spans="1:19">
      <c r="A42" s="53">
        <v>140</v>
      </c>
      <c r="B42" s="53">
        <v>160</v>
      </c>
      <c r="C42" s="86">
        <v>633041</v>
      </c>
      <c r="D42" s="86">
        <v>9490295895</v>
      </c>
      <c r="E42" s="54">
        <v>6.4161451882900394E-4</v>
      </c>
      <c r="F42" s="83">
        <v>149.91597534756832</v>
      </c>
      <c r="G42" s="105"/>
      <c r="H42" s="142" t="str">
        <f t="shared" si="0"/>
        <v>(140, 160]</v>
      </c>
      <c r="I42" s="171">
        <v>0</v>
      </c>
      <c r="J42" s="54">
        <v>0</v>
      </c>
      <c r="K42" s="54">
        <v>0</v>
      </c>
      <c r="L42" s="103">
        <v>0</v>
      </c>
      <c r="M42" s="54">
        <v>0</v>
      </c>
      <c r="N42" s="54">
        <v>0</v>
      </c>
      <c r="O42" s="105"/>
      <c r="P42" s="54">
        <v>0</v>
      </c>
      <c r="Q42" s="179">
        <v>0</v>
      </c>
      <c r="R42" s="54">
        <v>8.8121254846669015E-5</v>
      </c>
      <c r="S42" s="73">
        <v>0</v>
      </c>
    </row>
    <row r="43" spans="1:19">
      <c r="A43" s="53">
        <v>160</v>
      </c>
      <c r="B43" s="53">
        <v>180</v>
      </c>
      <c r="C43" s="86">
        <v>482659</v>
      </c>
      <c r="D43" s="86">
        <v>8201830650</v>
      </c>
      <c r="E43" s="54">
        <v>4.8919583730514806E-4</v>
      </c>
      <c r="F43" s="83">
        <v>169.93012976034839</v>
      </c>
      <c r="G43" s="105"/>
      <c r="H43" s="142" t="str">
        <f t="shared" si="0"/>
        <v>(160, 180]</v>
      </c>
      <c r="I43" s="171">
        <v>0</v>
      </c>
      <c r="J43" s="54">
        <v>0</v>
      </c>
      <c r="K43" s="54">
        <v>0</v>
      </c>
      <c r="L43" s="103">
        <v>0</v>
      </c>
      <c r="M43" s="54">
        <v>0</v>
      </c>
      <c r="N43" s="54">
        <v>0</v>
      </c>
      <c r="O43" s="105"/>
      <c r="P43" s="54">
        <v>0</v>
      </c>
      <c r="Q43" s="179">
        <v>0</v>
      </c>
      <c r="R43" s="54">
        <v>0</v>
      </c>
      <c r="S43" s="73">
        <v>0</v>
      </c>
    </row>
    <row r="44" spans="1:19">
      <c r="A44" s="53">
        <v>180</v>
      </c>
      <c r="B44" s="53">
        <v>200</v>
      </c>
      <c r="C44" s="86">
        <v>388393</v>
      </c>
      <c r="D44" s="86">
        <v>7389979140</v>
      </c>
      <c r="E44" s="54">
        <v>3.9365315644887663E-4</v>
      </c>
      <c r="F44" s="83">
        <v>190.27065729814905</v>
      </c>
      <c r="G44" s="105"/>
      <c r="H44" s="142" t="str">
        <f t="shared" si="0"/>
        <v>(180, 200]</v>
      </c>
      <c r="I44" s="171">
        <v>0</v>
      </c>
      <c r="J44" s="54">
        <v>0</v>
      </c>
      <c r="K44" s="54">
        <v>0</v>
      </c>
      <c r="L44" s="103">
        <v>0</v>
      </c>
      <c r="M44" s="54">
        <v>0</v>
      </c>
      <c r="N44" s="54">
        <v>0</v>
      </c>
      <c r="O44" s="105"/>
      <c r="P44" s="54">
        <v>0</v>
      </c>
      <c r="Q44" s="179">
        <v>0</v>
      </c>
      <c r="R44" s="54">
        <v>0</v>
      </c>
      <c r="S44" s="73">
        <v>0</v>
      </c>
    </row>
    <row r="45" spans="1:19">
      <c r="A45" s="53">
        <v>200</v>
      </c>
      <c r="B45" s="53">
        <v>250</v>
      </c>
      <c r="C45" s="86">
        <v>687424</v>
      </c>
      <c r="D45" s="86">
        <v>15371333635</v>
      </c>
      <c r="E45" s="54">
        <v>6.9673404880806963E-4</v>
      </c>
      <c r="F45" s="83">
        <v>223.60775351166092</v>
      </c>
      <c r="G45" s="105"/>
      <c r="H45" s="142" t="str">
        <f t="shared" si="0"/>
        <v>(200, 250]</v>
      </c>
      <c r="I45" s="171">
        <v>0</v>
      </c>
      <c r="J45" s="54">
        <v>0</v>
      </c>
      <c r="K45" s="54">
        <v>0</v>
      </c>
      <c r="L45" s="103">
        <v>0</v>
      </c>
      <c r="M45" s="54">
        <v>0</v>
      </c>
      <c r="N45" s="54">
        <v>0</v>
      </c>
      <c r="O45" s="105"/>
      <c r="P45" s="54">
        <v>0</v>
      </c>
      <c r="Q45" s="179">
        <v>0</v>
      </c>
      <c r="R45" s="54">
        <v>4.4060627423334507E-5</v>
      </c>
      <c r="S45" s="73">
        <v>0</v>
      </c>
    </row>
    <row r="46" spans="1:19">
      <c r="A46" s="53">
        <v>250</v>
      </c>
      <c r="B46" s="53">
        <v>300</v>
      </c>
      <c r="C46" s="86">
        <v>439263</v>
      </c>
      <c r="D46" s="86">
        <v>12028209705</v>
      </c>
      <c r="E46" s="54">
        <v>4.452121085117469E-4</v>
      </c>
      <c r="F46" s="83">
        <v>273.82706271641365</v>
      </c>
      <c r="G46" s="105"/>
      <c r="H46" s="142" t="str">
        <f t="shared" si="0"/>
        <v>(250, 300]</v>
      </c>
      <c r="I46" s="171">
        <v>0</v>
      </c>
      <c r="J46" s="54">
        <v>0</v>
      </c>
      <c r="K46" s="54">
        <v>0</v>
      </c>
      <c r="L46" s="103">
        <v>0</v>
      </c>
      <c r="M46" s="54">
        <v>0</v>
      </c>
      <c r="N46" s="54">
        <v>0</v>
      </c>
      <c r="O46" s="105"/>
      <c r="P46" s="54">
        <v>0</v>
      </c>
      <c r="Q46" s="179">
        <v>0</v>
      </c>
      <c r="R46" s="54">
        <v>0</v>
      </c>
      <c r="S46" s="73">
        <v>0</v>
      </c>
    </row>
    <row r="47" spans="1:19">
      <c r="A47" s="53">
        <v>300</v>
      </c>
      <c r="B47" s="53">
        <v>350</v>
      </c>
      <c r="C47" s="86">
        <v>298334</v>
      </c>
      <c r="D47" s="86">
        <v>9668805040</v>
      </c>
      <c r="E47" s="54">
        <v>3.0237445261891734E-4</v>
      </c>
      <c r="F47" s="83">
        <v>324.09329945631407</v>
      </c>
      <c r="G47" s="105"/>
      <c r="H47" s="142" t="str">
        <f t="shared" si="0"/>
        <v>(300, 350]</v>
      </c>
      <c r="I47" s="171">
        <v>0</v>
      </c>
      <c r="J47" s="54">
        <v>0</v>
      </c>
      <c r="K47" s="54">
        <v>0</v>
      </c>
      <c r="L47" s="103">
        <v>0</v>
      </c>
      <c r="M47" s="54">
        <v>0</v>
      </c>
      <c r="N47" s="54">
        <v>0</v>
      </c>
      <c r="O47" s="105"/>
      <c r="P47" s="54">
        <v>0</v>
      </c>
      <c r="Q47" s="179">
        <v>0</v>
      </c>
      <c r="R47" s="54">
        <v>0</v>
      </c>
      <c r="S47" s="73">
        <v>0</v>
      </c>
    </row>
    <row r="48" spans="1:19">
      <c r="A48" s="53">
        <v>350</v>
      </c>
      <c r="B48" s="53">
        <v>400</v>
      </c>
      <c r="C48" s="86">
        <v>211467</v>
      </c>
      <c r="D48" s="86">
        <v>7917340960</v>
      </c>
      <c r="E48" s="54">
        <v>2.1433097927813993E-4</v>
      </c>
      <c r="F48" s="83">
        <v>374.4007793178132</v>
      </c>
      <c r="G48" s="105"/>
      <c r="H48" s="142" t="str">
        <f t="shared" si="0"/>
        <v>(350, 400]</v>
      </c>
      <c r="I48" s="171">
        <v>0</v>
      </c>
      <c r="J48" s="54">
        <v>0</v>
      </c>
      <c r="K48" s="54">
        <v>0</v>
      </c>
      <c r="L48" s="103">
        <v>0</v>
      </c>
      <c r="M48" s="54">
        <v>0</v>
      </c>
      <c r="N48" s="54">
        <v>0</v>
      </c>
      <c r="O48" s="105"/>
      <c r="P48" s="54">
        <v>0</v>
      </c>
      <c r="Q48" s="179">
        <v>0</v>
      </c>
      <c r="R48" s="54">
        <v>0</v>
      </c>
      <c r="S48" s="73">
        <v>0</v>
      </c>
    </row>
    <row r="49" spans="1:19">
      <c r="A49" s="53">
        <v>400</v>
      </c>
      <c r="B49" s="53">
        <v>450</v>
      </c>
      <c r="C49" s="86">
        <v>160769</v>
      </c>
      <c r="D49" s="86">
        <v>6824830435</v>
      </c>
      <c r="E49" s="54">
        <v>1.6294635667771936E-4</v>
      </c>
      <c r="F49" s="83">
        <v>424.51159334199997</v>
      </c>
      <c r="G49" s="105"/>
      <c r="H49" s="142" t="str">
        <f t="shared" si="0"/>
        <v>(400, 450]</v>
      </c>
      <c r="I49" s="171">
        <v>0</v>
      </c>
      <c r="J49" s="54">
        <v>0</v>
      </c>
      <c r="K49" s="54">
        <v>0</v>
      </c>
      <c r="L49" s="103">
        <v>0</v>
      </c>
      <c r="M49" s="54">
        <v>0</v>
      </c>
      <c r="N49" s="54">
        <v>0</v>
      </c>
      <c r="O49" s="105"/>
      <c r="P49" s="54">
        <v>0</v>
      </c>
      <c r="Q49" s="179">
        <v>0</v>
      </c>
      <c r="R49" s="54">
        <v>0</v>
      </c>
      <c r="S49" s="73">
        <v>0</v>
      </c>
    </row>
    <row r="50" spans="1:19">
      <c r="A50" s="53">
        <v>450</v>
      </c>
      <c r="B50" s="53">
        <v>500</v>
      </c>
      <c r="C50" s="86">
        <v>129237</v>
      </c>
      <c r="D50" s="86">
        <v>6165238720</v>
      </c>
      <c r="E50" s="54">
        <v>1.309873066197987E-4</v>
      </c>
      <c r="F50" s="83">
        <v>477.04904323065375</v>
      </c>
      <c r="G50" s="105"/>
      <c r="H50" s="142" t="str">
        <f t="shared" si="0"/>
        <v>(450, 500]</v>
      </c>
      <c r="I50" s="171">
        <v>0</v>
      </c>
      <c r="J50" s="54">
        <v>0</v>
      </c>
      <c r="K50" s="54">
        <v>0</v>
      </c>
      <c r="L50" s="103">
        <v>0</v>
      </c>
      <c r="M50" s="54">
        <v>0</v>
      </c>
      <c r="N50" s="54">
        <v>0</v>
      </c>
      <c r="O50" s="105"/>
      <c r="P50" s="54">
        <v>0</v>
      </c>
      <c r="Q50" s="179">
        <v>0</v>
      </c>
      <c r="R50" s="54">
        <v>0</v>
      </c>
      <c r="S50" s="73">
        <v>0</v>
      </c>
    </row>
    <row r="51" spans="1:19">
      <c r="A51" s="53">
        <v>500</v>
      </c>
      <c r="B51" s="53">
        <v>550</v>
      </c>
      <c r="C51" s="86">
        <v>94393</v>
      </c>
      <c r="D51" s="86">
        <v>4953718110</v>
      </c>
      <c r="E51" s="54">
        <v>9.5671400866335934E-5</v>
      </c>
      <c r="F51" s="83">
        <v>524.79718941023168</v>
      </c>
      <c r="G51" s="105"/>
      <c r="H51" s="142" t="str">
        <f t="shared" si="0"/>
        <v>(500, 550]</v>
      </c>
      <c r="I51" s="171">
        <v>0</v>
      </c>
      <c r="J51" s="54">
        <v>0</v>
      </c>
      <c r="K51" s="54">
        <v>0</v>
      </c>
      <c r="L51" s="103">
        <v>0</v>
      </c>
      <c r="M51" s="54">
        <v>0</v>
      </c>
      <c r="N51" s="54">
        <v>0</v>
      </c>
      <c r="O51" s="105"/>
      <c r="P51" s="54">
        <v>0</v>
      </c>
      <c r="Q51" s="179">
        <v>0</v>
      </c>
      <c r="R51" s="54">
        <v>0</v>
      </c>
      <c r="S51" s="73">
        <v>0</v>
      </c>
    </row>
    <row r="52" spans="1:19">
      <c r="A52" s="53">
        <v>550</v>
      </c>
      <c r="B52" s="53">
        <v>600</v>
      </c>
      <c r="C52" s="86">
        <v>80326</v>
      </c>
      <c r="D52" s="86">
        <v>4635061450</v>
      </c>
      <c r="E52" s="54">
        <v>8.1413886050759064E-5</v>
      </c>
      <c r="F52" s="83">
        <v>577.03127878893508</v>
      </c>
      <c r="G52" s="105"/>
      <c r="H52" s="142" t="str">
        <f t="shared" si="0"/>
        <v>(550, 600]</v>
      </c>
      <c r="I52" s="171">
        <v>0</v>
      </c>
      <c r="J52" s="54">
        <v>0</v>
      </c>
      <c r="K52" s="54">
        <v>0</v>
      </c>
      <c r="L52" s="103">
        <v>0</v>
      </c>
      <c r="M52" s="54">
        <v>0</v>
      </c>
      <c r="N52" s="54">
        <v>0</v>
      </c>
      <c r="O52" s="105"/>
      <c r="P52" s="54">
        <v>0</v>
      </c>
      <c r="Q52" s="179">
        <v>0</v>
      </c>
      <c r="R52" s="54">
        <v>0</v>
      </c>
      <c r="S52" s="73">
        <v>0</v>
      </c>
    </row>
    <row r="53" spans="1:19">
      <c r="A53" s="53">
        <v>600</v>
      </c>
      <c r="B53" s="53">
        <v>650</v>
      </c>
      <c r="C53" s="86">
        <v>60220</v>
      </c>
      <c r="D53" s="86">
        <v>3762531690</v>
      </c>
      <c r="E53" s="54">
        <v>6.1035582725104092E-5</v>
      </c>
      <c r="F53" s="83">
        <v>624.79769013616738</v>
      </c>
      <c r="G53" s="105"/>
      <c r="H53" s="142" t="str">
        <f t="shared" si="0"/>
        <v>(600, 650]</v>
      </c>
      <c r="I53" s="171">
        <v>0</v>
      </c>
      <c r="J53" s="54">
        <v>0</v>
      </c>
      <c r="K53" s="54">
        <v>0</v>
      </c>
      <c r="L53" s="103">
        <v>0</v>
      </c>
      <c r="M53" s="54">
        <v>0</v>
      </c>
      <c r="N53" s="54">
        <v>0</v>
      </c>
      <c r="O53" s="105"/>
      <c r="P53" s="54">
        <v>0</v>
      </c>
      <c r="Q53" s="179">
        <v>0</v>
      </c>
      <c r="R53" s="54">
        <v>0</v>
      </c>
      <c r="S53" s="73">
        <v>0</v>
      </c>
    </row>
    <row r="54" spans="1:19">
      <c r="A54" s="53">
        <v>650</v>
      </c>
      <c r="B54" s="53">
        <v>700</v>
      </c>
      <c r="C54" s="86">
        <v>53095</v>
      </c>
      <c r="D54" s="86">
        <v>3597267525</v>
      </c>
      <c r="E54" s="54">
        <v>5.3814086097465986E-5</v>
      </c>
      <c r="F54" s="83">
        <v>677.51530746774642</v>
      </c>
      <c r="G54" s="105"/>
      <c r="H54" s="142" t="str">
        <f t="shared" si="0"/>
        <v>(650, 700]</v>
      </c>
      <c r="I54" s="171">
        <v>0</v>
      </c>
      <c r="J54" s="54">
        <v>0</v>
      </c>
      <c r="K54" s="54">
        <v>0</v>
      </c>
      <c r="L54" s="103">
        <v>0</v>
      </c>
      <c r="M54" s="54">
        <v>0</v>
      </c>
      <c r="N54" s="54">
        <v>0</v>
      </c>
      <c r="O54" s="105"/>
      <c r="P54" s="54">
        <v>0</v>
      </c>
      <c r="Q54" s="179">
        <v>0</v>
      </c>
      <c r="R54" s="54">
        <v>0</v>
      </c>
      <c r="S54" s="73">
        <v>0</v>
      </c>
    </row>
    <row r="55" spans="1:19">
      <c r="A55" s="53">
        <v>700</v>
      </c>
      <c r="B55" s="53">
        <v>750</v>
      </c>
      <c r="C55" s="86">
        <v>46405</v>
      </c>
      <c r="D55" s="86">
        <v>3371782130</v>
      </c>
      <c r="E55" s="54">
        <v>4.703348084288368E-5</v>
      </c>
      <c r="F55" s="83">
        <v>726.59888589591628</v>
      </c>
      <c r="G55" s="105"/>
      <c r="H55" s="142" t="str">
        <f t="shared" si="0"/>
        <v>(700, 750]</v>
      </c>
      <c r="I55" s="171">
        <v>0</v>
      </c>
      <c r="J55" s="54">
        <v>0</v>
      </c>
      <c r="K55" s="54">
        <v>0</v>
      </c>
      <c r="L55" s="103">
        <v>0</v>
      </c>
      <c r="M55" s="54">
        <v>0</v>
      </c>
      <c r="N55" s="54">
        <v>0</v>
      </c>
      <c r="O55" s="105"/>
      <c r="P55" s="54">
        <v>0</v>
      </c>
      <c r="Q55" s="179">
        <v>0</v>
      </c>
      <c r="R55" s="54">
        <v>0</v>
      </c>
      <c r="S55" s="73">
        <v>0</v>
      </c>
    </row>
    <row r="56" spans="1:19">
      <c r="A56" s="53">
        <v>750</v>
      </c>
      <c r="B56" s="53">
        <v>800</v>
      </c>
      <c r="C56" s="86">
        <v>37597</v>
      </c>
      <c r="D56" s="86">
        <v>2923058065</v>
      </c>
      <c r="E56" s="54">
        <v>3.810619069604348E-5</v>
      </c>
      <c r="F56" s="83">
        <v>777.4710921084129</v>
      </c>
      <c r="G56" s="105"/>
      <c r="H56" s="142" t="str">
        <f t="shared" si="0"/>
        <v>(750, 800]</v>
      </c>
      <c r="I56" s="171">
        <v>0</v>
      </c>
      <c r="J56" s="54">
        <v>0</v>
      </c>
      <c r="K56" s="54">
        <v>0</v>
      </c>
      <c r="L56" s="103">
        <v>0</v>
      </c>
      <c r="M56" s="54">
        <v>0</v>
      </c>
      <c r="N56" s="54">
        <v>0</v>
      </c>
      <c r="O56" s="105"/>
      <c r="P56" s="54">
        <v>0</v>
      </c>
      <c r="Q56" s="179">
        <v>0</v>
      </c>
      <c r="R56" s="54">
        <v>0</v>
      </c>
      <c r="S56" s="73">
        <v>0</v>
      </c>
    </row>
    <row r="57" spans="1:19">
      <c r="A57" s="53">
        <v>800</v>
      </c>
      <c r="B57" s="53">
        <v>850</v>
      </c>
      <c r="C57" s="86">
        <v>33614</v>
      </c>
      <c r="D57" s="86">
        <v>2776922115</v>
      </c>
      <c r="E57" s="54">
        <v>3.4069247388270488E-5</v>
      </c>
      <c r="F57" s="83">
        <v>826.12069822097942</v>
      </c>
      <c r="G57" s="105"/>
      <c r="H57" s="142" t="str">
        <f t="shared" si="0"/>
        <v>(800, 850]</v>
      </c>
      <c r="I57" s="171">
        <v>0</v>
      </c>
      <c r="J57" s="54">
        <v>0</v>
      </c>
      <c r="K57" s="54">
        <v>0</v>
      </c>
      <c r="L57" s="103">
        <v>0</v>
      </c>
      <c r="M57" s="54">
        <v>0</v>
      </c>
      <c r="N57" s="54">
        <v>0</v>
      </c>
      <c r="O57" s="105"/>
      <c r="P57" s="54">
        <v>0</v>
      </c>
      <c r="Q57" s="179">
        <v>0</v>
      </c>
      <c r="R57" s="54">
        <v>0</v>
      </c>
      <c r="S57" s="73">
        <v>0</v>
      </c>
    </row>
    <row r="58" spans="1:19">
      <c r="A58" s="53">
        <v>850</v>
      </c>
      <c r="B58" s="53">
        <v>900</v>
      </c>
      <c r="C58" s="86">
        <v>26774</v>
      </c>
      <c r="D58" s="86">
        <v>2345628000</v>
      </c>
      <c r="E58" s="54">
        <v>2.713661062573791E-5</v>
      </c>
      <c r="F58" s="83">
        <v>876.08426085007841</v>
      </c>
      <c r="G58" s="105"/>
      <c r="H58" s="142" t="str">
        <f t="shared" si="0"/>
        <v>(850, 900]</v>
      </c>
      <c r="I58" s="171">
        <v>0</v>
      </c>
      <c r="J58" s="54">
        <v>0</v>
      </c>
      <c r="K58" s="54">
        <v>0</v>
      </c>
      <c r="L58" s="74">
        <v>0</v>
      </c>
      <c r="M58" s="54">
        <v>0</v>
      </c>
      <c r="N58" s="54">
        <v>0</v>
      </c>
      <c r="O58" s="105"/>
      <c r="P58" s="54">
        <v>0</v>
      </c>
      <c r="Q58" s="179">
        <v>0</v>
      </c>
      <c r="R58" s="54">
        <v>0</v>
      </c>
      <c r="S58" s="73">
        <v>0</v>
      </c>
    </row>
    <row r="59" spans="1:19">
      <c r="A59" s="53">
        <v>900</v>
      </c>
      <c r="B59" s="53">
        <v>950</v>
      </c>
      <c r="C59" s="86">
        <v>24569</v>
      </c>
      <c r="D59" s="86">
        <v>2274867630</v>
      </c>
      <c r="E59" s="54">
        <v>2.4901747458868855E-5</v>
      </c>
      <c r="F59" s="83">
        <v>925.90973584598487</v>
      </c>
      <c r="G59" s="105"/>
      <c r="H59" s="142" t="str">
        <f t="shared" si="0"/>
        <v>(900, 950]</v>
      </c>
      <c r="I59" s="171">
        <v>0</v>
      </c>
      <c r="J59" s="54">
        <v>0</v>
      </c>
      <c r="K59" s="54">
        <v>0</v>
      </c>
      <c r="L59" s="74">
        <v>0</v>
      </c>
      <c r="M59" s="54">
        <v>0</v>
      </c>
      <c r="N59" s="54">
        <v>0</v>
      </c>
      <c r="O59" s="105"/>
      <c r="P59" s="54">
        <v>0</v>
      </c>
      <c r="Q59" s="179">
        <v>0</v>
      </c>
      <c r="R59" s="54">
        <v>0</v>
      </c>
      <c r="S59" s="73">
        <v>0</v>
      </c>
    </row>
    <row r="60" spans="1:19">
      <c r="A60" s="53">
        <v>950</v>
      </c>
      <c r="B60" s="53">
        <v>1000</v>
      </c>
      <c r="C60" s="86">
        <v>27962</v>
      </c>
      <c r="D60" s="86">
        <v>2747461710</v>
      </c>
      <c r="E60" s="54">
        <v>2.8340700168704095E-5</v>
      </c>
      <c r="F60" s="83">
        <v>982.56981260281816</v>
      </c>
      <c r="G60" s="105"/>
      <c r="H60" s="142" t="str">
        <f t="shared" si="0"/>
        <v>(950, 1000]</v>
      </c>
      <c r="I60" s="171">
        <v>0</v>
      </c>
      <c r="J60" s="54">
        <v>0</v>
      </c>
      <c r="K60" s="54">
        <v>0</v>
      </c>
      <c r="L60" s="74">
        <v>0</v>
      </c>
      <c r="M60" s="54">
        <v>0</v>
      </c>
      <c r="N60" s="54">
        <v>0</v>
      </c>
      <c r="O60" s="105"/>
      <c r="P60" s="54">
        <v>0</v>
      </c>
      <c r="Q60" s="179">
        <v>0</v>
      </c>
      <c r="R60" s="54">
        <v>0</v>
      </c>
      <c r="S60" s="73">
        <v>0</v>
      </c>
    </row>
    <row r="61" spans="1:19">
      <c r="A61" s="53">
        <v>1000</v>
      </c>
      <c r="B61" s="53">
        <v>2000</v>
      </c>
      <c r="C61" s="86">
        <v>233082</v>
      </c>
      <c r="D61" s="86">
        <v>32853564355</v>
      </c>
      <c r="E61" s="54">
        <v>2.3623871957377467E-4</v>
      </c>
      <c r="F61" s="83">
        <v>1409.5281641224976</v>
      </c>
      <c r="G61" s="105"/>
      <c r="H61" s="142" t="str">
        <f t="shared" si="0"/>
        <v>(1000, 2000]</v>
      </c>
      <c r="I61" s="171">
        <v>0</v>
      </c>
      <c r="J61" s="54">
        <v>0</v>
      </c>
      <c r="K61" s="54">
        <v>0</v>
      </c>
      <c r="L61" s="74">
        <v>0</v>
      </c>
      <c r="M61" s="54">
        <v>0</v>
      </c>
      <c r="N61" s="54">
        <v>0</v>
      </c>
      <c r="O61" s="105"/>
      <c r="P61" s="54">
        <v>0</v>
      </c>
      <c r="Q61" s="179">
        <v>0</v>
      </c>
      <c r="R61" s="54">
        <v>0</v>
      </c>
      <c r="S61" s="73">
        <v>0</v>
      </c>
    </row>
    <row r="62" spans="1:19">
      <c r="A62" s="53">
        <v>2000</v>
      </c>
      <c r="B62" s="53">
        <v>3000</v>
      </c>
      <c r="C62" s="86">
        <v>99782</v>
      </c>
      <c r="D62" s="86">
        <v>24536958475</v>
      </c>
      <c r="E62" s="54">
        <v>1.0113338617529619E-4</v>
      </c>
      <c r="F62" s="83">
        <v>2459.0565908680924</v>
      </c>
      <c r="G62" s="105"/>
      <c r="H62" s="142" t="str">
        <f t="shared" si="0"/>
        <v>(2000, 3000]</v>
      </c>
      <c r="I62" s="171">
        <v>0</v>
      </c>
      <c r="J62" s="54">
        <v>0</v>
      </c>
      <c r="K62" s="54">
        <v>0</v>
      </c>
      <c r="L62" s="74">
        <v>0</v>
      </c>
      <c r="M62" s="54">
        <v>0</v>
      </c>
      <c r="N62" s="54">
        <v>0</v>
      </c>
      <c r="O62" s="105"/>
      <c r="P62" s="54">
        <v>0</v>
      </c>
      <c r="Q62" s="179">
        <v>0</v>
      </c>
      <c r="R62" s="54">
        <v>0</v>
      </c>
      <c r="S62" s="73">
        <v>0</v>
      </c>
    </row>
    <row r="63" spans="1:19">
      <c r="A63" s="53">
        <v>3000</v>
      </c>
      <c r="B63" s="53">
        <v>4000</v>
      </c>
      <c r="C63" s="86">
        <v>57998</v>
      </c>
      <c r="D63" s="86">
        <v>20106047060</v>
      </c>
      <c r="E63" s="54">
        <v>5.8783489320667335E-5</v>
      </c>
      <c r="F63" s="83">
        <v>3466.6793785992618</v>
      </c>
      <c r="G63" s="105"/>
      <c r="H63" s="142" t="str">
        <f t="shared" si="0"/>
        <v>(3000, 4000]</v>
      </c>
      <c r="I63" s="171">
        <v>0</v>
      </c>
      <c r="J63" s="54">
        <v>0</v>
      </c>
      <c r="K63" s="54">
        <v>0</v>
      </c>
      <c r="L63" s="74">
        <v>0</v>
      </c>
      <c r="M63" s="54">
        <v>0</v>
      </c>
      <c r="N63" s="54">
        <v>0</v>
      </c>
      <c r="O63" s="105"/>
      <c r="P63" s="54">
        <v>0</v>
      </c>
      <c r="Q63" s="179">
        <v>0</v>
      </c>
      <c r="R63" s="54">
        <v>0</v>
      </c>
      <c r="S63" s="73">
        <v>0</v>
      </c>
    </row>
    <row r="64" spans="1:19">
      <c r="A64" s="53">
        <v>4000</v>
      </c>
      <c r="B64" s="53">
        <v>5000</v>
      </c>
      <c r="C64" s="86">
        <v>38503</v>
      </c>
      <c r="D64" s="86">
        <v>17231506030</v>
      </c>
      <c r="E64" s="54">
        <v>3.9024461004063148E-5</v>
      </c>
      <c r="F64" s="83">
        <v>4475.3671220424385</v>
      </c>
      <c r="G64" s="105"/>
      <c r="H64" s="142" t="str">
        <f t="shared" si="0"/>
        <v>(4000, 5000]</v>
      </c>
      <c r="I64" s="171">
        <v>0</v>
      </c>
      <c r="J64" s="54">
        <v>0</v>
      </c>
      <c r="K64" s="54">
        <v>0</v>
      </c>
      <c r="L64" s="74">
        <v>0</v>
      </c>
      <c r="M64" s="54">
        <v>0</v>
      </c>
      <c r="N64" s="54">
        <v>0</v>
      </c>
      <c r="O64" s="105"/>
      <c r="P64" s="54">
        <v>0</v>
      </c>
      <c r="Q64" s="179">
        <v>0</v>
      </c>
      <c r="R64" s="54">
        <v>0</v>
      </c>
      <c r="S64" s="73">
        <v>0</v>
      </c>
    </row>
    <row r="65" spans="1:20">
      <c r="A65" s="53">
        <v>5000</v>
      </c>
      <c r="B65" s="53">
        <v>6000</v>
      </c>
      <c r="C65" s="86">
        <v>26773</v>
      </c>
      <c r="D65" s="86">
        <v>14661579840</v>
      </c>
      <c r="E65" s="54">
        <v>2.7135597082351575E-5</v>
      </c>
      <c r="F65" s="83">
        <v>5476.2558697194936</v>
      </c>
      <c r="G65" s="105"/>
      <c r="H65" s="142" t="str">
        <f t="shared" si="0"/>
        <v>(5000, 6000]</v>
      </c>
      <c r="I65" s="171">
        <v>0</v>
      </c>
      <c r="J65" s="54">
        <v>0</v>
      </c>
      <c r="K65" s="54">
        <v>0</v>
      </c>
      <c r="L65" s="74">
        <v>0</v>
      </c>
      <c r="M65" s="54">
        <v>0</v>
      </c>
      <c r="N65" s="54">
        <v>0</v>
      </c>
      <c r="O65" s="105"/>
      <c r="P65" s="54">
        <v>0</v>
      </c>
      <c r="Q65" s="179">
        <v>0</v>
      </c>
      <c r="R65" s="54">
        <v>0</v>
      </c>
      <c r="S65" s="73">
        <v>0</v>
      </c>
    </row>
    <row r="66" spans="1:20">
      <c r="A66" s="53">
        <v>6000</v>
      </c>
      <c r="B66" s="53">
        <v>7000</v>
      </c>
      <c r="C66" s="86">
        <v>18992</v>
      </c>
      <c r="D66" s="86">
        <v>12301404390</v>
      </c>
      <c r="E66" s="54">
        <v>1.9249215993277597E-5</v>
      </c>
      <c r="F66" s="83">
        <v>6477.1505844566136</v>
      </c>
      <c r="G66" s="105"/>
      <c r="H66" s="142" t="str">
        <f t="shared" si="0"/>
        <v>(6000, 7000]</v>
      </c>
      <c r="I66" s="171">
        <v>0</v>
      </c>
      <c r="J66" s="54">
        <v>0</v>
      </c>
      <c r="K66" s="54">
        <v>0</v>
      </c>
      <c r="L66" s="74">
        <v>0</v>
      </c>
      <c r="M66" s="54">
        <v>0</v>
      </c>
      <c r="N66" s="54">
        <v>0</v>
      </c>
      <c r="O66" s="105"/>
      <c r="P66" s="54">
        <v>0</v>
      </c>
      <c r="Q66" s="179">
        <v>0</v>
      </c>
      <c r="R66" s="54">
        <v>0</v>
      </c>
      <c r="S66" s="73">
        <v>0</v>
      </c>
    </row>
    <row r="67" spans="1:20">
      <c r="A67" s="53">
        <v>7000</v>
      </c>
      <c r="B67" s="53">
        <v>8000</v>
      </c>
      <c r="C67" s="86">
        <v>13726</v>
      </c>
      <c r="D67" s="86">
        <v>10266031555</v>
      </c>
      <c r="E67" s="54">
        <v>1.3911896520836579E-5</v>
      </c>
      <c r="F67" s="83">
        <v>7479.2594747195099</v>
      </c>
      <c r="G67" s="105"/>
      <c r="H67" s="142" t="str">
        <f t="shared" si="0"/>
        <v>(7000, 8000]</v>
      </c>
      <c r="I67" s="171">
        <v>0</v>
      </c>
      <c r="J67" s="54">
        <v>0</v>
      </c>
      <c r="K67" s="54">
        <v>0</v>
      </c>
      <c r="L67" s="74">
        <v>0</v>
      </c>
      <c r="M67" s="54">
        <v>0</v>
      </c>
      <c r="N67" s="54">
        <v>0</v>
      </c>
      <c r="O67" s="105"/>
      <c r="P67" s="54">
        <v>0</v>
      </c>
      <c r="Q67" s="179">
        <v>0</v>
      </c>
      <c r="R67" s="54">
        <v>0</v>
      </c>
      <c r="S67" s="73">
        <v>0</v>
      </c>
    </row>
    <row r="68" spans="1:20">
      <c r="A68" s="53">
        <v>8000</v>
      </c>
      <c r="B68" s="53">
        <v>9000</v>
      </c>
      <c r="C68" s="86">
        <v>10373</v>
      </c>
      <c r="D68" s="86">
        <v>8803774195</v>
      </c>
      <c r="E68" s="54">
        <v>1.0513485546454745E-5</v>
      </c>
      <c r="F68" s="83">
        <v>8487.2015762074625</v>
      </c>
      <c r="G68" s="105"/>
      <c r="H68" s="142" t="str">
        <f t="shared" si="0"/>
        <v>(8000, 9000]</v>
      </c>
      <c r="I68" s="171">
        <v>0</v>
      </c>
      <c r="J68" s="54">
        <v>0</v>
      </c>
      <c r="K68" s="54">
        <v>0</v>
      </c>
      <c r="L68" s="74">
        <v>0</v>
      </c>
      <c r="M68" s="54">
        <v>0</v>
      </c>
      <c r="N68" s="54">
        <v>0</v>
      </c>
      <c r="O68" s="105"/>
      <c r="P68" s="54">
        <v>0</v>
      </c>
      <c r="Q68" s="179">
        <v>0</v>
      </c>
      <c r="R68" s="54">
        <v>0</v>
      </c>
      <c r="S68" s="73">
        <v>0</v>
      </c>
    </row>
    <row r="69" spans="1:20">
      <c r="A69" s="53">
        <v>9000</v>
      </c>
      <c r="B69" s="53">
        <v>10000</v>
      </c>
      <c r="C69" s="86">
        <v>7646</v>
      </c>
      <c r="D69" s="86">
        <v>7255896185</v>
      </c>
      <c r="E69" s="54">
        <v>7.7495527319187284E-6</v>
      </c>
      <c r="F69" s="83">
        <v>9489.7935979597169</v>
      </c>
      <c r="G69" s="105"/>
      <c r="H69" s="142" t="str">
        <f t="shared" si="0"/>
        <v>(9000, 10000]</v>
      </c>
      <c r="I69" s="171">
        <v>0</v>
      </c>
      <c r="J69" s="54">
        <v>0</v>
      </c>
      <c r="K69" s="54">
        <v>0</v>
      </c>
      <c r="L69" s="74">
        <v>0</v>
      </c>
      <c r="M69" s="54">
        <v>0</v>
      </c>
      <c r="N69" s="54">
        <v>0</v>
      </c>
      <c r="O69" s="105"/>
      <c r="P69" s="54">
        <v>0</v>
      </c>
      <c r="Q69" s="179">
        <v>0</v>
      </c>
      <c r="R69" s="54">
        <v>0</v>
      </c>
      <c r="S69" s="73">
        <v>0</v>
      </c>
    </row>
    <row r="70" spans="1:20">
      <c r="A70" s="53">
        <v>10000</v>
      </c>
      <c r="B70" s="53">
        <v>20000</v>
      </c>
      <c r="C70" s="86">
        <v>27261</v>
      </c>
      <c r="D70" s="86">
        <v>36767192000</v>
      </c>
      <c r="E70" s="54">
        <v>2.7630206254883139E-5</v>
      </c>
      <c r="F70" s="83">
        <v>13487.103187704046</v>
      </c>
      <c r="G70" s="105"/>
      <c r="H70" s="142" t="str">
        <f t="shared" si="0"/>
        <v>(10000, 20000]</v>
      </c>
      <c r="I70" s="171">
        <v>0</v>
      </c>
      <c r="J70" s="54">
        <v>0</v>
      </c>
      <c r="K70" s="54">
        <v>0</v>
      </c>
      <c r="L70" s="74">
        <v>0</v>
      </c>
      <c r="M70" s="54">
        <v>0</v>
      </c>
      <c r="N70" s="54">
        <v>0</v>
      </c>
      <c r="O70" s="105"/>
      <c r="P70" s="54">
        <v>0</v>
      </c>
      <c r="Q70" s="179">
        <v>0</v>
      </c>
      <c r="R70" s="54">
        <v>0</v>
      </c>
      <c r="S70" s="73">
        <v>0</v>
      </c>
    </row>
    <row r="71" spans="1:20">
      <c r="A71" s="53">
        <v>20000</v>
      </c>
      <c r="B71" s="53">
        <v>30000</v>
      </c>
      <c r="C71" s="86">
        <v>4794</v>
      </c>
      <c r="D71" s="86">
        <v>11474887465</v>
      </c>
      <c r="E71" s="54">
        <v>4.8589269940908168E-6</v>
      </c>
      <c r="F71" s="83">
        <v>23935.93547142261</v>
      </c>
      <c r="G71" s="105"/>
      <c r="H71" s="142" t="str">
        <f t="shared" si="0"/>
        <v>(20000, 30000]</v>
      </c>
      <c r="I71" s="171">
        <v>0</v>
      </c>
      <c r="J71" s="54">
        <v>0</v>
      </c>
      <c r="K71" s="54">
        <v>0</v>
      </c>
      <c r="L71" s="74">
        <v>0</v>
      </c>
      <c r="M71" s="54">
        <v>0</v>
      </c>
      <c r="N71" s="54">
        <v>0</v>
      </c>
      <c r="O71" s="105"/>
      <c r="P71" s="54">
        <v>0</v>
      </c>
      <c r="Q71" s="179">
        <v>0</v>
      </c>
      <c r="R71" s="54">
        <v>0</v>
      </c>
      <c r="S71" s="73">
        <v>0</v>
      </c>
    </row>
    <row r="72" spans="1:20">
      <c r="A72" s="53">
        <v>30000</v>
      </c>
      <c r="B72" s="53">
        <v>40000</v>
      </c>
      <c r="C72" s="86">
        <v>1168</v>
      </c>
      <c r="D72" s="86">
        <v>3941775520</v>
      </c>
      <c r="E72" s="54">
        <v>1.1838186752394815E-6</v>
      </c>
      <c r="F72" s="83">
        <v>33748.07808219178</v>
      </c>
      <c r="G72" s="105"/>
      <c r="H72" s="142" t="str">
        <f t="shared" si="0"/>
        <v>(30000, 40000]</v>
      </c>
      <c r="I72" s="171">
        <v>0</v>
      </c>
      <c r="J72" s="54">
        <v>0</v>
      </c>
      <c r="K72" s="54">
        <v>0</v>
      </c>
      <c r="L72" s="74">
        <v>0</v>
      </c>
      <c r="M72" s="54">
        <v>0</v>
      </c>
      <c r="N72" s="54">
        <v>0</v>
      </c>
      <c r="O72" s="105"/>
      <c r="P72" s="54">
        <v>0</v>
      </c>
      <c r="Q72" s="179">
        <v>0</v>
      </c>
      <c r="R72" s="54">
        <v>0</v>
      </c>
      <c r="S72" s="73">
        <v>0</v>
      </c>
    </row>
    <row r="73" spans="1:20">
      <c r="A73" s="53">
        <v>40000</v>
      </c>
      <c r="B73" s="53">
        <v>50000</v>
      </c>
      <c r="C73" s="86">
        <v>348</v>
      </c>
      <c r="D73" s="86">
        <v>1549257685</v>
      </c>
      <c r="E73" s="54">
        <v>3.5271309844464005E-7</v>
      </c>
      <c r="F73" s="83">
        <v>44518.898994252879</v>
      </c>
      <c r="G73" s="105"/>
      <c r="H73" s="142" t="str">
        <f t="shared" si="0"/>
        <v>(40000, 50000]</v>
      </c>
      <c r="I73" s="171">
        <v>0</v>
      </c>
      <c r="J73" s="54">
        <v>0</v>
      </c>
      <c r="K73" s="54">
        <v>0</v>
      </c>
      <c r="L73" s="74">
        <v>0</v>
      </c>
      <c r="M73" s="54">
        <v>0</v>
      </c>
      <c r="N73" s="54">
        <v>0</v>
      </c>
      <c r="O73" s="105"/>
      <c r="P73" s="54">
        <v>0</v>
      </c>
      <c r="Q73" s="179">
        <v>0</v>
      </c>
      <c r="R73" s="54">
        <v>0</v>
      </c>
      <c r="S73" s="73">
        <v>0</v>
      </c>
    </row>
    <row r="74" spans="1:20">
      <c r="A74" s="53">
        <v>50000</v>
      </c>
      <c r="B74" s="53">
        <v>60000</v>
      </c>
      <c r="C74" s="86">
        <v>658</v>
      </c>
      <c r="D74" s="86">
        <v>3583737515</v>
      </c>
      <c r="E74" s="54">
        <v>6.6691154820854352E-7</v>
      </c>
      <c r="F74" s="83">
        <v>54464.095972644376</v>
      </c>
      <c r="G74" s="105"/>
      <c r="H74" s="142" t="str">
        <f t="shared" si="0"/>
        <v>(50000, 60000]</v>
      </c>
      <c r="I74" s="171">
        <v>0</v>
      </c>
      <c r="J74" s="54">
        <v>0</v>
      </c>
      <c r="K74" s="54">
        <v>0</v>
      </c>
      <c r="L74" s="74">
        <v>0</v>
      </c>
      <c r="M74" s="54">
        <v>0</v>
      </c>
      <c r="N74" s="54">
        <v>0</v>
      </c>
      <c r="O74" s="105"/>
      <c r="P74" s="54">
        <v>0</v>
      </c>
      <c r="Q74" s="179">
        <v>0</v>
      </c>
      <c r="R74" s="54">
        <v>0</v>
      </c>
      <c r="S74" s="73">
        <v>0</v>
      </c>
    </row>
    <row r="75" spans="1:20">
      <c r="A75" s="53">
        <v>60000</v>
      </c>
      <c r="B75" s="53">
        <v>70000</v>
      </c>
      <c r="C75" s="86">
        <v>192</v>
      </c>
      <c r="D75" s="86">
        <v>1228675605</v>
      </c>
      <c r="E75" s="54">
        <v>1.9460033017635312E-7</v>
      </c>
      <c r="F75" s="83">
        <v>63993.521093750001</v>
      </c>
      <c r="G75" s="105"/>
      <c r="H75" s="142" t="str">
        <f t="shared" si="0"/>
        <v>(60000, 70000]</v>
      </c>
      <c r="I75" s="171">
        <v>0</v>
      </c>
      <c r="J75" s="54">
        <v>0</v>
      </c>
      <c r="K75" s="54">
        <v>0</v>
      </c>
      <c r="L75" s="74">
        <v>0</v>
      </c>
      <c r="M75" s="54">
        <v>0</v>
      </c>
      <c r="N75" s="54">
        <v>0</v>
      </c>
      <c r="O75" s="105"/>
      <c r="P75" s="54">
        <v>0</v>
      </c>
      <c r="Q75" s="179">
        <v>0</v>
      </c>
      <c r="R75" s="54">
        <v>0</v>
      </c>
      <c r="S75" s="73">
        <v>0</v>
      </c>
    </row>
    <row r="76" spans="1:20">
      <c r="A76" s="53">
        <v>70000</v>
      </c>
      <c r="B76" s="53">
        <v>80000</v>
      </c>
      <c r="C76" s="86">
        <v>46</v>
      </c>
      <c r="D76" s="86">
        <v>339933765</v>
      </c>
      <c r="E76" s="54">
        <v>4.6622995771417934E-8</v>
      </c>
      <c r="F76" s="83">
        <v>73898.644565217386</v>
      </c>
      <c r="G76" s="105"/>
      <c r="H76" s="142" t="str">
        <f t="shared" si="0"/>
        <v>(70000, 80000]</v>
      </c>
      <c r="I76" s="171">
        <v>0</v>
      </c>
      <c r="J76" s="54">
        <v>0</v>
      </c>
      <c r="K76" s="54">
        <v>0</v>
      </c>
      <c r="L76" s="74">
        <v>0</v>
      </c>
      <c r="M76" s="54">
        <v>0</v>
      </c>
      <c r="N76" s="54">
        <v>0</v>
      </c>
      <c r="O76" s="105"/>
      <c r="P76" s="54">
        <v>0</v>
      </c>
      <c r="Q76" s="179">
        <v>0</v>
      </c>
      <c r="R76" s="54">
        <v>0</v>
      </c>
      <c r="S76" s="73">
        <v>0</v>
      </c>
    </row>
    <row r="77" spans="1:20">
      <c r="A77" s="53">
        <v>80000</v>
      </c>
      <c r="B77" s="53">
        <v>90000</v>
      </c>
      <c r="C77" s="86">
        <v>18</v>
      </c>
      <c r="D77" s="86">
        <v>149870980</v>
      </c>
      <c r="E77" s="54">
        <v>1.8243780954033104E-8</v>
      </c>
      <c r="F77" s="83">
        <v>83261.655555555553</v>
      </c>
      <c r="G77" s="105"/>
      <c r="H77" s="142" t="str">
        <f t="shared" si="0"/>
        <v>(80000, 90000]</v>
      </c>
      <c r="I77" s="171">
        <v>0</v>
      </c>
      <c r="J77" s="54">
        <v>0</v>
      </c>
      <c r="K77" s="54">
        <v>0</v>
      </c>
      <c r="L77" s="74">
        <v>0</v>
      </c>
      <c r="M77" s="54">
        <v>0</v>
      </c>
      <c r="N77" s="54">
        <v>0</v>
      </c>
      <c r="O77" s="105"/>
      <c r="P77" s="54">
        <v>0</v>
      </c>
      <c r="Q77" s="179">
        <v>0</v>
      </c>
      <c r="R77" s="54">
        <v>0</v>
      </c>
      <c r="S77" s="73">
        <v>0</v>
      </c>
    </row>
    <row r="78" spans="1:20">
      <c r="A78" s="53">
        <v>90000</v>
      </c>
      <c r="B78" s="53">
        <v>100000</v>
      </c>
      <c r="C78" s="86">
        <v>6</v>
      </c>
      <c r="D78" s="86">
        <v>57272250</v>
      </c>
      <c r="E78" s="54">
        <v>6.081260318011035E-9</v>
      </c>
      <c r="F78" s="83">
        <v>95453.75</v>
      </c>
      <c r="G78" s="105"/>
      <c r="H78" s="142" t="str">
        <f t="shared" si="0"/>
        <v>(90000, 100000]</v>
      </c>
      <c r="I78" s="171">
        <v>0</v>
      </c>
      <c r="J78" s="54">
        <v>0</v>
      </c>
      <c r="K78" s="54">
        <v>0</v>
      </c>
      <c r="L78" s="74">
        <v>0</v>
      </c>
      <c r="M78" s="54">
        <v>0</v>
      </c>
      <c r="N78" s="54">
        <v>0</v>
      </c>
      <c r="O78" s="105"/>
      <c r="P78" s="54">
        <v>0</v>
      </c>
      <c r="Q78" s="179">
        <v>0</v>
      </c>
      <c r="R78" s="54">
        <v>0</v>
      </c>
      <c r="S78" s="73">
        <v>0</v>
      </c>
    </row>
    <row r="79" spans="1:20">
      <c r="A79" s="53">
        <v>100000</v>
      </c>
      <c r="B79" s="53">
        <v>9999999</v>
      </c>
      <c r="C79" s="86">
        <v>156</v>
      </c>
      <c r="D79" s="86">
        <v>1792140330</v>
      </c>
      <c r="E79" s="54">
        <v>1.5811276826828693E-7</v>
      </c>
      <c r="F79" s="83">
        <v>114880.79038461538</v>
      </c>
      <c r="G79" s="105"/>
      <c r="H79" s="142" t="str">
        <f t="shared" si="0"/>
        <v>(100000, 9999999]</v>
      </c>
      <c r="I79" s="171">
        <v>0</v>
      </c>
      <c r="J79" s="54">
        <v>0</v>
      </c>
      <c r="K79" s="54">
        <v>0</v>
      </c>
      <c r="L79" s="74">
        <v>0</v>
      </c>
      <c r="M79" s="54">
        <v>0</v>
      </c>
      <c r="N79" s="54">
        <v>0</v>
      </c>
      <c r="O79" s="105"/>
      <c r="P79" s="54">
        <v>0</v>
      </c>
      <c r="Q79" s="179">
        <v>0</v>
      </c>
      <c r="R79" s="54">
        <v>0</v>
      </c>
      <c r="S79" s="73">
        <v>0</v>
      </c>
    </row>
    <row r="80" spans="1:20">
      <c r="A80" s="218" t="s">
        <v>72</v>
      </c>
      <c r="B80" s="219"/>
      <c r="C80" s="64">
        <f>E80*B14</f>
        <v>13362000</v>
      </c>
      <c r="D80" s="86" cm="1">
        <f t="array" ref="D80:D81">Multiplier_Weight_Oldhand!D80:D81</f>
        <v>360008300</v>
      </c>
      <c r="E80" s="150">
        <f>Multiplier_Weight_Oldhand!E80</f>
        <v>1.3362000000000001E-2</v>
      </c>
      <c r="F80" s="83">
        <v>0.26942695704235892</v>
      </c>
      <c r="G80" s="89"/>
      <c r="H80" s="142" t="s">
        <v>72</v>
      </c>
      <c r="I80" s="171">
        <v>0.314</v>
      </c>
      <c r="J80" s="54">
        <v>4.1956680000000005E-3</v>
      </c>
      <c r="K80" s="54">
        <f>J80</f>
        <v>4.1956680000000005E-3</v>
      </c>
      <c r="L80" s="74">
        <v>4195668</v>
      </c>
      <c r="M80" s="57">
        <v>4.1954967524090569E-3</v>
      </c>
      <c r="N80" s="54">
        <v>1.1303799232826714E-3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64">
        <v>10000000</v>
      </c>
      <c r="D81" s="86">
        <v>0</v>
      </c>
      <c r="E81" s="54">
        <v>1</v>
      </c>
      <c r="F81" s="83">
        <v>0</v>
      </c>
      <c r="G81" s="80"/>
      <c r="H81" s="142" t="s">
        <v>73</v>
      </c>
      <c r="I81" s="151"/>
      <c r="J81" s="54"/>
      <c r="K81" s="54"/>
      <c r="L81" s="75"/>
      <c r="M81" s="57">
        <f>E81</f>
        <v>1</v>
      </c>
      <c r="N81" s="54" t="e">
        <f>F81/B9</f>
        <v>#DIV/0!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306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6" t="s">
        <v>283</v>
      </c>
      <c r="Q87" s="156" t="s">
        <v>283</v>
      </c>
      <c r="R87" s="76" t="s">
        <v>281</v>
      </c>
      <c r="S87" s="76" t="s">
        <v>74</v>
      </c>
      <c r="U87" s="116" t="s">
        <v>300</v>
      </c>
    </row>
    <row r="88" spans="1:22">
      <c r="A88" s="58">
        <v>-1</v>
      </c>
      <c r="B88" s="58">
        <v>0</v>
      </c>
      <c r="C88" s="86" cm="1">
        <f t="array" ref="C88:D151">Multiplier_Weight_Oldhand!C88:D151</f>
        <v>0</v>
      </c>
      <c r="D88" s="86">
        <v>0</v>
      </c>
      <c r="E88" s="54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1E-4</v>
      </c>
      <c r="H88" s="142" t="str">
        <f t="shared" ref="H88:H119" si="1">"("&amp;$A88&amp;", "&amp;$B88&amp;"]"</f>
        <v>(-1, 0]</v>
      </c>
      <c r="I88" s="171">
        <v>0</v>
      </c>
      <c r="J88" s="54" cm="1">
        <f t="array" ref="J88:J151">_xlfn.ANCHORARRAY(E88)*I88:I151</f>
        <v>0</v>
      </c>
      <c r="K88" s="54" cm="1">
        <f t="array" ref="K88:K151">J88:J151/SUM(_xlfn.ANCHORARRAY(J88))</f>
        <v>0</v>
      </c>
      <c r="L88" s="103" cm="1">
        <f t="array" ref="L88:L151">INT(_xlfn.ANCHORARRAY(K88)*$B$2)</f>
        <v>0</v>
      </c>
      <c r="M88" s="54" cm="1">
        <f t="array" ref="M88:M151">_xlfn.LET(_xlpm.x, L88:L151, _xlpm.x/SUM(_xlpm.x))</f>
        <v>0</v>
      </c>
      <c r="N88" s="55" cm="1">
        <f t="array" ref="N88:N151">M88:M151*_xlfn.ANCHORARRAY(F88)</f>
        <v>0</v>
      </c>
      <c r="O88" s="105"/>
      <c r="P88" s="54" cm="1">
        <f t="array" ref="P88:P151">_xlfn.ANCHORARRAY(M88)</f>
        <v>0</v>
      </c>
      <c r="Q88" s="179">
        <v>0</v>
      </c>
      <c r="R88" s="54">
        <v>0</v>
      </c>
      <c r="S88" s="73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0.36564717595868007</v>
      </c>
    </row>
    <row r="89" spans="1:22">
      <c r="A89" s="53">
        <v>0</v>
      </c>
      <c r="B89" s="53">
        <v>1</v>
      </c>
      <c r="C89" s="86">
        <v>7042</v>
      </c>
      <c r="D89" s="86">
        <v>397470</v>
      </c>
      <c r="E89" s="54">
        <v>5.2724048380341487E-4</v>
      </c>
      <c r="F89" s="83">
        <v>0.56442771939789838</v>
      </c>
      <c r="G89" s="46">
        <v>15145</v>
      </c>
      <c r="H89" s="142" t="str">
        <f t="shared" si="1"/>
        <v>(0, 1]</v>
      </c>
      <c r="I89" s="171">
        <v>0</v>
      </c>
      <c r="J89" s="54">
        <v>0</v>
      </c>
      <c r="K89" s="54">
        <v>0</v>
      </c>
      <c r="L89" s="103">
        <v>0</v>
      </c>
      <c r="M89" s="54">
        <v>0</v>
      </c>
      <c r="N89" s="54">
        <v>0</v>
      </c>
      <c r="O89" s="105"/>
      <c r="P89" s="54">
        <v>0</v>
      </c>
      <c r="Q89" s="179">
        <v>0</v>
      </c>
      <c r="R89" s="54">
        <v>0</v>
      </c>
      <c r="S89" s="73">
        <v>0</v>
      </c>
      <c r="U89" s="179">
        <v>0.1035961922670114</v>
      </c>
      <c r="V89" s="201">
        <f>V88*12</f>
        <v>4.3877661115041606</v>
      </c>
    </row>
    <row r="90" spans="1:22">
      <c r="A90" s="53">
        <v>1</v>
      </c>
      <c r="B90" s="53">
        <v>2</v>
      </c>
      <c r="C90" s="86">
        <v>6961</v>
      </c>
      <c r="D90" s="86">
        <v>1078515</v>
      </c>
      <c r="E90" s="54">
        <v>5.2117594543532684E-4</v>
      </c>
      <c r="F90" s="83">
        <v>1.5493679069099267</v>
      </c>
      <c r="G90" s="80">
        <f>1+G89*G88</f>
        <v>2.5145</v>
      </c>
      <c r="H90" s="142" t="str">
        <f t="shared" si="1"/>
        <v>(1, 2]</v>
      </c>
      <c r="I90" s="171">
        <v>0</v>
      </c>
      <c r="J90" s="54">
        <v>0</v>
      </c>
      <c r="K90" s="54">
        <v>0</v>
      </c>
      <c r="L90" s="103">
        <v>0</v>
      </c>
      <c r="M90" s="54">
        <v>0</v>
      </c>
      <c r="N90" s="54">
        <v>0</v>
      </c>
      <c r="O90" s="105"/>
      <c r="P90" s="54">
        <v>0</v>
      </c>
      <c r="Q90" s="179">
        <v>0</v>
      </c>
      <c r="R90" s="54">
        <v>0</v>
      </c>
      <c r="S90" s="73">
        <v>0</v>
      </c>
      <c r="U90" s="179">
        <v>0.1484915483916982</v>
      </c>
    </row>
    <row r="91" spans="1:22">
      <c r="A91" s="53">
        <v>2</v>
      </c>
      <c r="B91" s="53">
        <v>3</v>
      </c>
      <c r="C91" s="86">
        <v>7196</v>
      </c>
      <c r="D91" s="86">
        <v>1845290</v>
      </c>
      <c r="E91" s="54">
        <v>5.3877059378718744E-4</v>
      </c>
      <c r="F91" s="83">
        <v>2.5643274041133965</v>
      </c>
      <c r="G91" s="80"/>
      <c r="H91" s="142" t="str">
        <f t="shared" si="1"/>
        <v>(2, 3]</v>
      </c>
      <c r="I91" s="171">
        <v>0</v>
      </c>
      <c r="J91" s="54">
        <v>0</v>
      </c>
      <c r="K91" s="54">
        <v>0</v>
      </c>
      <c r="L91" s="103">
        <v>0</v>
      </c>
      <c r="M91" s="54">
        <v>0</v>
      </c>
      <c r="N91" s="54">
        <v>0</v>
      </c>
      <c r="O91" s="105"/>
      <c r="P91" s="54">
        <v>0</v>
      </c>
      <c r="Q91" s="179">
        <v>0</v>
      </c>
      <c r="R91" s="54">
        <v>0</v>
      </c>
      <c r="S91" s="73">
        <v>0</v>
      </c>
      <c r="U91" s="179">
        <v>0.17406206150944259</v>
      </c>
    </row>
    <row r="92" spans="1:22">
      <c r="A92" s="53">
        <v>3</v>
      </c>
      <c r="B92" s="53">
        <v>4</v>
      </c>
      <c r="C92" s="86">
        <v>7104</v>
      </c>
      <c r="D92" s="86">
        <v>2524955</v>
      </c>
      <c r="E92" s="54">
        <v>5.3188247613454413E-4</v>
      </c>
      <c r="F92" s="83">
        <v>3.5542722409909908</v>
      </c>
      <c r="G92" s="80"/>
      <c r="H92" s="142" t="str">
        <f t="shared" si="1"/>
        <v>(3, 4]</v>
      </c>
      <c r="I92" s="171">
        <v>0</v>
      </c>
      <c r="J92" s="54">
        <v>0</v>
      </c>
      <c r="K92" s="54">
        <v>0</v>
      </c>
      <c r="L92" s="103">
        <v>0</v>
      </c>
      <c r="M92" s="54">
        <v>0</v>
      </c>
      <c r="N92" s="54">
        <v>0</v>
      </c>
      <c r="O92" s="105"/>
      <c r="P92" s="54">
        <v>0</v>
      </c>
      <c r="Q92" s="179">
        <v>0</v>
      </c>
      <c r="R92" s="54">
        <v>3.614457831325301E-2</v>
      </c>
      <c r="S92" s="73">
        <v>0</v>
      </c>
      <c r="U92" s="179">
        <v>0.1929305403453177</v>
      </c>
    </row>
    <row r="93" spans="1:22">
      <c r="A93" s="53">
        <v>4</v>
      </c>
      <c r="B93" s="53">
        <v>5</v>
      </c>
      <c r="C93" s="86">
        <v>7483</v>
      </c>
      <c r="D93" s="86">
        <v>3409320</v>
      </c>
      <c r="E93" s="54">
        <v>5.6025852602967251E-4</v>
      </c>
      <c r="F93" s="83">
        <v>4.5560871308298809</v>
      </c>
      <c r="G93" s="80"/>
      <c r="H93" s="142" t="str">
        <f t="shared" si="1"/>
        <v>(4, 5]</v>
      </c>
      <c r="I93" s="171">
        <v>0</v>
      </c>
      <c r="J93" s="54">
        <v>0</v>
      </c>
      <c r="K93" s="54">
        <v>0</v>
      </c>
      <c r="L93" s="103">
        <v>0</v>
      </c>
      <c r="M93" s="54">
        <v>0</v>
      </c>
      <c r="N93" s="54">
        <v>0</v>
      </c>
      <c r="O93" s="105"/>
      <c r="P93" s="54">
        <v>0</v>
      </c>
      <c r="Q93" s="179">
        <v>0</v>
      </c>
      <c r="R93" s="54">
        <v>0</v>
      </c>
      <c r="S93" s="73">
        <v>0</v>
      </c>
      <c r="U93" s="179">
        <v>0.2063314917127072</v>
      </c>
    </row>
    <row r="94" spans="1:22">
      <c r="A94" s="53">
        <v>5</v>
      </c>
      <c r="B94" s="53">
        <v>6</v>
      </c>
      <c r="C94" s="86">
        <v>8182</v>
      </c>
      <c r="D94" s="86">
        <v>4541655</v>
      </c>
      <c r="E94" s="54">
        <v>6.1259324602095158E-4</v>
      </c>
      <c r="F94" s="83">
        <v>5.550788315815204</v>
      </c>
      <c r="G94" s="80"/>
      <c r="H94" s="142" t="str">
        <f t="shared" si="1"/>
        <v>(5, 6]</v>
      </c>
      <c r="I94" s="171">
        <v>0</v>
      </c>
      <c r="J94" s="54">
        <v>0</v>
      </c>
      <c r="K94" s="54">
        <v>0</v>
      </c>
      <c r="L94" s="103">
        <v>0</v>
      </c>
      <c r="M94" s="54">
        <v>0</v>
      </c>
      <c r="N94" s="54">
        <v>0</v>
      </c>
      <c r="O94" s="105"/>
      <c r="P94" s="54">
        <v>0</v>
      </c>
      <c r="Q94" s="179">
        <v>0</v>
      </c>
      <c r="R94" s="54">
        <v>0</v>
      </c>
      <c r="S94" s="73">
        <v>0</v>
      </c>
      <c r="U94" s="179">
        <v>0.21336163331311911</v>
      </c>
    </row>
    <row r="95" spans="1:22">
      <c r="A95" s="53">
        <v>6</v>
      </c>
      <c r="B95" s="53">
        <v>7</v>
      </c>
      <c r="C95" s="86">
        <v>8390</v>
      </c>
      <c r="D95" s="86">
        <v>5496365</v>
      </c>
      <c r="E95" s="54">
        <v>6.2816638158344951E-4</v>
      </c>
      <c r="F95" s="83">
        <v>6.5510905840286053</v>
      </c>
      <c r="G95" s="80"/>
      <c r="H95" s="142" t="str">
        <f t="shared" si="1"/>
        <v>(6, 7]</v>
      </c>
      <c r="I95" s="171">
        <v>0</v>
      </c>
      <c r="J95" s="54">
        <v>0</v>
      </c>
      <c r="K95" s="54">
        <v>0</v>
      </c>
      <c r="L95" s="103">
        <v>0</v>
      </c>
      <c r="M95" s="54">
        <v>0</v>
      </c>
      <c r="N95" s="54">
        <v>0</v>
      </c>
      <c r="O95" s="105"/>
      <c r="P95" s="54">
        <v>0</v>
      </c>
      <c r="Q95" s="179">
        <v>0</v>
      </c>
      <c r="R95" s="54">
        <v>1.2048192771084338E-2</v>
      </c>
      <c r="S95" s="73">
        <v>0</v>
      </c>
      <c r="U95" s="179">
        <v>0.22473548361673201</v>
      </c>
    </row>
    <row r="96" spans="1:22">
      <c r="A96" s="53">
        <v>7</v>
      </c>
      <c r="B96" s="53">
        <v>8</v>
      </c>
      <c r="C96" s="86">
        <v>8747</v>
      </c>
      <c r="D96" s="86">
        <v>6605700</v>
      </c>
      <c r="E96" s="54">
        <v>6.5489527290946755E-4</v>
      </c>
      <c r="F96" s="83">
        <v>7.5519606722304786</v>
      </c>
      <c r="G96" s="80"/>
      <c r="H96" s="142" t="str">
        <f t="shared" si="1"/>
        <v>(7, 8]</v>
      </c>
      <c r="I96" s="171">
        <v>0</v>
      </c>
      <c r="J96" s="54">
        <v>0</v>
      </c>
      <c r="K96" s="54">
        <v>0</v>
      </c>
      <c r="L96" s="103">
        <v>0</v>
      </c>
      <c r="M96" s="54">
        <v>0</v>
      </c>
      <c r="N96" s="54">
        <v>0</v>
      </c>
      <c r="O96" s="105"/>
      <c r="P96" s="54">
        <v>0</v>
      </c>
      <c r="Q96" s="179">
        <v>0</v>
      </c>
      <c r="R96" s="54">
        <v>3.614457831325301E-2</v>
      </c>
      <c r="S96" s="73">
        <v>0</v>
      </c>
      <c r="U96" s="179">
        <v>0.2344830191530354</v>
      </c>
    </row>
    <row r="97" spans="1:21">
      <c r="A97" s="53">
        <v>8</v>
      </c>
      <c r="B97" s="53">
        <v>9</v>
      </c>
      <c r="C97" s="86">
        <v>8856</v>
      </c>
      <c r="D97" s="86">
        <v>7570485</v>
      </c>
      <c r="E97" s="54">
        <v>6.6305619491096885E-4</v>
      </c>
      <c r="F97" s="83">
        <v>8.5484247967479678</v>
      </c>
      <c r="G97" s="80"/>
      <c r="H97" s="142" t="str">
        <f t="shared" si="1"/>
        <v>(8, 9]</v>
      </c>
      <c r="I97" s="171">
        <v>0</v>
      </c>
      <c r="J97" s="54">
        <v>0</v>
      </c>
      <c r="K97" s="54">
        <v>0</v>
      </c>
      <c r="L97" s="103">
        <v>0</v>
      </c>
      <c r="M97" s="54">
        <v>0</v>
      </c>
      <c r="N97" s="54">
        <v>0</v>
      </c>
      <c r="O97" s="105"/>
      <c r="P97" s="54">
        <v>0</v>
      </c>
      <c r="Q97" s="179">
        <v>0</v>
      </c>
      <c r="R97" s="54">
        <v>2.4096385542168676E-2</v>
      </c>
      <c r="S97" s="73">
        <v>0</v>
      </c>
      <c r="U97" s="179">
        <v>0.24127152960495621</v>
      </c>
    </row>
    <row r="98" spans="1:21">
      <c r="A98" s="53">
        <v>9</v>
      </c>
      <c r="B98" s="53">
        <v>10</v>
      </c>
      <c r="C98" s="86">
        <v>9108</v>
      </c>
      <c r="D98" s="86">
        <v>8694310</v>
      </c>
      <c r="E98" s="54">
        <v>6.8192364761168744E-4</v>
      </c>
      <c r="F98" s="83">
        <v>9.5457949055775142</v>
      </c>
      <c r="G98" s="80"/>
      <c r="H98" s="142" t="str">
        <f t="shared" si="1"/>
        <v>(9, 10]</v>
      </c>
      <c r="I98" s="171">
        <v>0</v>
      </c>
      <c r="J98" s="54">
        <v>0</v>
      </c>
      <c r="K98" s="54">
        <v>0</v>
      </c>
      <c r="L98" s="103">
        <v>0</v>
      </c>
      <c r="M98" s="54">
        <v>0</v>
      </c>
      <c r="N98" s="54">
        <v>0</v>
      </c>
      <c r="O98" s="105"/>
      <c r="P98" s="54">
        <v>0</v>
      </c>
      <c r="Q98" s="179">
        <v>0</v>
      </c>
      <c r="R98" s="54">
        <v>1.2048192771084338E-2</v>
      </c>
      <c r="S98" s="73">
        <v>0</v>
      </c>
      <c r="U98" s="179">
        <v>0.24651398937424071</v>
      </c>
    </row>
    <row r="99" spans="1:21">
      <c r="A99" s="53">
        <v>10</v>
      </c>
      <c r="B99" s="53">
        <v>15</v>
      </c>
      <c r="C99" s="86">
        <v>51671</v>
      </c>
      <c r="D99" s="86">
        <v>65170480</v>
      </c>
      <c r="E99" s="54">
        <v>3.8686513829318736E-3</v>
      </c>
      <c r="F99" s="83">
        <v>12.612583460742004</v>
      </c>
      <c r="G99" s="105"/>
      <c r="H99" s="142" t="str">
        <f t="shared" si="1"/>
        <v>(10, 15]</v>
      </c>
      <c r="I99" s="171">
        <v>0</v>
      </c>
      <c r="J99" s="54">
        <v>0</v>
      </c>
      <c r="K99" s="54">
        <v>0</v>
      </c>
      <c r="L99" s="103">
        <v>0</v>
      </c>
      <c r="M99" s="54">
        <v>0</v>
      </c>
      <c r="N99" s="54">
        <v>0</v>
      </c>
      <c r="O99" s="105"/>
      <c r="P99" s="54">
        <v>0</v>
      </c>
      <c r="Q99" s="179">
        <v>0.13126626188785775</v>
      </c>
      <c r="R99" s="54">
        <v>7.2289156626506021E-2</v>
      </c>
      <c r="S99" s="73">
        <v>0</v>
      </c>
      <c r="T99" s="90"/>
      <c r="U99" s="179">
        <v>0.2621944591855655</v>
      </c>
    </row>
    <row r="100" spans="1:21">
      <c r="A100" s="53">
        <v>15</v>
      </c>
      <c r="B100" s="53">
        <v>20</v>
      </c>
      <c r="C100" s="86">
        <v>60539</v>
      </c>
      <c r="D100" s="86">
        <v>106561110</v>
      </c>
      <c r="E100" s="54">
        <v>4.5326060279714479E-3</v>
      </c>
      <c r="F100" s="83">
        <v>17.602059829201011</v>
      </c>
      <c r="G100" s="105"/>
      <c r="H100" s="180" t="str">
        <f t="shared" si="1"/>
        <v>(15, 20]</v>
      </c>
      <c r="I100" s="171">
        <v>0</v>
      </c>
      <c r="J100" s="54">
        <v>0</v>
      </c>
      <c r="K100" s="54">
        <v>0</v>
      </c>
      <c r="L100" s="103">
        <v>0</v>
      </c>
      <c r="M100" s="54">
        <v>0</v>
      </c>
      <c r="N100" s="54">
        <v>0</v>
      </c>
      <c r="O100" s="105"/>
      <c r="P100" s="54">
        <v>0</v>
      </c>
      <c r="Q100" s="179">
        <v>0.13125249088755481</v>
      </c>
      <c r="R100" s="54">
        <v>7.2289156626506021E-2</v>
      </c>
      <c r="S100" s="73">
        <v>0</v>
      </c>
      <c r="T100" s="90"/>
      <c r="U100" s="179">
        <v>0.28343220593126539</v>
      </c>
    </row>
    <row r="101" spans="1:21">
      <c r="A101" s="53">
        <v>20</v>
      </c>
      <c r="B101" s="53">
        <v>25</v>
      </c>
      <c r="C101" s="86">
        <v>68801</v>
      </c>
      <c r="D101" s="86">
        <v>155359970</v>
      </c>
      <c r="E101" s="54">
        <v>5.151188941516437E-3</v>
      </c>
      <c r="F101" s="83">
        <v>22.581062775250363</v>
      </c>
      <c r="G101" s="105"/>
      <c r="H101" s="142" t="str">
        <f t="shared" si="1"/>
        <v>(20, 25]</v>
      </c>
      <c r="I101" s="171">
        <v>0</v>
      </c>
      <c r="J101" s="54">
        <v>0</v>
      </c>
      <c r="K101" s="54">
        <v>0</v>
      </c>
      <c r="L101" s="103">
        <v>0</v>
      </c>
      <c r="M101" s="54">
        <v>0</v>
      </c>
      <c r="N101" s="54">
        <v>0</v>
      </c>
      <c r="O101" s="105"/>
      <c r="P101" s="54">
        <v>0</v>
      </c>
      <c r="Q101" s="179">
        <v>0.1312781858881201</v>
      </c>
      <c r="R101" s="54">
        <v>7.2289156626506021E-2</v>
      </c>
      <c r="S101" s="73">
        <v>0</v>
      </c>
      <c r="T101" s="90"/>
      <c r="U101" s="179">
        <v>0.29907072112041061</v>
      </c>
    </row>
    <row r="102" spans="1:21">
      <c r="A102" s="53">
        <v>25</v>
      </c>
      <c r="B102" s="53">
        <v>30</v>
      </c>
      <c r="C102" s="86">
        <v>76304</v>
      </c>
      <c r="D102" s="86">
        <v>210369015</v>
      </c>
      <c r="E102" s="54">
        <v>5.7129448844271194E-3</v>
      </c>
      <c r="F102" s="83">
        <v>27.56985413608723</v>
      </c>
      <c r="G102" s="105"/>
      <c r="H102" s="142" t="str">
        <f t="shared" si="1"/>
        <v>(25, 30]</v>
      </c>
      <c r="I102" s="171">
        <v>0</v>
      </c>
      <c r="J102" s="54">
        <v>0</v>
      </c>
      <c r="K102" s="54">
        <v>0</v>
      </c>
      <c r="L102" s="103">
        <v>0</v>
      </c>
      <c r="M102" s="54">
        <v>0</v>
      </c>
      <c r="N102" s="54">
        <v>0</v>
      </c>
      <c r="O102" s="105"/>
      <c r="P102" s="54">
        <v>0</v>
      </c>
      <c r="Q102" s="179">
        <v>0.13224971290949369</v>
      </c>
      <c r="R102" s="54">
        <v>8.4337349397590355E-2</v>
      </c>
      <c r="S102" s="73">
        <v>0</v>
      </c>
      <c r="T102" s="90"/>
      <c r="U102" s="179">
        <v>0.31171104584443621</v>
      </c>
    </row>
    <row r="103" spans="1:21">
      <c r="A103" s="53">
        <v>30</v>
      </c>
      <c r="B103" s="53">
        <v>35</v>
      </c>
      <c r="C103" s="86">
        <v>83241</v>
      </c>
      <c r="D103" s="86">
        <v>271107480</v>
      </c>
      <c r="E103" s="54">
        <v>6.2323239296052345E-3</v>
      </c>
      <c r="F103" s="83">
        <v>32.568984034310013</v>
      </c>
      <c r="G103" s="105"/>
      <c r="H103" s="142" t="str">
        <f t="shared" si="1"/>
        <v>(30, 35]</v>
      </c>
      <c r="I103" s="171">
        <v>21</v>
      </c>
      <c r="J103" s="54">
        <v>0.13087880252170991</v>
      </c>
      <c r="K103" s="54">
        <v>0.10552692032106507</v>
      </c>
      <c r="L103" s="103">
        <v>105526920</v>
      </c>
      <c r="M103" s="54">
        <v>0.1055269205276346</v>
      </c>
      <c r="N103" s="54">
        <v>3.436904589854433</v>
      </c>
      <c r="O103" s="105"/>
      <c r="P103" s="54">
        <v>0.1055269205276346</v>
      </c>
      <c r="Q103" s="179">
        <v>3.6550552804112159E-2</v>
      </c>
      <c r="R103" s="54">
        <v>3.614457831325301E-2</v>
      </c>
      <c r="S103" s="73">
        <v>0.35</v>
      </c>
      <c r="T103" s="90"/>
      <c r="U103" s="179">
        <v>0.32425899924548329</v>
      </c>
    </row>
    <row r="104" spans="1:21">
      <c r="A104" s="53">
        <v>35</v>
      </c>
      <c r="B104" s="53">
        <v>40</v>
      </c>
      <c r="C104" s="86">
        <v>89448</v>
      </c>
      <c r="D104" s="86">
        <v>335898775</v>
      </c>
      <c r="E104" s="54">
        <v>6.6970472586265067E-3</v>
      </c>
      <c r="F104" s="83">
        <v>37.552407544047938</v>
      </c>
      <c r="G104" s="105"/>
      <c r="H104" s="180" t="str">
        <f t="shared" si="1"/>
        <v>(35, 40]</v>
      </c>
      <c r="I104" s="171">
        <v>19.247058600000003</v>
      </c>
      <c r="J104" s="54">
        <v>0.12889846103375374</v>
      </c>
      <c r="K104" s="54">
        <v>0.10393018093789884</v>
      </c>
      <c r="L104" s="103">
        <v>103930180</v>
      </c>
      <c r="M104" s="54">
        <v>0.1039301805196509</v>
      </c>
      <c r="N104" s="54">
        <v>3.9028284950004024</v>
      </c>
      <c r="O104" s="105"/>
      <c r="P104" s="54">
        <v>0.1039301805196509</v>
      </c>
      <c r="Q104" s="179">
        <v>2.9855874656829241E-2</v>
      </c>
      <c r="R104" s="54">
        <v>2.4096385542168676E-2</v>
      </c>
      <c r="S104" s="73">
        <v>0.28999999999999998</v>
      </c>
      <c r="T104" s="90"/>
      <c r="U104" s="179">
        <v>0.33402138771449891</v>
      </c>
    </row>
    <row r="105" spans="1:21">
      <c r="A105" s="53">
        <v>40</v>
      </c>
      <c r="B105" s="53">
        <v>45</v>
      </c>
      <c r="C105" s="86">
        <v>95401</v>
      </c>
      <c r="D105" s="86">
        <v>405939470</v>
      </c>
      <c r="E105" s="54">
        <v>7.1427533932589583E-3</v>
      </c>
      <c r="F105" s="83">
        <v>42.55086110208488</v>
      </c>
      <c r="G105" s="105"/>
      <c r="H105" s="142" t="str">
        <f t="shared" si="1"/>
        <v>(40, 45]</v>
      </c>
      <c r="I105" s="171">
        <v>18.263183400000003</v>
      </c>
      <c r="J105" s="54">
        <v>0.13044941520206069</v>
      </c>
      <c r="K105" s="54">
        <v>0.10518070748449834</v>
      </c>
      <c r="L105" s="103">
        <v>105180707</v>
      </c>
      <c r="M105" s="54">
        <v>0.10518070752590354</v>
      </c>
      <c r="N105" s="54">
        <v>4.4755296765537356</v>
      </c>
      <c r="O105" s="105"/>
      <c r="P105" s="54">
        <v>0.10518070752590354</v>
      </c>
      <c r="Q105" s="179">
        <v>2.9391089646603974E-2</v>
      </c>
      <c r="R105" s="54">
        <v>3.614457831325301E-2</v>
      </c>
      <c r="S105" s="73">
        <v>0.28000000000000003</v>
      </c>
      <c r="T105" s="90"/>
      <c r="U105" s="179">
        <v>0.3430985244299562</v>
      </c>
    </row>
    <row r="106" spans="1:21">
      <c r="A106" s="53">
        <v>45</v>
      </c>
      <c r="B106" s="53">
        <v>50</v>
      </c>
      <c r="C106" s="86">
        <v>100624</v>
      </c>
      <c r="D106" s="86">
        <v>478490985</v>
      </c>
      <c r="E106" s="54">
        <v>7.5338038117345671E-3</v>
      </c>
      <c r="F106" s="83">
        <v>47.552371700588331</v>
      </c>
      <c r="G106" s="105"/>
      <c r="H106" s="142" t="str">
        <f t="shared" si="1"/>
        <v>(45, 50]</v>
      </c>
      <c r="I106" s="171">
        <v>17.5</v>
      </c>
      <c r="J106" s="54">
        <v>0.13184156670535493</v>
      </c>
      <c r="K106" s="54">
        <v>0.10630319224087142</v>
      </c>
      <c r="L106" s="103">
        <v>106303192</v>
      </c>
      <c r="M106" s="54">
        <v>0.10630319253151596</v>
      </c>
      <c r="N106" s="54">
        <v>5.0549689242178522</v>
      </c>
      <c r="O106" s="105"/>
      <c r="P106" s="54">
        <v>0.10630319253151596</v>
      </c>
      <c r="Q106" s="179">
        <v>2.7000172594003797E-2</v>
      </c>
      <c r="R106" s="54">
        <v>2.4096385542168676E-2</v>
      </c>
      <c r="S106" s="73">
        <v>0.25</v>
      </c>
      <c r="T106" s="90"/>
      <c r="U106" s="179">
        <v>0.35173334075126161</v>
      </c>
    </row>
    <row r="107" spans="1:21">
      <c r="A107" s="53">
        <v>50</v>
      </c>
      <c r="B107" s="53">
        <v>60</v>
      </c>
      <c r="C107" s="86">
        <v>214959</v>
      </c>
      <c r="D107" s="86">
        <v>1184621845</v>
      </c>
      <c r="E107" s="54">
        <v>1.6094161766245139E-2</v>
      </c>
      <c r="F107" s="83">
        <v>55.10919966133077</v>
      </c>
      <c r="G107" s="105">
        <v>1.9140843999999999</v>
      </c>
      <c r="H107" s="180" t="str">
        <f t="shared" si="1"/>
        <v>(50, 60]</v>
      </c>
      <c r="I107" s="171" cm="1">
        <f t="array" ref="I107:I111">G107:G111*G90</f>
        <v>4.8129652238</v>
      </c>
      <c r="J107" s="54">
        <v>7.7460640887149435E-2</v>
      </c>
      <c r="K107" s="54">
        <v>6.2456125219826464E-2</v>
      </c>
      <c r="L107" s="103">
        <v>62456125</v>
      </c>
      <c r="M107" s="54">
        <v>6.2456125312280626E-2</v>
      </c>
      <c r="N107" s="54">
        <v>3.4419070799075677</v>
      </c>
      <c r="O107" s="105"/>
      <c r="P107" s="54">
        <v>6.2456125312280626E-2</v>
      </c>
      <c r="Q107" s="179">
        <v>2.2800440501609689E-2</v>
      </c>
      <c r="R107" s="54">
        <v>2.4096385542168676E-2</v>
      </c>
      <c r="S107" s="73">
        <v>0.37</v>
      </c>
      <c r="T107" s="90"/>
      <c r="U107" s="179">
        <v>0.36271288727141282</v>
      </c>
    </row>
    <row r="108" spans="1:21">
      <c r="A108" s="53">
        <v>60</v>
      </c>
      <c r="B108" s="53">
        <v>70</v>
      </c>
      <c r="C108" s="86">
        <v>229908</v>
      </c>
      <c r="D108" s="86">
        <v>1496133495</v>
      </c>
      <c r="E108" s="54">
        <v>1.7213406013955625E-2</v>
      </c>
      <c r="F108" s="83">
        <v>65.075312516310873</v>
      </c>
      <c r="G108" s="105">
        <v>5.3630478000000004</v>
      </c>
      <c r="H108" s="142" t="str">
        <f t="shared" si="1"/>
        <v>(60, 70]</v>
      </c>
      <c r="I108" s="171">
        <v>13.485383693100001</v>
      </c>
      <c r="J108" s="54">
        <v>0.23212938476330669</v>
      </c>
      <c r="K108" s="54">
        <v>0.1871647556221489</v>
      </c>
      <c r="L108" s="103">
        <v>187164755</v>
      </c>
      <c r="M108" s="54">
        <v>0.18716475593582377</v>
      </c>
      <c r="N108" s="54">
        <v>12.179804984562782</v>
      </c>
      <c r="O108" s="105"/>
      <c r="P108" s="54">
        <v>0.18716475593582377</v>
      </c>
      <c r="Q108" s="179">
        <v>6.7250440479509691E-2</v>
      </c>
      <c r="R108" s="54">
        <v>6.0240963855421686E-2</v>
      </c>
      <c r="S108" s="73">
        <v>0.36</v>
      </c>
      <c r="T108" s="90"/>
      <c r="U108" s="179">
        <v>0.3762682804482122</v>
      </c>
    </row>
    <row r="109" spans="1:21">
      <c r="A109" s="53">
        <v>70</v>
      </c>
      <c r="B109" s="53">
        <v>80</v>
      </c>
      <c r="C109" s="86">
        <v>241897</v>
      </c>
      <c r="D109" s="86">
        <v>1815887605</v>
      </c>
      <c r="E109" s="54">
        <v>1.811103256327672E-2</v>
      </c>
      <c r="F109" s="83">
        <v>75.068628589854356</v>
      </c>
      <c r="G109" s="105">
        <v>4.5775509000000003</v>
      </c>
      <c r="H109" s="142" t="str">
        <f t="shared" si="1"/>
        <v>(70, 80]</v>
      </c>
      <c r="I109" s="171">
        <v>11.51025173805</v>
      </c>
      <c r="J109" s="54">
        <v>0.20846254403933601</v>
      </c>
      <c r="K109" s="54">
        <v>0.1680823009602069</v>
      </c>
      <c r="L109" s="103">
        <v>168082300</v>
      </c>
      <c r="M109" s="54">
        <v>0.16808230084041151</v>
      </c>
      <c r="N109" s="54">
        <v>12.617707814317017</v>
      </c>
      <c r="O109" s="105"/>
      <c r="P109" s="54">
        <v>0.16808230084041151</v>
      </c>
      <c r="Q109" s="179">
        <v>6.064221133412865E-2</v>
      </c>
      <c r="R109" s="54">
        <v>4.8192771084337352E-2</v>
      </c>
      <c r="S109" s="73">
        <v>0.36</v>
      </c>
      <c r="T109" s="90"/>
      <c r="U109" s="179">
        <v>0.38787950467443449</v>
      </c>
    </row>
    <row r="110" spans="1:21">
      <c r="A110" s="53">
        <v>80</v>
      </c>
      <c r="B110" s="53">
        <v>90</v>
      </c>
      <c r="C110" s="86">
        <v>251871</v>
      </c>
      <c r="D110" s="86">
        <v>2142451880</v>
      </c>
      <c r="E110" s="54">
        <v>1.8857794361836114E-2</v>
      </c>
      <c r="F110" s="83">
        <v>85.061475120200413</v>
      </c>
      <c r="G110" s="105">
        <v>2.2481463000000002</v>
      </c>
      <c r="H110" s="142" t="str">
        <f t="shared" si="1"/>
        <v>(80, 90]</v>
      </c>
      <c r="I110" s="171">
        <v>5.6529638713499999</v>
      </c>
      <c r="J110" s="54">
        <v>0.10660243022080727</v>
      </c>
      <c r="K110" s="54">
        <v>8.5953003413803367E-2</v>
      </c>
      <c r="L110" s="103">
        <v>85953003</v>
      </c>
      <c r="M110" s="54">
        <v>8.5953003429765015E-2</v>
      </c>
      <c r="N110" s="54">
        <v>7.3112892627474579</v>
      </c>
      <c r="O110" s="105"/>
      <c r="P110" s="54">
        <v>8.5953003429765015E-2</v>
      </c>
      <c r="Q110" s="179">
        <v>3.0830899678279792E-2</v>
      </c>
      <c r="R110" s="54">
        <v>2.4096385542168676E-2</v>
      </c>
      <c r="S110" s="73">
        <v>0.36</v>
      </c>
      <c r="T110" s="90"/>
      <c r="U110" s="179">
        <v>0.39818380745410098</v>
      </c>
    </row>
    <row r="111" spans="1:21">
      <c r="A111" s="53">
        <v>90</v>
      </c>
      <c r="B111" s="53">
        <v>100</v>
      </c>
      <c r="C111" s="86">
        <v>258300</v>
      </c>
      <c r="D111" s="86">
        <v>2455049550</v>
      </c>
      <c r="E111" s="54">
        <v>1.9339139018236591E-2</v>
      </c>
      <c r="F111" s="83">
        <v>95.046440185830434</v>
      </c>
      <c r="G111" s="105">
        <v>1.9231130999999999</v>
      </c>
      <c r="H111" s="142" t="str">
        <f t="shared" si="1"/>
        <v>(90, 100]</v>
      </c>
      <c r="I111" s="181">
        <v>4.8356678899499999</v>
      </c>
      <c r="J111" s="102">
        <v>9.3517653569765852E-2</v>
      </c>
      <c r="K111" s="102">
        <v>7.5402813799680501E-2</v>
      </c>
      <c r="L111" s="103">
        <v>75402813</v>
      </c>
      <c r="M111" s="102">
        <v>7.5402813377014072E-2</v>
      </c>
      <c r="N111" s="102">
        <v>7.1667689914817032</v>
      </c>
      <c r="O111" s="105"/>
      <c r="P111" s="54">
        <v>7.5402813377014072E-2</v>
      </c>
      <c r="Q111" s="179">
        <v>2.7035605594783324E-2</v>
      </c>
      <c r="R111" s="54">
        <v>1.2048192771084338E-2</v>
      </c>
      <c r="S111" s="73">
        <v>0.36</v>
      </c>
      <c r="T111" s="90"/>
      <c r="U111" s="199">
        <v>0.40764951657436599</v>
      </c>
    </row>
    <row r="112" spans="1:21">
      <c r="A112" s="53">
        <v>100</v>
      </c>
      <c r="B112" s="53">
        <v>120</v>
      </c>
      <c r="C112" s="86">
        <v>527850</v>
      </c>
      <c r="D112" s="86">
        <v>5809282525</v>
      </c>
      <c r="E112" s="54">
        <v>3.9520575032040976E-2</v>
      </c>
      <c r="F112" s="83">
        <v>110.05555602917495</v>
      </c>
      <c r="G112" s="105"/>
      <c r="H112" s="142" t="str">
        <f t="shared" si="1"/>
        <v>(100, 120]</v>
      </c>
      <c r="I112" s="181">
        <v>0</v>
      </c>
      <c r="J112" s="102">
        <v>0</v>
      </c>
      <c r="K112" s="102">
        <v>0</v>
      </c>
      <c r="L112" s="103">
        <v>0</v>
      </c>
      <c r="M112" s="102">
        <v>0</v>
      </c>
      <c r="N112" s="102">
        <v>0</v>
      </c>
      <c r="O112" s="105"/>
      <c r="P112" s="54">
        <v>0</v>
      </c>
      <c r="Q112" s="179">
        <v>4.2740282940286221E-2</v>
      </c>
      <c r="R112" s="54">
        <v>6.0240963855421686E-2</v>
      </c>
      <c r="S112" s="73">
        <v>0</v>
      </c>
      <c r="T112" s="90"/>
      <c r="U112" s="199">
        <v>0.41948421306338879</v>
      </c>
    </row>
    <row r="113" spans="1:21">
      <c r="A113" s="53">
        <v>120</v>
      </c>
      <c r="B113" s="53">
        <v>140</v>
      </c>
      <c r="C113" s="86">
        <v>535919</v>
      </c>
      <c r="D113" s="86">
        <v>6967737790</v>
      </c>
      <c r="E113" s="54">
        <v>4.0124707872684226E-2</v>
      </c>
      <c r="F113" s="83">
        <v>130.01475577465996</v>
      </c>
      <c r="G113" s="105"/>
      <c r="H113" s="142" t="str">
        <f t="shared" si="1"/>
        <v>(120, 140]</v>
      </c>
      <c r="I113" s="181">
        <v>0</v>
      </c>
      <c r="J113" s="102">
        <v>0</v>
      </c>
      <c r="K113" s="102">
        <v>0</v>
      </c>
      <c r="L113" s="103">
        <v>0</v>
      </c>
      <c r="M113" s="102">
        <v>0</v>
      </c>
      <c r="N113" s="102">
        <v>0</v>
      </c>
      <c r="O113" s="105"/>
      <c r="P113" s="54">
        <v>0</v>
      </c>
      <c r="Q113" s="179">
        <v>1.8780093413162054E-2</v>
      </c>
      <c r="R113" s="54">
        <v>7.2289156626506021E-2</v>
      </c>
      <c r="S113" s="73">
        <v>0</v>
      </c>
      <c r="T113" s="90"/>
      <c r="U113" s="199">
        <v>0.43345839496888611</v>
      </c>
    </row>
    <row r="114" spans="1:21">
      <c r="A114" s="53">
        <v>140</v>
      </c>
      <c r="B114" s="53">
        <v>160</v>
      </c>
      <c r="C114" s="86">
        <v>529244</v>
      </c>
      <c r="D114" s="86">
        <v>7938511790</v>
      </c>
      <c r="E114" s="54">
        <v>3.9624944988647333E-2</v>
      </c>
      <c r="F114" s="83">
        <v>149.99719959035909</v>
      </c>
      <c r="G114" s="105"/>
      <c r="H114" s="142" t="str">
        <f t="shared" si="1"/>
        <v>(140, 160]</v>
      </c>
      <c r="I114" s="181">
        <v>0</v>
      </c>
      <c r="J114" s="102">
        <v>0</v>
      </c>
      <c r="K114" s="102">
        <v>0</v>
      </c>
      <c r="L114" s="103">
        <v>0</v>
      </c>
      <c r="M114" s="102">
        <v>0</v>
      </c>
      <c r="N114" s="102">
        <v>0</v>
      </c>
      <c r="O114" s="105"/>
      <c r="P114" s="54">
        <v>0</v>
      </c>
      <c r="Q114" s="179">
        <v>2.8816647633966248E-2</v>
      </c>
      <c r="R114" s="54">
        <v>2.4096385542168676E-2</v>
      </c>
      <c r="S114" s="73">
        <v>0</v>
      </c>
      <c r="T114" s="90"/>
      <c r="U114" s="199">
        <v>0.44527616641431639</v>
      </c>
    </row>
    <row r="115" spans="1:21">
      <c r="A115" s="53">
        <v>160</v>
      </c>
      <c r="B115" s="53">
        <v>180</v>
      </c>
      <c r="C115" s="86">
        <v>519627</v>
      </c>
      <c r="D115" s="86">
        <v>8832072340</v>
      </c>
      <c r="E115" s="54">
        <v>3.8904912081413959E-2</v>
      </c>
      <c r="F115" s="83">
        <v>169.96946540499243</v>
      </c>
      <c r="G115" s="105"/>
      <c r="H115" s="142" t="str">
        <f t="shared" si="1"/>
        <v>(160, 180]</v>
      </c>
      <c r="I115" s="181">
        <v>0</v>
      </c>
      <c r="J115" s="102">
        <v>0</v>
      </c>
      <c r="K115" s="102">
        <v>0</v>
      </c>
      <c r="L115" s="103">
        <v>0</v>
      </c>
      <c r="M115" s="102">
        <v>0</v>
      </c>
      <c r="N115" s="102">
        <v>0</v>
      </c>
      <c r="O115" s="105"/>
      <c r="P115" s="54">
        <v>0</v>
      </c>
      <c r="Q115" s="179">
        <v>8.5080991871781825E-3</v>
      </c>
      <c r="R115" s="54">
        <v>3.614457831325301E-2</v>
      </c>
      <c r="S115" s="73">
        <v>0</v>
      </c>
      <c r="T115" s="90"/>
      <c r="U115" s="199">
        <v>0.45612421386622082</v>
      </c>
    </row>
    <row r="116" spans="1:21">
      <c r="A116" s="53">
        <v>180</v>
      </c>
      <c r="B116" s="53">
        <v>200</v>
      </c>
      <c r="C116" s="86">
        <v>500559</v>
      </c>
      <c r="D116" s="86">
        <v>9508456100</v>
      </c>
      <c r="E116" s="54">
        <v>3.7477274827059578E-2</v>
      </c>
      <c r="F116" s="83">
        <v>189.95675035310524</v>
      </c>
      <c r="G116" s="105"/>
      <c r="H116" s="142" t="str">
        <f t="shared" si="1"/>
        <v>(180, 200]</v>
      </c>
      <c r="I116" s="181">
        <v>0</v>
      </c>
      <c r="J116" s="102">
        <v>0</v>
      </c>
      <c r="K116" s="102">
        <v>0</v>
      </c>
      <c r="L116" s="103">
        <v>0</v>
      </c>
      <c r="M116" s="102">
        <v>0</v>
      </c>
      <c r="N116" s="102">
        <v>0</v>
      </c>
      <c r="O116" s="105"/>
      <c r="P116" s="54">
        <v>0</v>
      </c>
      <c r="Q116" s="179">
        <v>7.4870671647154774E-3</v>
      </c>
      <c r="R116" s="54">
        <v>0</v>
      </c>
      <c r="S116" s="73">
        <v>0</v>
      </c>
      <c r="T116" s="90"/>
      <c r="U116" s="199">
        <v>0.46526182882358769</v>
      </c>
    </row>
    <row r="117" spans="1:21">
      <c r="A117" s="53">
        <v>200</v>
      </c>
      <c r="B117" s="53">
        <v>250</v>
      </c>
      <c r="C117" s="86">
        <v>1165700</v>
      </c>
      <c r="D117" s="86">
        <v>26176231540</v>
      </c>
      <c r="E117" s="54">
        <v>8.727694290963374E-2</v>
      </c>
      <c r="F117" s="83">
        <v>224.55375774212919</v>
      </c>
      <c r="G117" s="105"/>
      <c r="H117" s="142" t="str">
        <f t="shared" si="1"/>
        <v>(200, 250]</v>
      </c>
      <c r="I117" s="181">
        <v>0</v>
      </c>
      <c r="J117" s="102">
        <v>0</v>
      </c>
      <c r="K117" s="102">
        <v>0</v>
      </c>
      <c r="L117" s="103">
        <v>0</v>
      </c>
      <c r="M117" s="102">
        <v>0</v>
      </c>
      <c r="N117" s="102">
        <v>0</v>
      </c>
      <c r="O117" s="105"/>
      <c r="P117" s="54">
        <v>0</v>
      </c>
      <c r="Q117" s="179">
        <v>2.0060522441331493E-2</v>
      </c>
      <c r="R117" s="54">
        <v>6.0240963855421686E-2</v>
      </c>
      <c r="S117" s="73">
        <v>0</v>
      </c>
      <c r="T117" s="90"/>
      <c r="U117" s="199">
        <v>0.47911332319836658</v>
      </c>
    </row>
    <row r="118" spans="1:21">
      <c r="A118" s="53">
        <v>250</v>
      </c>
      <c r="B118" s="53">
        <v>300</v>
      </c>
      <c r="C118" s="86">
        <v>1026762</v>
      </c>
      <c r="D118" s="86">
        <v>28180089350</v>
      </c>
      <c r="E118" s="54">
        <v>7.6874537578949437E-2</v>
      </c>
      <c r="F118" s="83">
        <v>274.45590458158756</v>
      </c>
      <c r="G118" s="105"/>
      <c r="H118" s="142" t="str">
        <f t="shared" si="1"/>
        <v>(250, 300]</v>
      </c>
      <c r="I118" s="181">
        <v>0</v>
      </c>
      <c r="J118" s="102">
        <v>0</v>
      </c>
      <c r="K118" s="102">
        <v>0</v>
      </c>
      <c r="L118" s="103">
        <v>0</v>
      </c>
      <c r="M118" s="102">
        <v>0</v>
      </c>
      <c r="N118" s="102">
        <v>0</v>
      </c>
      <c r="O118" s="105"/>
      <c r="P118" s="54">
        <v>0</v>
      </c>
      <c r="Q118" s="179">
        <v>5.6530021243660468E-3</v>
      </c>
      <c r="R118" s="54">
        <v>2.4096385542168676E-2</v>
      </c>
      <c r="S118" s="73">
        <v>0</v>
      </c>
      <c r="T118" s="90"/>
      <c r="U118" s="199">
        <v>0.49589479128688968</v>
      </c>
    </row>
    <row r="119" spans="1:21">
      <c r="A119" s="53">
        <v>300</v>
      </c>
      <c r="B119" s="53">
        <v>350</v>
      </c>
      <c r="C119" s="86">
        <v>890637</v>
      </c>
      <c r="D119" s="86">
        <v>28893976955</v>
      </c>
      <c r="E119" s="54">
        <v>6.66827439325791E-2</v>
      </c>
      <c r="F119" s="83">
        <v>324.41922977599182</v>
      </c>
      <c r="G119" s="105"/>
      <c r="H119" s="142" t="str">
        <f t="shared" si="1"/>
        <v>(300, 350]</v>
      </c>
      <c r="I119" s="181">
        <v>0</v>
      </c>
      <c r="J119" s="102">
        <v>0</v>
      </c>
      <c r="K119" s="102">
        <v>0</v>
      </c>
      <c r="L119" s="103">
        <v>0</v>
      </c>
      <c r="M119" s="102">
        <v>0</v>
      </c>
      <c r="N119" s="102">
        <v>0</v>
      </c>
      <c r="O119" s="105"/>
      <c r="P119" s="54">
        <v>0</v>
      </c>
      <c r="Q119" s="179">
        <v>4.8534741067764306E-3</v>
      </c>
      <c r="R119" s="54">
        <v>1.2048192771084338E-2</v>
      </c>
      <c r="S119" s="73">
        <v>0</v>
      </c>
      <c r="T119" s="90"/>
      <c r="U119" s="199">
        <v>0.50967718085653457</v>
      </c>
    </row>
    <row r="120" spans="1:21">
      <c r="A120" s="53">
        <v>350</v>
      </c>
      <c r="B120" s="53">
        <v>400</v>
      </c>
      <c r="C120" s="86">
        <v>765141</v>
      </c>
      <c r="D120" s="86">
        <v>28648734925</v>
      </c>
      <c r="E120" s="54">
        <v>5.7286752487621231E-2</v>
      </c>
      <c r="F120" s="83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4">
        <v>0</v>
      </c>
      <c r="Q120" s="179">
        <v>6.8415601505143232E-4</v>
      </c>
      <c r="R120" s="54">
        <v>0</v>
      </c>
      <c r="S120" s="73">
        <v>0</v>
      </c>
      <c r="T120" s="90"/>
      <c r="U120" s="199">
        <v>0.52141424686719351</v>
      </c>
    </row>
    <row r="121" spans="1:21">
      <c r="A121" s="53">
        <v>400</v>
      </c>
      <c r="B121" s="53">
        <v>450</v>
      </c>
      <c r="C121" s="86">
        <v>655533</v>
      </c>
      <c r="D121" s="86">
        <v>27818394850</v>
      </c>
      <c r="E121" s="54">
        <v>4.908030901293723E-2</v>
      </c>
      <c r="F121" s="83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4">
        <v>0</v>
      </c>
      <c r="Q121" s="179">
        <v>6.1849301360684635E-4</v>
      </c>
      <c r="R121" s="54">
        <v>0</v>
      </c>
      <c r="S121" s="73">
        <v>0</v>
      </c>
      <c r="T121" s="90"/>
      <c r="U121" s="199">
        <v>0.53116771467993662</v>
      </c>
    </row>
    <row r="122" spans="1:21">
      <c r="A122" s="53">
        <v>450</v>
      </c>
      <c r="B122" s="53">
        <v>500</v>
      </c>
      <c r="C122" s="86">
        <v>560281</v>
      </c>
      <c r="D122" s="86">
        <v>26577237665</v>
      </c>
      <c r="E122" s="54">
        <v>4.1948711375441795E-2</v>
      </c>
      <c r="F122" s="83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4">
        <v>0</v>
      </c>
      <c r="Q122" s="179">
        <v>5.5034501210759026E-4</v>
      </c>
      <c r="R122" s="54">
        <v>0</v>
      </c>
      <c r="S122" s="73">
        <v>0</v>
      </c>
      <c r="T122" s="90"/>
      <c r="U122" s="199">
        <v>0.53993864838765926</v>
      </c>
    </row>
    <row r="123" spans="1:21">
      <c r="A123" s="53">
        <v>500</v>
      </c>
      <c r="B123" s="53">
        <v>550</v>
      </c>
      <c r="C123" s="86">
        <v>478425</v>
      </c>
      <c r="D123" s="86">
        <v>25087256455</v>
      </c>
      <c r="E123" s="54">
        <v>3.5820083564846464E-2</v>
      </c>
      <c r="F123" s="83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4">
        <v>0</v>
      </c>
      <c r="Q123" s="179">
        <v>4.9546201090016424E-4</v>
      </c>
      <c r="R123" s="54">
        <v>0</v>
      </c>
      <c r="S123" s="73">
        <v>0</v>
      </c>
      <c r="T123" s="90"/>
      <c r="U123" s="199">
        <v>0.54798421649816254</v>
      </c>
    </row>
    <row r="124" spans="1:21">
      <c r="A124" s="53">
        <v>550</v>
      </c>
      <c r="B124" s="53">
        <v>600</v>
      </c>
      <c r="C124" s="86">
        <v>409136</v>
      </c>
      <c r="D124" s="86">
        <v>23501071195</v>
      </c>
      <c r="E124" s="54">
        <v>3.0632357651433396E-2</v>
      </c>
      <c r="F124" s="83">
        <v>574.40731676019709</v>
      </c>
      <c r="G124" s="105"/>
      <c r="H124" s="142" t="str">
        <f t="shared" si="2"/>
        <v>(550, 600]</v>
      </c>
      <c r="I124" s="171">
        <v>0</v>
      </c>
      <c r="J124" s="54">
        <v>0</v>
      </c>
      <c r="K124" s="54">
        <v>0</v>
      </c>
      <c r="L124" s="103">
        <v>0</v>
      </c>
      <c r="M124" s="54">
        <v>0</v>
      </c>
      <c r="N124" s="54">
        <v>0</v>
      </c>
      <c r="O124" s="105"/>
      <c r="P124" s="54">
        <v>0</v>
      </c>
      <c r="Q124" s="179">
        <v>4.4155900971429822E-4</v>
      </c>
      <c r="R124" s="54">
        <v>0</v>
      </c>
      <c r="S124" s="73">
        <v>0</v>
      </c>
      <c r="T124" s="90"/>
      <c r="U124" s="179">
        <v>0.55433683780878396</v>
      </c>
    </row>
    <row r="125" spans="1:21">
      <c r="A125" s="53">
        <v>600</v>
      </c>
      <c r="B125" s="53">
        <v>650</v>
      </c>
      <c r="C125" s="86">
        <v>348904</v>
      </c>
      <c r="D125" s="86">
        <v>21784236745</v>
      </c>
      <c r="E125" s="54">
        <v>2.612273697258544E-2</v>
      </c>
      <c r="F125" s="83">
        <v>624.36190886318298</v>
      </c>
      <c r="G125" s="105"/>
      <c r="H125" s="142" t="str">
        <f t="shared" si="2"/>
        <v>(600, 650]</v>
      </c>
      <c r="I125" s="171">
        <v>0</v>
      </c>
      <c r="J125" s="54">
        <v>0</v>
      </c>
      <c r="K125" s="54">
        <v>0</v>
      </c>
      <c r="L125" s="103">
        <v>0</v>
      </c>
      <c r="M125" s="54">
        <v>0</v>
      </c>
      <c r="N125" s="54">
        <v>0</v>
      </c>
      <c r="O125" s="105"/>
      <c r="P125" s="54">
        <v>0</v>
      </c>
      <c r="Q125" s="179">
        <v>3.923070086307542E-4</v>
      </c>
      <c r="R125" s="54">
        <v>0</v>
      </c>
      <c r="S125" s="73">
        <v>0</v>
      </c>
      <c r="T125" s="90"/>
      <c r="U125" s="179">
        <v>0.56015255402955211</v>
      </c>
    </row>
    <row r="126" spans="1:21">
      <c r="A126" s="53">
        <v>650</v>
      </c>
      <c r="B126" s="53">
        <v>700</v>
      </c>
      <c r="C126" s="86">
        <v>299066</v>
      </c>
      <c r="D126" s="86">
        <v>20167888070</v>
      </c>
      <c r="E126" s="54">
        <v>2.2391323846798081E-2</v>
      </c>
      <c r="F126" s="83">
        <v>674.36245076337673</v>
      </c>
      <c r="G126" s="105"/>
      <c r="H126" s="142" t="str">
        <f t="shared" si="2"/>
        <v>(650, 700]</v>
      </c>
      <c r="I126" s="171">
        <v>0</v>
      </c>
      <c r="J126" s="54">
        <v>0</v>
      </c>
      <c r="K126" s="54">
        <v>0</v>
      </c>
      <c r="L126" s="103">
        <v>0</v>
      </c>
      <c r="M126" s="54">
        <v>0</v>
      </c>
      <c r="N126" s="54">
        <v>0</v>
      </c>
      <c r="O126" s="105"/>
      <c r="P126" s="54">
        <v>0</v>
      </c>
      <c r="Q126" s="179">
        <v>3.4953800768983617E-4</v>
      </c>
      <c r="R126" s="54">
        <v>0</v>
      </c>
      <c r="S126" s="73">
        <v>0</v>
      </c>
      <c r="T126" s="90"/>
      <c r="U126" s="179">
        <v>0.56577541145018329</v>
      </c>
    </row>
    <row r="127" spans="1:21">
      <c r="A127" s="53">
        <v>700</v>
      </c>
      <c r="B127" s="53">
        <v>750</v>
      </c>
      <c r="C127" s="86">
        <v>257143</v>
      </c>
      <c r="D127" s="86">
        <v>18626033505</v>
      </c>
      <c r="E127" s="54">
        <v>1.9252513451670197E-2</v>
      </c>
      <c r="F127" s="83">
        <v>724.3453450025861</v>
      </c>
      <c r="G127" s="105"/>
      <c r="H127" s="142" t="str">
        <f t="shared" si="2"/>
        <v>(700, 750]</v>
      </c>
      <c r="I127" s="171">
        <v>0</v>
      </c>
      <c r="J127" s="54">
        <v>0</v>
      </c>
      <c r="K127" s="54">
        <v>0</v>
      </c>
      <c r="L127" s="103">
        <v>0</v>
      </c>
      <c r="M127" s="54">
        <v>0</v>
      </c>
      <c r="N127" s="54">
        <v>0</v>
      </c>
      <c r="O127" s="105"/>
      <c r="P127" s="54">
        <v>0</v>
      </c>
      <c r="Q127" s="179">
        <v>3.0851800678739614E-4</v>
      </c>
      <c r="R127" s="54">
        <v>0</v>
      </c>
      <c r="S127" s="73">
        <v>0</v>
      </c>
      <c r="T127" s="90"/>
      <c r="U127" s="179">
        <v>0.57041148553038556</v>
      </c>
    </row>
    <row r="128" spans="1:21">
      <c r="A128" s="53">
        <v>750</v>
      </c>
      <c r="B128" s="53">
        <v>800</v>
      </c>
      <c r="C128" s="86">
        <v>221618</v>
      </c>
      <c r="D128" s="86">
        <v>17161453475</v>
      </c>
      <c r="E128" s="54">
        <v>1.6592726716777223E-2</v>
      </c>
      <c r="F128" s="83">
        <v>774.37092090895135</v>
      </c>
      <c r="G128" s="105"/>
      <c r="H128" s="142" t="str">
        <f t="shared" si="2"/>
        <v>(750, 800]</v>
      </c>
      <c r="I128" s="171">
        <v>0</v>
      </c>
      <c r="J128" s="54">
        <v>0</v>
      </c>
      <c r="K128" s="54">
        <v>0</v>
      </c>
      <c r="L128" s="103">
        <v>0</v>
      </c>
      <c r="M128" s="54">
        <v>0</v>
      </c>
      <c r="N128" s="54">
        <v>0</v>
      </c>
      <c r="O128" s="105"/>
      <c r="P128" s="54">
        <v>0</v>
      </c>
      <c r="Q128" s="179">
        <v>2.7821700612077412E-4</v>
      </c>
      <c r="R128" s="54">
        <v>0</v>
      </c>
      <c r="S128" s="73">
        <v>0</v>
      </c>
      <c r="T128" s="90"/>
      <c r="U128" s="179">
        <v>0.57462227105111441</v>
      </c>
    </row>
    <row r="129" spans="1:21">
      <c r="A129" s="53">
        <v>800</v>
      </c>
      <c r="B129" s="53">
        <v>850</v>
      </c>
      <c r="C129" s="86">
        <v>190331</v>
      </c>
      <c r="D129" s="86">
        <v>15690756525</v>
      </c>
      <c r="E129" s="54">
        <v>1.4250242618970146E-2</v>
      </c>
      <c r="F129" s="83">
        <v>824.39311121152105</v>
      </c>
      <c r="G129" s="105"/>
      <c r="H129" s="142" t="str">
        <f t="shared" si="2"/>
        <v>(800, 850]</v>
      </c>
      <c r="I129" s="171">
        <v>0</v>
      </c>
      <c r="J129" s="54">
        <v>0</v>
      </c>
      <c r="K129" s="54">
        <v>0</v>
      </c>
      <c r="L129" s="103">
        <v>0</v>
      </c>
      <c r="M129" s="54">
        <v>0</v>
      </c>
      <c r="N129" s="54">
        <v>0</v>
      </c>
      <c r="O129" s="105"/>
      <c r="P129" s="54">
        <v>0</v>
      </c>
      <c r="Q129" s="179">
        <v>2.487020054714441E-4</v>
      </c>
      <c r="R129" s="54">
        <v>0</v>
      </c>
      <c r="S129" s="73">
        <v>0</v>
      </c>
      <c r="T129" s="90"/>
      <c r="U129" s="179">
        <v>0.57819078708863703</v>
      </c>
    </row>
    <row r="130" spans="1:21">
      <c r="A130" s="53">
        <v>850</v>
      </c>
      <c r="B130" s="53">
        <v>900</v>
      </c>
      <c r="C130" s="86">
        <v>165233</v>
      </c>
      <c r="D130" s="86">
        <v>14447963260</v>
      </c>
      <c r="E130" s="54">
        <v>1.2371134174991432E-2</v>
      </c>
      <c r="F130" s="83">
        <v>874.39937905866259</v>
      </c>
      <c r="G130" s="105"/>
      <c r="H130" s="142" t="str">
        <f t="shared" si="2"/>
        <v>(850, 900]</v>
      </c>
      <c r="I130" s="171">
        <v>0</v>
      </c>
      <c r="J130" s="54">
        <v>0</v>
      </c>
      <c r="K130" s="54">
        <v>0</v>
      </c>
      <c r="L130" s="74">
        <v>0</v>
      </c>
      <c r="M130" s="54">
        <v>0</v>
      </c>
      <c r="N130" s="54">
        <v>0</v>
      </c>
      <c r="O130" s="105"/>
      <c r="P130" s="54">
        <v>0</v>
      </c>
      <c r="Q130" s="179">
        <v>2.218730048812061E-4</v>
      </c>
      <c r="R130" s="54">
        <v>0</v>
      </c>
      <c r="S130" s="73">
        <v>0</v>
      </c>
      <c r="T130" s="90"/>
      <c r="U130" s="179">
        <v>0.58160603182602288</v>
      </c>
    </row>
    <row r="131" spans="1:21">
      <c r="A131" s="53">
        <v>900</v>
      </c>
      <c r="B131" s="53">
        <v>950</v>
      </c>
      <c r="C131" s="86">
        <v>142742</v>
      </c>
      <c r="D131" s="86">
        <v>13196035120</v>
      </c>
      <c r="E131" s="54">
        <v>1.0687214021452294E-2</v>
      </c>
      <c r="F131" s="83">
        <v>924.46757926889074</v>
      </c>
      <c r="G131" s="105"/>
      <c r="H131" s="142" t="str">
        <f t="shared" si="2"/>
        <v>(900, 950]</v>
      </c>
      <c r="I131" s="171">
        <v>0</v>
      </c>
      <c r="J131" s="54">
        <v>0</v>
      </c>
      <c r="K131" s="54">
        <v>0</v>
      </c>
      <c r="L131" s="74">
        <v>0</v>
      </c>
      <c r="M131" s="54">
        <v>0</v>
      </c>
      <c r="N131" s="54">
        <v>0</v>
      </c>
      <c r="O131" s="105"/>
      <c r="P131" s="54">
        <v>0</v>
      </c>
      <c r="Q131" s="179">
        <v>1.9943400438754809E-4</v>
      </c>
      <c r="R131" s="54">
        <v>0</v>
      </c>
      <c r="S131" s="73">
        <v>0</v>
      </c>
      <c r="T131" s="90"/>
      <c r="U131" s="179">
        <v>0.58509858428704342</v>
      </c>
    </row>
    <row r="132" spans="1:21">
      <c r="A132" s="53">
        <v>950</v>
      </c>
      <c r="B132" s="53">
        <v>1000</v>
      </c>
      <c r="C132" s="86">
        <v>124020</v>
      </c>
      <c r="D132" s="86">
        <v>12085225970</v>
      </c>
      <c r="E132" s="54">
        <v>9.2854820791393802E-3</v>
      </c>
      <c r="F132" s="83">
        <v>974.45782696339302</v>
      </c>
      <c r="G132" s="105"/>
      <c r="H132" s="142" t="str">
        <f t="shared" si="2"/>
        <v>(950, 1000]</v>
      </c>
      <c r="I132" s="171">
        <v>0</v>
      </c>
      <c r="J132" s="54">
        <v>0</v>
      </c>
      <c r="K132" s="54">
        <v>0</v>
      </c>
      <c r="L132" s="74">
        <v>0</v>
      </c>
      <c r="M132" s="54">
        <v>0</v>
      </c>
      <c r="N132" s="54">
        <v>0</v>
      </c>
      <c r="O132" s="105"/>
      <c r="P132" s="54">
        <v>0</v>
      </c>
      <c r="Q132" s="179">
        <v>1.7992900395843807E-4</v>
      </c>
      <c r="R132" s="54">
        <v>0</v>
      </c>
      <c r="S132" s="73">
        <v>0</v>
      </c>
      <c r="T132" s="90"/>
      <c r="U132" s="179">
        <v>0.58790730776309064</v>
      </c>
    </row>
    <row r="133" spans="1:21">
      <c r="A133" s="53">
        <v>1000</v>
      </c>
      <c r="B133" s="53">
        <v>2000</v>
      </c>
      <c r="C133" s="86">
        <v>850635</v>
      </c>
      <c r="D133" s="86">
        <v>112397654425</v>
      </c>
      <c r="E133" s="54">
        <v>6.368776042887217E-2</v>
      </c>
      <c r="F133" s="83">
        <v>1321.3382287937834</v>
      </c>
      <c r="G133" s="105"/>
      <c r="H133" s="142" t="str">
        <f t="shared" si="2"/>
        <v>(1000, 2000]</v>
      </c>
      <c r="I133" s="171">
        <v>0</v>
      </c>
      <c r="J133" s="54">
        <v>0</v>
      </c>
      <c r="K133" s="54">
        <v>0</v>
      </c>
      <c r="L133" s="74">
        <v>0</v>
      </c>
      <c r="M133" s="54">
        <v>0</v>
      </c>
      <c r="N133" s="54">
        <v>0</v>
      </c>
      <c r="O133" s="105"/>
      <c r="P133" s="54">
        <v>0</v>
      </c>
      <c r="Q133" s="179">
        <v>1.4766200324856408E-4</v>
      </c>
      <c r="R133" s="54">
        <v>0</v>
      </c>
      <c r="S133" s="73">
        <v>0</v>
      </c>
      <c r="T133" s="90"/>
      <c r="U133" s="179">
        <v>0.59869619235953719</v>
      </c>
    </row>
    <row r="134" spans="1:21">
      <c r="A134" s="53">
        <v>2000</v>
      </c>
      <c r="B134" s="53">
        <v>3000</v>
      </c>
      <c r="C134" s="86">
        <v>119341</v>
      </c>
      <c r="D134" s="86">
        <v>28404013705</v>
      </c>
      <c r="E134" s="54">
        <v>8.9351613998272274E-3</v>
      </c>
      <c r="F134" s="83">
        <v>2380.071702516319</v>
      </c>
      <c r="G134" s="105"/>
      <c r="H134" s="142" t="str">
        <f t="shared" si="2"/>
        <v>(2000, 3000]</v>
      </c>
      <c r="I134" s="171">
        <v>0</v>
      </c>
      <c r="J134" s="54">
        <v>0</v>
      </c>
      <c r="K134" s="54">
        <v>0</v>
      </c>
      <c r="L134" s="74">
        <v>0</v>
      </c>
      <c r="M134" s="54">
        <v>0</v>
      </c>
      <c r="N134" s="54">
        <v>0</v>
      </c>
      <c r="O134" s="105"/>
      <c r="P134" s="54">
        <v>0</v>
      </c>
      <c r="Q134" s="179">
        <v>4.7172001037784021E-4</v>
      </c>
      <c r="R134" s="54">
        <v>0</v>
      </c>
      <c r="S134" s="73">
        <v>0</v>
      </c>
      <c r="T134" s="90"/>
      <c r="U134" s="179">
        <v>0.59860977513435354</v>
      </c>
    </row>
    <row r="135" spans="1:21">
      <c r="A135" s="53">
        <v>3000</v>
      </c>
      <c r="B135" s="53">
        <v>4000</v>
      </c>
      <c r="C135" s="86">
        <v>35102</v>
      </c>
      <c r="D135" s="86">
        <v>12029474040</v>
      </c>
      <c r="E135" s="54">
        <v>2.6281163678596236E-3</v>
      </c>
      <c r="F135" s="83">
        <v>3427.0053102387333</v>
      </c>
      <c r="G135" s="105"/>
      <c r="H135" s="142" t="str">
        <f t="shared" si="2"/>
        <v>(3000, 4000]</v>
      </c>
      <c r="I135" s="171">
        <v>0</v>
      </c>
      <c r="J135" s="54">
        <v>0</v>
      </c>
      <c r="K135" s="54">
        <v>0</v>
      </c>
      <c r="L135" s="74">
        <v>0</v>
      </c>
      <c r="M135" s="54">
        <v>0</v>
      </c>
      <c r="N135" s="54">
        <v>0</v>
      </c>
      <c r="O135" s="105"/>
      <c r="P135" s="54">
        <v>0</v>
      </c>
      <c r="Q135" s="179">
        <v>6.3183001390026028E-5</v>
      </c>
      <c r="R135" s="54">
        <v>0</v>
      </c>
      <c r="S135" s="73">
        <v>0</v>
      </c>
      <c r="U135" s="179">
        <v>0.5718032900793858</v>
      </c>
    </row>
    <row r="136" spans="1:21">
      <c r="A136" s="53">
        <v>4000</v>
      </c>
      <c r="B136" s="53">
        <v>5000</v>
      </c>
      <c r="C136" s="86">
        <v>17552</v>
      </c>
      <c r="D136" s="86">
        <v>7832008840</v>
      </c>
      <c r="E136" s="54">
        <v>1.3141330547738624E-3</v>
      </c>
      <c r="F136" s="83">
        <v>4462.1745897903374</v>
      </c>
      <c r="G136" s="105"/>
      <c r="H136" s="142" t="str">
        <f t="shared" si="2"/>
        <v>(4000, 5000]</v>
      </c>
      <c r="I136" s="171">
        <v>0</v>
      </c>
      <c r="J136" s="54">
        <v>0</v>
      </c>
      <c r="K136" s="54">
        <v>0</v>
      </c>
      <c r="L136" s="74">
        <v>0</v>
      </c>
      <c r="M136" s="54">
        <v>0</v>
      </c>
      <c r="N136" s="54">
        <v>0</v>
      </c>
      <c r="O136" s="105"/>
      <c r="P136" s="54">
        <v>0</v>
      </c>
      <c r="Q136" s="179">
        <v>3.2266000709852017E-5</v>
      </c>
      <c r="R136" s="54">
        <v>0</v>
      </c>
      <c r="S136" s="73">
        <v>0</v>
      </c>
      <c r="U136" s="179">
        <v>0.53357712175811689</v>
      </c>
    </row>
    <row r="137" spans="1:21">
      <c r="A137" s="53">
        <v>5000</v>
      </c>
      <c r="B137" s="53">
        <v>6000</v>
      </c>
      <c r="C137" s="86">
        <v>12722</v>
      </c>
      <c r="D137" s="86">
        <v>6971945490</v>
      </c>
      <c r="E137" s="54">
        <v>9.5250687801008867E-4</v>
      </c>
      <c r="F137" s="83">
        <v>5480.2275506995757</v>
      </c>
      <c r="G137" s="105"/>
      <c r="H137" s="142" t="str">
        <f t="shared" si="2"/>
        <v>(5000, 6000]</v>
      </c>
      <c r="I137" s="171">
        <v>0</v>
      </c>
      <c r="J137" s="54">
        <v>0</v>
      </c>
      <c r="K137" s="54">
        <v>0</v>
      </c>
      <c r="L137" s="74">
        <v>0</v>
      </c>
      <c r="M137" s="54">
        <v>0</v>
      </c>
      <c r="N137" s="54">
        <v>0</v>
      </c>
      <c r="O137" s="105"/>
      <c r="P137" s="54">
        <v>0</v>
      </c>
      <c r="Q137" s="179">
        <v>1.3508000297176007E-5</v>
      </c>
      <c r="R137" s="54">
        <v>0</v>
      </c>
      <c r="S137" s="73">
        <v>0</v>
      </c>
      <c r="U137" s="179">
        <v>0.50684342931154724</v>
      </c>
    </row>
    <row r="138" spans="1:21">
      <c r="A138" s="53">
        <v>6000</v>
      </c>
      <c r="B138" s="53">
        <v>7000</v>
      </c>
      <c r="C138" s="86">
        <v>10710</v>
      </c>
      <c r="D138" s="86">
        <v>6952573520</v>
      </c>
      <c r="E138" s="54">
        <v>8.0186673978054155E-4</v>
      </c>
      <c r="F138" s="83">
        <v>6491.665284780579</v>
      </c>
      <c r="G138" s="105"/>
      <c r="H138" s="142" t="str">
        <f t="shared" si="2"/>
        <v>(6000, 7000]</v>
      </c>
      <c r="I138" s="171">
        <v>0</v>
      </c>
      <c r="J138" s="54">
        <v>0</v>
      </c>
      <c r="K138" s="54">
        <v>0</v>
      </c>
      <c r="L138" s="74">
        <v>0</v>
      </c>
      <c r="M138" s="54">
        <v>0</v>
      </c>
      <c r="N138" s="54">
        <v>0</v>
      </c>
      <c r="O138" s="105"/>
      <c r="P138" s="54">
        <v>0</v>
      </c>
      <c r="Q138" s="179">
        <v>0</v>
      </c>
      <c r="R138" s="54">
        <v>0</v>
      </c>
      <c r="S138" s="73">
        <v>0</v>
      </c>
      <c r="U138" s="179">
        <v>0.49768341505105479</v>
      </c>
    </row>
    <row r="139" spans="1:21">
      <c r="A139" s="53">
        <v>7000</v>
      </c>
      <c r="B139" s="53">
        <v>8000</v>
      </c>
      <c r="C139" s="86">
        <v>9675</v>
      </c>
      <c r="D139" s="86">
        <v>7245136075</v>
      </c>
      <c r="E139" s="54">
        <v>7.2437541618830439E-4</v>
      </c>
      <c r="F139" s="83">
        <v>7488.5127390180878</v>
      </c>
      <c r="G139" s="105"/>
      <c r="H139" s="142" t="str">
        <f t="shared" si="2"/>
        <v>(7000, 8000]</v>
      </c>
      <c r="I139" s="171">
        <v>0</v>
      </c>
      <c r="J139" s="54">
        <v>0</v>
      </c>
      <c r="K139" s="54">
        <v>0</v>
      </c>
      <c r="L139" s="74">
        <v>0</v>
      </c>
      <c r="M139" s="54">
        <v>0</v>
      </c>
      <c r="N139" s="54">
        <v>0</v>
      </c>
      <c r="O139" s="105"/>
      <c r="P139" s="54">
        <v>0</v>
      </c>
      <c r="Q139" s="179">
        <v>0</v>
      </c>
      <c r="R139" s="54">
        <v>0</v>
      </c>
      <c r="S139" s="73">
        <v>0</v>
      </c>
      <c r="U139" s="179">
        <v>0.49755258190080021</v>
      </c>
    </row>
    <row r="140" spans="1:21">
      <c r="A140" s="53">
        <v>8000</v>
      </c>
      <c r="B140" s="53">
        <v>9000</v>
      </c>
      <c r="C140" s="86">
        <v>8807</v>
      </c>
      <c r="D140" s="86">
        <v>7479169640</v>
      </c>
      <c r="E140" s="54">
        <v>6.5938752355249573E-4</v>
      </c>
      <c r="F140" s="83">
        <v>8492.3011695242421</v>
      </c>
      <c r="G140" s="105"/>
      <c r="H140" s="142" t="str">
        <f t="shared" si="2"/>
        <v>(8000, 9000]</v>
      </c>
      <c r="I140" s="171">
        <v>0</v>
      </c>
      <c r="J140" s="54">
        <v>0</v>
      </c>
      <c r="K140" s="54">
        <v>0</v>
      </c>
      <c r="L140" s="74">
        <v>0</v>
      </c>
      <c r="M140" s="54">
        <v>0</v>
      </c>
      <c r="N140" s="54">
        <v>0</v>
      </c>
      <c r="O140" s="105"/>
      <c r="P140" s="54">
        <v>0</v>
      </c>
      <c r="Q140" s="179">
        <v>0</v>
      </c>
      <c r="R140" s="54">
        <v>0</v>
      </c>
      <c r="S140" s="73">
        <v>0</v>
      </c>
      <c r="U140" s="179">
        <v>0.50538824918807201</v>
      </c>
    </row>
    <row r="141" spans="1:21">
      <c r="A141" s="53">
        <v>9000</v>
      </c>
      <c r="B141" s="53">
        <v>10000</v>
      </c>
      <c r="C141" s="86">
        <v>7932</v>
      </c>
      <c r="D141" s="86">
        <v>7529399725</v>
      </c>
      <c r="E141" s="54">
        <v>5.9387553500833386E-4</v>
      </c>
      <c r="F141" s="83">
        <v>9492.4353567826529</v>
      </c>
      <c r="G141" s="105"/>
      <c r="H141" s="142" t="str">
        <f t="shared" si="2"/>
        <v>(9000, 10000]</v>
      </c>
      <c r="I141" s="171">
        <v>0</v>
      </c>
      <c r="J141" s="54">
        <v>0</v>
      </c>
      <c r="K141" s="54">
        <v>0</v>
      </c>
      <c r="L141" s="74">
        <v>0</v>
      </c>
      <c r="M141" s="54">
        <v>0</v>
      </c>
      <c r="N141" s="54">
        <v>0</v>
      </c>
      <c r="O141" s="105"/>
      <c r="P141" s="54">
        <v>0</v>
      </c>
      <c r="Q141" s="179">
        <v>0</v>
      </c>
      <c r="R141" s="54">
        <v>0</v>
      </c>
      <c r="S141" s="73">
        <v>0</v>
      </c>
      <c r="U141" s="179">
        <v>0.50688905747032165</v>
      </c>
    </row>
    <row r="142" spans="1:21">
      <c r="A142" s="53">
        <v>10000</v>
      </c>
      <c r="B142" s="53">
        <v>20000</v>
      </c>
      <c r="C142" s="86">
        <v>48185</v>
      </c>
      <c r="D142" s="86">
        <v>67839372830</v>
      </c>
      <c r="E142" s="54">
        <v>3.6076516205719323E-3</v>
      </c>
      <c r="F142" s="83">
        <v>14078.940091314726</v>
      </c>
      <c r="G142" s="105"/>
      <c r="H142" s="142" t="str">
        <f t="shared" si="2"/>
        <v>(10000, 20000]</v>
      </c>
      <c r="I142" s="171">
        <v>0</v>
      </c>
      <c r="J142" s="54">
        <v>0</v>
      </c>
      <c r="K142" s="54">
        <v>0</v>
      </c>
      <c r="L142" s="74">
        <v>0</v>
      </c>
      <c r="M142" s="54">
        <v>0</v>
      </c>
      <c r="N142" s="54">
        <v>0</v>
      </c>
      <c r="O142" s="105"/>
      <c r="P142" s="54">
        <v>0</v>
      </c>
      <c r="Q142" s="179">
        <v>0</v>
      </c>
      <c r="R142" s="54">
        <v>0</v>
      </c>
      <c r="S142" s="73">
        <v>0</v>
      </c>
      <c r="U142" s="179">
        <v>0.53430923448139311</v>
      </c>
    </row>
    <row r="143" spans="1:21">
      <c r="A143" s="53">
        <v>20000</v>
      </c>
      <c r="B143" s="53">
        <v>30000</v>
      </c>
      <c r="C143" s="86">
        <v>14212</v>
      </c>
      <c r="D143" s="86">
        <v>34063009975</v>
      </c>
      <c r="E143" s="54">
        <v>1.06406443564529E-3</v>
      </c>
      <c r="F143" s="83">
        <v>23967.780731072333</v>
      </c>
      <c r="G143" s="105"/>
      <c r="H143" s="142" t="str">
        <f t="shared" si="2"/>
        <v>(20000, 30000]</v>
      </c>
      <c r="I143" s="171">
        <v>0</v>
      </c>
      <c r="J143" s="54">
        <v>0</v>
      </c>
      <c r="K143" s="54">
        <v>0</v>
      </c>
      <c r="L143" s="74">
        <v>0</v>
      </c>
      <c r="M143" s="54">
        <v>0</v>
      </c>
      <c r="N143" s="54">
        <v>0</v>
      </c>
      <c r="O143" s="105"/>
      <c r="P143" s="54">
        <v>0</v>
      </c>
      <c r="Q143" s="179">
        <v>0</v>
      </c>
      <c r="R143" s="54">
        <v>0</v>
      </c>
      <c r="S143" s="73">
        <v>0</v>
      </c>
      <c r="U143" s="179">
        <v>0.5714717606485421</v>
      </c>
    </row>
    <row r="144" spans="1:21">
      <c r="A144" s="53">
        <v>30000</v>
      </c>
      <c r="B144" s="53">
        <v>40000</v>
      </c>
      <c r="C144" s="86">
        <v>3788</v>
      </c>
      <c r="D144" s="86">
        <v>12848313455</v>
      </c>
      <c r="E144" s="54">
        <v>2.8361075726318315E-4</v>
      </c>
      <c r="F144" s="83">
        <v>33918.462130411826</v>
      </c>
      <c r="G144" s="105"/>
      <c r="H144" s="142" t="str">
        <f t="shared" si="2"/>
        <v>(30000, 40000]</v>
      </c>
      <c r="I144" s="171">
        <v>0</v>
      </c>
      <c r="J144" s="54">
        <v>0</v>
      </c>
      <c r="K144" s="54">
        <v>0</v>
      </c>
      <c r="L144" s="74">
        <v>0</v>
      </c>
      <c r="M144" s="54">
        <v>0</v>
      </c>
      <c r="N144" s="54">
        <v>0</v>
      </c>
      <c r="O144" s="105"/>
      <c r="P144" s="54">
        <v>0</v>
      </c>
      <c r="Q144" s="179">
        <v>0</v>
      </c>
      <c r="R144" s="54">
        <v>0</v>
      </c>
      <c r="S144" s="73">
        <v>0</v>
      </c>
      <c r="U144" s="179">
        <v>0.5848011246175473</v>
      </c>
    </row>
    <row r="145" spans="1:21">
      <c r="A145" s="53">
        <v>40000</v>
      </c>
      <c r="B145" s="53">
        <v>50000</v>
      </c>
      <c r="C145" s="86">
        <v>1035</v>
      </c>
      <c r="D145" s="86">
        <v>4548080825</v>
      </c>
      <c r="E145" s="54">
        <v>7.7491323592237215E-5</v>
      </c>
      <c r="F145" s="83">
        <v>43942.809903381647</v>
      </c>
      <c r="G145" s="105"/>
      <c r="H145" s="142" t="str">
        <f t="shared" si="2"/>
        <v>(40000, 50000]</v>
      </c>
      <c r="I145" s="171">
        <v>0</v>
      </c>
      <c r="J145" s="54">
        <v>0</v>
      </c>
      <c r="K145" s="54">
        <v>0</v>
      </c>
      <c r="L145" s="74">
        <v>0</v>
      </c>
      <c r="M145" s="54">
        <v>0</v>
      </c>
      <c r="N145" s="54">
        <v>0</v>
      </c>
      <c r="O145" s="105"/>
      <c r="P145" s="54">
        <v>0</v>
      </c>
      <c r="Q145" s="179">
        <v>0</v>
      </c>
      <c r="R145" s="54">
        <v>0</v>
      </c>
      <c r="S145" s="73">
        <v>0</v>
      </c>
      <c r="U145" s="179">
        <v>0.59034690799396683</v>
      </c>
    </row>
    <row r="146" spans="1:21">
      <c r="A146" s="53">
        <v>50000</v>
      </c>
      <c r="B146" s="53">
        <v>60000</v>
      </c>
      <c r="C146" s="86">
        <v>329</v>
      </c>
      <c r="D146" s="86">
        <v>1790316875</v>
      </c>
      <c r="E146" s="54">
        <v>2.4632507692604873E-5</v>
      </c>
      <c r="F146" s="83">
        <v>54416.926291793316</v>
      </c>
      <c r="G146" s="105"/>
      <c r="H146" s="142" t="str">
        <f t="shared" si="2"/>
        <v>(50000, 60000]</v>
      </c>
      <c r="I146" s="171">
        <v>0</v>
      </c>
      <c r="J146" s="54">
        <v>0</v>
      </c>
      <c r="K146" s="54">
        <v>0</v>
      </c>
      <c r="L146" s="74">
        <v>0</v>
      </c>
      <c r="M146" s="54">
        <v>0</v>
      </c>
      <c r="N146" s="54">
        <v>0</v>
      </c>
      <c r="O146" s="105"/>
      <c r="P146" s="54">
        <v>0</v>
      </c>
      <c r="Q146" s="179">
        <v>0</v>
      </c>
      <c r="R146" s="54">
        <v>0</v>
      </c>
      <c r="S146" s="73">
        <v>0</v>
      </c>
      <c r="U146" s="179">
        <v>0.56178435114503822</v>
      </c>
    </row>
    <row r="147" spans="1:21">
      <c r="A147" s="53">
        <v>60000</v>
      </c>
      <c r="B147" s="53">
        <v>70000</v>
      </c>
      <c r="C147" s="86">
        <v>215</v>
      </c>
      <c r="D147" s="86">
        <v>1386330070</v>
      </c>
      <c r="E147" s="54">
        <v>1.6097231470851209E-5</v>
      </c>
      <c r="F147" s="83">
        <v>64480.468372093019</v>
      </c>
      <c r="G147" s="105"/>
      <c r="H147" s="142" t="str">
        <f t="shared" si="2"/>
        <v>(60000, 70000]</v>
      </c>
      <c r="I147" s="171">
        <v>0</v>
      </c>
      <c r="J147" s="54">
        <v>0</v>
      </c>
      <c r="K147" s="54">
        <v>0</v>
      </c>
      <c r="L147" s="74">
        <v>0</v>
      </c>
      <c r="M147" s="54">
        <v>0</v>
      </c>
      <c r="N147" s="54">
        <v>0</v>
      </c>
      <c r="O147" s="105"/>
      <c r="P147" s="54">
        <v>0</v>
      </c>
      <c r="Q147" s="179">
        <v>0</v>
      </c>
      <c r="R147" s="54">
        <v>0</v>
      </c>
      <c r="S147" s="73">
        <v>0</v>
      </c>
      <c r="U147" s="179">
        <v>0.55228758169934644</v>
      </c>
    </row>
    <row r="148" spans="1:21">
      <c r="A148" s="53">
        <v>70000</v>
      </c>
      <c r="B148" s="53">
        <v>80000</v>
      </c>
      <c r="C148" s="86">
        <v>83</v>
      </c>
      <c r="D148" s="86">
        <v>616536055</v>
      </c>
      <c r="E148" s="54">
        <v>6.2142800561890709E-6</v>
      </c>
      <c r="F148" s="83">
        <v>74281.452409638558</v>
      </c>
      <c r="G148" s="105"/>
      <c r="H148" s="142" t="str">
        <f t="shared" si="2"/>
        <v>(70000, 80000]</v>
      </c>
      <c r="I148" s="171">
        <v>0</v>
      </c>
      <c r="J148" s="54">
        <v>0</v>
      </c>
      <c r="K148" s="54">
        <v>0</v>
      </c>
      <c r="L148" s="74">
        <v>0</v>
      </c>
      <c r="M148" s="54">
        <v>0</v>
      </c>
      <c r="N148" s="54">
        <v>0</v>
      </c>
      <c r="O148" s="105"/>
      <c r="P148" s="54">
        <v>0</v>
      </c>
      <c r="Q148" s="179">
        <v>0</v>
      </c>
      <c r="R148" s="54">
        <v>0</v>
      </c>
      <c r="S148" s="73">
        <v>0</v>
      </c>
      <c r="U148" s="179">
        <v>0.58650190114068446</v>
      </c>
    </row>
    <row r="149" spans="1:21">
      <c r="A149" s="53">
        <v>80000</v>
      </c>
      <c r="B149" s="53">
        <v>90000</v>
      </c>
      <c r="C149" s="86">
        <v>26</v>
      </c>
      <c r="D149" s="86">
        <v>216739195</v>
      </c>
      <c r="E149" s="54">
        <v>1.9466419453122389E-6</v>
      </c>
      <c r="F149" s="83">
        <v>83361.228846153856</v>
      </c>
      <c r="G149" s="105"/>
      <c r="H149" s="142" t="str">
        <f t="shared" si="2"/>
        <v>(80000, 90000]</v>
      </c>
      <c r="I149" s="171">
        <v>0</v>
      </c>
      <c r="J149" s="54">
        <v>0</v>
      </c>
      <c r="K149" s="54">
        <v>0</v>
      </c>
      <c r="L149" s="74">
        <v>0</v>
      </c>
      <c r="M149" s="54">
        <v>0</v>
      </c>
      <c r="N149" s="54">
        <v>0</v>
      </c>
      <c r="O149" s="105"/>
      <c r="P149" s="54">
        <v>0</v>
      </c>
      <c r="Q149" s="179">
        <v>0</v>
      </c>
      <c r="R149" s="54">
        <v>0</v>
      </c>
      <c r="S149" s="73">
        <v>0</v>
      </c>
      <c r="U149" s="179">
        <v>0.63975155279503104</v>
      </c>
    </row>
    <row r="150" spans="1:21">
      <c r="A150" s="53">
        <v>90000</v>
      </c>
      <c r="B150" s="53">
        <v>100000</v>
      </c>
      <c r="C150" s="86">
        <v>15</v>
      </c>
      <c r="D150" s="86">
        <v>138944095</v>
      </c>
      <c r="E150" s="54">
        <v>1.1230626607570611E-6</v>
      </c>
      <c r="F150" s="83">
        <v>92629.396666666667</v>
      </c>
      <c r="G150" s="105"/>
      <c r="H150" s="142" t="str">
        <f t="shared" si="2"/>
        <v>(90000, 100000]</v>
      </c>
      <c r="I150" s="171">
        <v>0</v>
      </c>
      <c r="J150" s="54">
        <v>0</v>
      </c>
      <c r="K150" s="54">
        <v>0</v>
      </c>
      <c r="L150" s="74">
        <v>0</v>
      </c>
      <c r="M150" s="54">
        <v>0</v>
      </c>
      <c r="N150" s="54">
        <v>0</v>
      </c>
      <c r="O150" s="105"/>
      <c r="P150" s="54">
        <v>0</v>
      </c>
      <c r="Q150" s="179">
        <v>0</v>
      </c>
      <c r="R150" s="54">
        <v>0</v>
      </c>
      <c r="S150" s="73">
        <v>0</v>
      </c>
      <c r="U150" s="179">
        <v>0.63</v>
      </c>
    </row>
    <row r="151" spans="1:21">
      <c r="A151" s="53">
        <v>100000</v>
      </c>
      <c r="B151" s="53">
        <v>9999999</v>
      </c>
      <c r="C151" s="86">
        <v>66</v>
      </c>
      <c r="D151" s="86">
        <v>817933950</v>
      </c>
      <c r="E151" s="54">
        <v>4.9414757073310689E-6</v>
      </c>
      <c r="F151" s="83">
        <v>123929.38636363637</v>
      </c>
      <c r="G151" s="105"/>
      <c r="H151" s="142" t="str">
        <f t="shared" si="2"/>
        <v>(100000, 9999999]</v>
      </c>
      <c r="I151" s="171">
        <v>0</v>
      </c>
      <c r="J151" s="54">
        <v>0</v>
      </c>
      <c r="K151" s="54">
        <v>0</v>
      </c>
      <c r="L151" s="74">
        <v>0</v>
      </c>
      <c r="M151" s="54">
        <v>0</v>
      </c>
      <c r="N151" s="54">
        <v>0</v>
      </c>
      <c r="O151" s="105"/>
      <c r="P151" s="54">
        <v>0</v>
      </c>
      <c r="Q151" s="179">
        <v>0</v>
      </c>
      <c r="R151" s="54">
        <v>0</v>
      </c>
      <c r="S151" s="73">
        <v>0</v>
      </c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/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304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6" t="s">
        <v>283</v>
      </c>
      <c r="Q157" s="156" t="s">
        <v>283</v>
      </c>
      <c r="R157" s="76" t="s">
        <v>281</v>
      </c>
      <c r="S157" s="76" t="s">
        <v>74</v>
      </c>
    </row>
    <row r="158" spans="1:21">
      <c r="A158" s="58">
        <v>-1</v>
      </c>
      <c r="B158" s="58">
        <v>0</v>
      </c>
      <c r="C158" s="86" cm="1">
        <f t="array" ref="C158:D221">Multiplier_Weight_Oldhand!C158:D221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>"("&amp;$A158&amp;", "&amp;$B158&amp;"]"</f>
        <v>(-1, 0]</v>
      </c>
      <c r="I158" s="171">
        <v>0.97</v>
      </c>
      <c r="J158" s="54" cm="1">
        <f t="array" ref="J158:J222">E158:E222*I158:I222</f>
        <v>0.72651597170148763</v>
      </c>
      <c r="K158" s="54" cm="1">
        <f t="array" ref="K158:K221">J158:J221/SUM(_xlfn.ANCHORARRAY(J158))</f>
        <v>0.71251375628831959</v>
      </c>
      <c r="L158" s="103" cm="1">
        <f t="array" ref="L158:L222">INT(K158:K222*$B$2)</f>
        <v>712513756</v>
      </c>
      <c r="M158" s="54" cm="1">
        <f t="array" ref="M158:M222">_xlfn.LET(_xlpm.x, L158:L222, _xlpm.x/SUM(_xlpm.x))</f>
        <v>0.71222579812423781</v>
      </c>
      <c r="N158" s="54" cm="1">
        <f t="array" ref="N158:N222">M158:M222*F158:F222</f>
        <v>0</v>
      </c>
      <c r="O158" s="105"/>
      <c r="P158" s="54" cm="1">
        <f t="array" ref="P158:P221">M158:M221</f>
        <v>0.71222579812423781</v>
      </c>
      <c r="Q158" s="179">
        <v>0.72294875282443027</v>
      </c>
      <c r="R158" s="54"/>
      <c r="S158" s="73" cm="1">
        <f t="array" ref="S158:S221">_xlfn.LET(_xlpm.x, Q158:Q221/M158:M221, IF(ISERR(_xlpm.x), 0, ROUND(_xlpm.x,2)))</f>
        <v>1.02</v>
      </c>
    </row>
    <row r="159" spans="1:21">
      <c r="A159" s="53">
        <v>0</v>
      </c>
      <c r="B159" s="53">
        <v>1</v>
      </c>
      <c r="C159" s="86">
        <v>134671370</v>
      </c>
      <c r="D159" s="86">
        <v>5869389535</v>
      </c>
      <c r="E159" s="54">
        <v>0.13649527639219697</v>
      </c>
      <c r="F159" s="83">
        <v>0.43583053584440407</v>
      </c>
      <c r="G159" s="46">
        <v>37745</v>
      </c>
      <c r="H159" s="142" t="str">
        <f t="shared" ref="H159:H221" si="3">"("&amp;$A159&amp;", "&amp;$B159&amp;"]"</f>
        <v>(0, 1]</v>
      </c>
      <c r="I159" s="171">
        <v>1.18</v>
      </c>
      <c r="J159" s="54">
        <v>0.16106442614279243</v>
      </c>
      <c r="K159" s="54">
        <v>0.15796021525398307</v>
      </c>
      <c r="L159" s="103">
        <v>157960215</v>
      </c>
      <c r="M159" s="54">
        <v>0.15789637638975099</v>
      </c>
      <c r="N159" s="54">
        <v>6.8816062329834879E-2</v>
      </c>
      <c r="O159" s="105"/>
      <c r="P159" s="54">
        <v>0.15789637638975099</v>
      </c>
      <c r="Q159" s="179">
        <v>0.16136085442046003</v>
      </c>
      <c r="R159" s="54"/>
      <c r="S159" s="73">
        <v>1.02</v>
      </c>
    </row>
    <row r="160" spans="1:21">
      <c r="A160" s="53">
        <v>1</v>
      </c>
      <c r="B160" s="53">
        <v>2</v>
      </c>
      <c r="C160" s="86">
        <v>34304589</v>
      </c>
      <c r="D160" s="86">
        <v>5136293060</v>
      </c>
      <c r="E160" s="54">
        <v>3.4769189301896312E-2</v>
      </c>
      <c r="F160" s="83">
        <v>1.4972612148188105</v>
      </c>
      <c r="G160" s="80">
        <f>1+G159*G158</f>
        <v>1.0377449999999999</v>
      </c>
      <c r="H160" s="142" t="str">
        <f t="shared" si="3"/>
        <v>(1, 2]</v>
      </c>
      <c r="I160" s="171">
        <v>1.3</v>
      </c>
      <c r="J160" s="54">
        <v>4.5199946092465207E-2</v>
      </c>
      <c r="K160" s="54">
        <v>4.4328802984120265E-2</v>
      </c>
      <c r="L160" s="103">
        <v>44328802</v>
      </c>
      <c r="M160" s="54">
        <v>4.4310886798291246E-2</v>
      </c>
      <c r="N160" s="54">
        <v>6.6344972197308338E-2</v>
      </c>
      <c r="O160" s="105"/>
      <c r="P160" s="54">
        <v>4.4310886798291246E-2</v>
      </c>
      <c r="Q160" s="179">
        <v>4.5756934610305687E-2</v>
      </c>
      <c r="R160" s="54"/>
      <c r="S160" s="73">
        <v>1.03</v>
      </c>
    </row>
    <row r="161" spans="1:19">
      <c r="A161" s="53">
        <v>2</v>
      </c>
      <c r="B161" s="53">
        <v>3</v>
      </c>
      <c r="C161" s="86">
        <v>16020309</v>
      </c>
      <c r="D161" s="86">
        <v>4033651395</v>
      </c>
      <c r="E161" s="54">
        <v>1.6237278233995841E-2</v>
      </c>
      <c r="F161" s="83">
        <v>2.5178362009122295</v>
      </c>
      <c r="G161" s="80"/>
      <c r="H161" s="142" t="str">
        <f t="shared" si="3"/>
        <v>(2, 3]</v>
      </c>
      <c r="I161" s="171">
        <v>1.32</v>
      </c>
      <c r="J161" s="54">
        <v>2.1433207268874512E-2</v>
      </c>
      <c r="K161" s="54">
        <v>2.1020122908910612E-2</v>
      </c>
      <c r="L161" s="103">
        <v>21020122</v>
      </c>
      <c r="M161" s="54">
        <v>2.1011626852182275E-2</v>
      </c>
      <c r="N161" s="54">
        <v>5.2903834728484006E-2</v>
      </c>
      <c r="O161" s="105"/>
      <c r="P161" s="54">
        <v>2.1011626852182275E-2</v>
      </c>
      <c r="Q161" s="179">
        <v>2.1758000231243222E-2</v>
      </c>
      <c r="R161" s="54"/>
      <c r="S161" s="73">
        <v>1.04</v>
      </c>
    </row>
    <row r="162" spans="1:19">
      <c r="A162" s="53">
        <v>3</v>
      </c>
      <c r="B162" s="53">
        <v>4</v>
      </c>
      <c r="C162" s="86">
        <v>7967455</v>
      </c>
      <c r="D162" s="86">
        <v>2842347285</v>
      </c>
      <c r="E162" s="54">
        <v>8.0753613211731017E-3</v>
      </c>
      <c r="F162" s="83">
        <v>3.5674469262769604</v>
      </c>
      <c r="G162" s="80"/>
      <c r="H162" s="142" t="str">
        <f t="shared" si="3"/>
        <v>(3, 4]</v>
      </c>
      <c r="I162" s="171">
        <v>1.08</v>
      </c>
      <c r="J162" s="54">
        <v>8.7213902268669496E-3</v>
      </c>
      <c r="K162" s="54">
        <v>8.5533019956159709E-3</v>
      </c>
      <c r="L162" s="103">
        <v>8553301</v>
      </c>
      <c r="M162" s="54">
        <v>8.5498442381256156E-3</v>
      </c>
      <c r="N162" s="54">
        <v>3.0501115547448006E-2</v>
      </c>
      <c r="O162" s="105"/>
      <c r="P162" s="54">
        <v>8.5498442381256156E-3</v>
      </c>
      <c r="Q162" s="179">
        <v>8.5068854662453865E-3</v>
      </c>
      <c r="R162" s="54"/>
      <c r="S162" s="73">
        <v>0.99</v>
      </c>
    </row>
    <row r="163" spans="1:19">
      <c r="A163" s="53">
        <v>4</v>
      </c>
      <c r="B163" s="53">
        <v>5</v>
      </c>
      <c r="C163" s="86">
        <v>5578706</v>
      </c>
      <c r="D163" s="86">
        <v>2564213210</v>
      </c>
      <c r="E163" s="54">
        <v>5.6542605706083448E-3</v>
      </c>
      <c r="F163" s="83">
        <v>4.5964300861167446</v>
      </c>
      <c r="G163" s="80"/>
      <c r="H163" s="142" t="str">
        <f t="shared" si="3"/>
        <v>(4, 5]</v>
      </c>
      <c r="I163" s="171">
        <v>1.21</v>
      </c>
      <c r="J163" s="54">
        <v>6.8416552904360974E-3</v>
      </c>
      <c r="K163" s="54">
        <v>6.7097953797241976E-3</v>
      </c>
      <c r="L163" s="103">
        <v>6709795</v>
      </c>
      <c r="M163" s="54">
        <v>6.7070832792806038E-3</v>
      </c>
      <c r="N163" s="54">
        <v>3.0828639374975923E-2</v>
      </c>
      <c r="O163" s="105"/>
      <c r="P163" s="54">
        <v>6.7070832792806038E-3</v>
      </c>
      <c r="Q163" s="179">
        <v>6.6698354145381805E-3</v>
      </c>
      <c r="R163" s="54"/>
      <c r="S163" s="73">
        <v>0.99</v>
      </c>
    </row>
    <row r="164" spans="1:19">
      <c r="A164" s="53">
        <v>5</v>
      </c>
      <c r="B164" s="53">
        <v>6</v>
      </c>
      <c r="C164" s="86">
        <v>4158567</v>
      </c>
      <c r="D164" s="86">
        <v>2322704910</v>
      </c>
      <c r="E164" s="54">
        <v>4.214888079481699E-3</v>
      </c>
      <c r="F164" s="83">
        <v>5.5853492561259683</v>
      </c>
      <c r="G164" s="105">
        <v>1.31</v>
      </c>
      <c r="H164" s="142" t="str">
        <f t="shared" si="3"/>
        <v>(5, 6]</v>
      </c>
      <c r="I164" s="171" cm="1">
        <f t="array" ref="I164:I175">G164:G175*G160</f>
        <v>1.35944595</v>
      </c>
      <c r="J164" s="54">
        <v>5.729912529354674E-3</v>
      </c>
      <c r="K164" s="54">
        <v>5.6194793487230991E-3</v>
      </c>
      <c r="L164" s="103">
        <v>5619479</v>
      </c>
      <c r="M164" s="54">
        <v>5.6172079235160674E-3</v>
      </c>
      <c r="N164" s="54">
        <v>3.1374068097115362E-2</v>
      </c>
      <c r="O164" s="105"/>
      <c r="P164" s="54">
        <v>5.6172079235160674E-3</v>
      </c>
      <c r="Q164" s="179">
        <v>5.4541948981352501E-3</v>
      </c>
      <c r="R164" s="54"/>
      <c r="S164" s="73">
        <v>0.97</v>
      </c>
    </row>
    <row r="165" spans="1:19">
      <c r="A165" s="53">
        <v>6</v>
      </c>
      <c r="B165" s="53">
        <v>7</v>
      </c>
      <c r="C165" s="86">
        <v>2772263</v>
      </c>
      <c r="D165" s="86">
        <v>1818622450</v>
      </c>
      <c r="E165" s="54">
        <v>2.8098088288317042E-3</v>
      </c>
      <c r="F165" s="83">
        <v>6.5600646475460671</v>
      </c>
      <c r="G165" s="105">
        <v>1.2</v>
      </c>
      <c r="H165" s="142" t="str">
        <f t="shared" si="3"/>
        <v>(6, 7]</v>
      </c>
      <c r="I165" s="171">
        <v>1.2452939999999999</v>
      </c>
      <c r="J165" s="54">
        <v>3.4990380756911481E-3</v>
      </c>
      <c r="K165" s="54">
        <v>3.4316007628403919E-3</v>
      </c>
      <c r="L165" s="103">
        <v>3431600</v>
      </c>
      <c r="M165" s="54">
        <v>3.4302131408156761E-3</v>
      </c>
      <c r="N165" s="54">
        <v>2.2502419958612876E-2</v>
      </c>
      <c r="O165" s="105"/>
      <c r="P165" s="54">
        <v>3.4302131408156761E-3</v>
      </c>
      <c r="Q165" s="179">
        <v>3.3318405313007824E-3</v>
      </c>
      <c r="R165" s="54"/>
      <c r="S165" s="73">
        <v>0.97</v>
      </c>
    </row>
    <row r="166" spans="1:19">
      <c r="A166" s="53">
        <v>7</v>
      </c>
      <c r="B166" s="53">
        <v>8</v>
      </c>
      <c r="C166" s="86">
        <v>2871865</v>
      </c>
      <c r="D166" s="86">
        <v>2188753410</v>
      </c>
      <c r="E166" s="54">
        <v>2.9107597771974602E-3</v>
      </c>
      <c r="F166" s="83">
        <v>7.6213659416441928</v>
      </c>
      <c r="G166" s="105">
        <v>0.98</v>
      </c>
      <c r="H166" s="142" t="str">
        <f t="shared" si="3"/>
        <v>(7, 8]</v>
      </c>
      <c r="I166" s="171">
        <v>1.0169900999999999</v>
      </c>
      <c r="J166" s="54">
        <v>2.9602138768880224E-3</v>
      </c>
      <c r="K166" s="54">
        <v>2.9031613770287815E-3</v>
      </c>
      <c r="L166" s="103">
        <v>2903161</v>
      </c>
      <c r="M166" s="54">
        <v>2.9019877060565274E-3</v>
      </c>
      <c r="N166" s="54">
        <v>2.2117110266009377E-2</v>
      </c>
      <c r="O166" s="105"/>
      <c r="P166" s="54">
        <v>2.9019877060565274E-3</v>
      </c>
      <c r="Q166" s="179">
        <v>2.8156200112303422E-3</v>
      </c>
      <c r="R166" s="54"/>
      <c r="S166" s="73">
        <v>0.97</v>
      </c>
    </row>
    <row r="167" spans="1:19">
      <c r="A167" s="53">
        <v>8</v>
      </c>
      <c r="B167" s="53">
        <v>9</v>
      </c>
      <c r="C167" s="86">
        <v>2105410</v>
      </c>
      <c r="D167" s="86">
        <v>1810360075</v>
      </c>
      <c r="E167" s="54">
        <v>2.1339243810239356E-3</v>
      </c>
      <c r="F167" s="83">
        <v>8.5986106031604308</v>
      </c>
      <c r="G167" s="105">
        <v>1.21</v>
      </c>
      <c r="H167" s="142" t="str">
        <f t="shared" si="3"/>
        <v>(8, 9]</v>
      </c>
      <c r="I167" s="171">
        <v>1.2556714499999999</v>
      </c>
      <c r="J167" s="54">
        <v>2.6795079217106776E-3</v>
      </c>
      <c r="K167" s="54">
        <v>2.6278654959657703E-3</v>
      </c>
      <c r="L167" s="103">
        <v>2627865</v>
      </c>
      <c r="M167" s="54">
        <v>2.6268029651735597E-3</v>
      </c>
      <c r="N167" s="54">
        <v>2.258685582875463E-2</v>
      </c>
      <c r="O167" s="105"/>
      <c r="P167" s="54">
        <v>2.6268029651735597E-3</v>
      </c>
      <c r="Q167" s="179">
        <v>2.5445965127515817E-3</v>
      </c>
      <c r="R167" s="54"/>
      <c r="S167" s="73">
        <v>0.97</v>
      </c>
    </row>
    <row r="168" spans="1:19">
      <c r="A168" s="53">
        <v>9</v>
      </c>
      <c r="B168" s="53">
        <v>10</v>
      </c>
      <c r="C168" s="86">
        <v>1954254</v>
      </c>
      <c r="D168" s="86">
        <v>1885134195</v>
      </c>
      <c r="E168" s="54">
        <v>1.980721216919056E-3</v>
      </c>
      <c r="F168" s="83">
        <v>9.6463110475915617</v>
      </c>
      <c r="G168" s="105">
        <v>1.1599999999999999</v>
      </c>
      <c r="H168" s="142" t="str">
        <f t="shared" si="3"/>
        <v>(9, 10]</v>
      </c>
      <c r="I168" s="171">
        <v>1.2037841999999999</v>
      </c>
      <c r="J168" s="54">
        <v>2.3843609055319319E-3</v>
      </c>
      <c r="K168" s="54">
        <v>2.3384068779228702E-3</v>
      </c>
      <c r="L168" s="103">
        <v>2338406</v>
      </c>
      <c r="M168" s="54">
        <v>2.3374609481764258E-3</v>
      </c>
      <c r="N168" s="54">
        <v>2.2547875367708102E-2</v>
      </c>
      <c r="O168" s="105"/>
      <c r="P168" s="54">
        <v>2.3374609481764258E-3</v>
      </c>
      <c r="Q168" s="179">
        <v>2.2718729170527617E-3</v>
      </c>
      <c r="R168" s="54"/>
      <c r="S168" s="73">
        <v>0.97</v>
      </c>
    </row>
    <row r="169" spans="1:19">
      <c r="A169" s="53">
        <v>10</v>
      </c>
      <c r="B169" s="53">
        <v>15</v>
      </c>
      <c r="C169" s="86">
        <v>6734651</v>
      </c>
      <c r="D169" s="86">
        <v>8382998890</v>
      </c>
      <c r="E169" s="54">
        <v>6.8258609803255555E-3</v>
      </c>
      <c r="F169" s="83">
        <v>12.447562449783961</v>
      </c>
      <c r="G169" s="105">
        <v>0.45</v>
      </c>
      <c r="H169" s="142" t="str">
        <f t="shared" si="3"/>
        <v>(10, 15]</v>
      </c>
      <c r="I169" s="171">
        <v>0.46698524999999996</v>
      </c>
      <c r="J169" s="54">
        <v>3.1875763963625744E-3</v>
      </c>
      <c r="K169" s="54">
        <v>3.1261419157918736E-3</v>
      </c>
      <c r="L169" s="103">
        <v>3126141</v>
      </c>
      <c r="M169" s="54">
        <v>3.1248775901161728E-3</v>
      </c>
      <c r="N169" s="54">
        <v>3.8897108950901468E-2</v>
      </c>
      <c r="O169" s="105"/>
      <c r="P169" s="54">
        <v>3.1248775901161728E-3</v>
      </c>
      <c r="Q169" s="179">
        <v>3.0238589193723043E-3</v>
      </c>
      <c r="R169" s="54"/>
      <c r="S169" s="73">
        <v>0.97</v>
      </c>
    </row>
    <row r="170" spans="1:19">
      <c r="A170" s="53">
        <v>15</v>
      </c>
      <c r="B170" s="53">
        <v>20</v>
      </c>
      <c r="C170" s="86">
        <v>4528931</v>
      </c>
      <c r="D170" s="86">
        <v>7919233365</v>
      </c>
      <c r="E170" s="54">
        <v>4.5902680622183396E-3</v>
      </c>
      <c r="F170" s="83">
        <v>17.485877715955485</v>
      </c>
      <c r="G170" s="105">
        <v>0.87</v>
      </c>
      <c r="H170" s="180" t="str">
        <f t="shared" si="3"/>
        <v>(15, 20]</v>
      </c>
      <c r="I170" s="171">
        <v>0.90283814999999989</v>
      </c>
      <c r="J170" s="54">
        <v>4.1442691252972898E-3</v>
      </c>
      <c r="K170" s="54">
        <v>4.0643962095145139E-3</v>
      </c>
      <c r="L170" s="103">
        <v>4064396</v>
      </c>
      <c r="M170" s="54">
        <v>4.0627534003609602E-3</v>
      </c>
      <c r="N170" s="54">
        <v>7.1040809148794085E-2</v>
      </c>
      <c r="O170" s="105"/>
      <c r="P170" s="54">
        <v>4.0627534003609602E-3</v>
      </c>
      <c r="Q170" s="179">
        <v>3.9646257171216332E-3</v>
      </c>
      <c r="R170" s="54"/>
      <c r="S170" s="73">
        <v>0.98</v>
      </c>
    </row>
    <row r="171" spans="1:19">
      <c r="A171" s="53">
        <v>20</v>
      </c>
      <c r="B171" s="53">
        <v>25</v>
      </c>
      <c r="C171" s="86">
        <v>3129796</v>
      </c>
      <c r="D171" s="86">
        <v>7054318865</v>
      </c>
      <c r="E171" s="54">
        <v>3.1721840363782778E-3</v>
      </c>
      <c r="F171" s="83">
        <v>22.539228962526632</v>
      </c>
      <c r="G171" s="105">
        <v>0.53</v>
      </c>
      <c r="H171" s="142" t="str">
        <f t="shared" si="3"/>
        <v>(20, 25]</v>
      </c>
      <c r="I171" s="171">
        <v>0.55000484999999999</v>
      </c>
      <c r="J171" s="54">
        <v>1.7447166051006292E-3</v>
      </c>
      <c r="K171" s="54">
        <v>1.7110905064446893E-3</v>
      </c>
      <c r="L171" s="103">
        <v>1711090</v>
      </c>
      <c r="M171" s="54">
        <v>1.7103984739242032E-3</v>
      </c>
      <c r="N171" s="54">
        <v>3.8551062820933756E-2</v>
      </c>
      <c r="O171" s="105"/>
      <c r="P171" s="54">
        <v>1.7103984739242032E-3</v>
      </c>
      <c r="Q171" s="179">
        <v>1.6558466895929445E-3</v>
      </c>
      <c r="R171" s="54"/>
      <c r="S171" s="73">
        <v>0.97</v>
      </c>
    </row>
    <row r="172" spans="1:19">
      <c r="A172" s="53">
        <v>25</v>
      </c>
      <c r="B172" s="53">
        <v>30</v>
      </c>
      <c r="C172" s="86">
        <v>2506990</v>
      </c>
      <c r="D172" s="86">
        <v>6905395465</v>
      </c>
      <c r="E172" s="54">
        <v>2.540943134108414E-3</v>
      </c>
      <c r="F172" s="83">
        <v>27.544567249969088</v>
      </c>
      <c r="G172" s="105">
        <v>0.27</v>
      </c>
      <c r="H172" s="142" t="str">
        <f t="shared" si="3"/>
        <v>(25, 30]</v>
      </c>
      <c r="I172" s="171">
        <v>0.28019115</v>
      </c>
      <c r="J172" s="54">
        <v>7.119497788304407E-4</v>
      </c>
      <c r="K172" s="54">
        <v>6.9822829911789664E-4</v>
      </c>
      <c r="L172" s="103">
        <v>698228</v>
      </c>
      <c r="M172" s="54">
        <v>6.9794581562112365E-4</v>
      </c>
      <c r="N172" s="54">
        <v>1.9224615455210564E-2</v>
      </c>
      <c r="O172" s="105"/>
      <c r="P172" s="54">
        <v>6.9794581562112365E-4</v>
      </c>
      <c r="Q172" s="179">
        <v>6.70909365952092E-4</v>
      </c>
      <c r="R172" s="54"/>
      <c r="S172" s="73">
        <v>0.96</v>
      </c>
    </row>
    <row r="173" spans="1:19">
      <c r="A173" s="53">
        <v>30</v>
      </c>
      <c r="B173" s="53">
        <v>35</v>
      </c>
      <c r="C173" s="86">
        <v>1878754</v>
      </c>
      <c r="D173" s="86">
        <v>6111962030</v>
      </c>
      <c r="E173" s="54">
        <v>1.9041986912507506E-3</v>
      </c>
      <c r="F173" s="83">
        <v>32.531997430211725</v>
      </c>
      <c r="G173" s="105">
        <v>0.3</v>
      </c>
      <c r="H173" s="142" t="str">
        <f t="shared" si="3"/>
        <v>(30, 35]</v>
      </c>
      <c r="I173" s="171">
        <v>0.31132349999999998</v>
      </c>
      <c r="J173" s="54">
        <v>5.9282180125560299E-4</v>
      </c>
      <c r="K173" s="54">
        <v>5.8139628703963487E-4</v>
      </c>
      <c r="L173" s="103">
        <v>581396</v>
      </c>
      <c r="M173" s="54">
        <v>5.8116103252642238E-4</v>
      </c>
      <c r="N173" s="54">
        <v>1.8906329216688764E-2</v>
      </c>
      <c r="O173" s="105"/>
      <c r="P173" s="54">
        <v>5.8116103252642238E-4</v>
      </c>
      <c r="Q173" s="179">
        <v>5.6786647344428387E-4</v>
      </c>
      <c r="R173" s="54"/>
      <c r="S173" s="73">
        <v>0.98</v>
      </c>
    </row>
    <row r="174" spans="1:19">
      <c r="A174" s="53">
        <v>35</v>
      </c>
      <c r="B174" s="53">
        <v>40</v>
      </c>
      <c r="C174" s="86">
        <v>1621830</v>
      </c>
      <c r="D174" s="86">
        <v>6089148510</v>
      </c>
      <c r="E174" s="54">
        <v>1.6437950702599729E-3</v>
      </c>
      <c r="F174" s="83">
        <v>37.544924622186052</v>
      </c>
      <c r="G174" s="105">
        <v>0.6</v>
      </c>
      <c r="H174" s="180" t="str">
        <f t="shared" si="3"/>
        <v>(35, 40]</v>
      </c>
      <c r="I174" s="171">
        <v>0.62264699999999995</v>
      </c>
      <c r="J174" s="54">
        <v>1.0235040691121613E-3</v>
      </c>
      <c r="K174" s="54">
        <v>1.0037779722193445E-3</v>
      </c>
      <c r="L174" s="103">
        <v>1003777</v>
      </c>
      <c r="M174" s="54">
        <v>1.0033713299477029E-3</v>
      </c>
      <c r="N174" s="54">
        <v>3.767150095094908E-2</v>
      </c>
      <c r="O174" s="105"/>
      <c r="P174" s="54">
        <v>1.0033713299477029E-3</v>
      </c>
      <c r="Q174" s="179">
        <v>9.7218159420446463E-4</v>
      </c>
      <c r="R174" s="54"/>
      <c r="S174" s="73">
        <v>0.97</v>
      </c>
    </row>
    <row r="175" spans="1:19">
      <c r="A175" s="53">
        <v>40</v>
      </c>
      <c r="B175" s="53">
        <v>45</v>
      </c>
      <c r="C175" s="86">
        <v>1336896</v>
      </c>
      <c r="D175" s="86">
        <v>5698648415</v>
      </c>
      <c r="E175" s="54">
        <v>1.3550020990179467E-3</v>
      </c>
      <c r="F175" s="83">
        <v>42.625966529932022</v>
      </c>
      <c r="G175" s="105">
        <v>0.17</v>
      </c>
      <c r="H175" s="142" t="str">
        <f t="shared" si="3"/>
        <v>(40, 45]</v>
      </c>
      <c r="I175" s="171">
        <v>0.17641665000000001</v>
      </c>
      <c r="J175" s="54">
        <v>2.3904493105171446E-4</v>
      </c>
      <c r="K175" s="54">
        <v>2.3443779404662835E-4</v>
      </c>
      <c r="L175" s="103">
        <v>234437</v>
      </c>
      <c r="M175" s="54">
        <v>2.3434225378639838E-4</v>
      </c>
      <c r="N175" s="54">
        <v>9.9890650664478525E-3</v>
      </c>
      <c r="O175" s="105"/>
      <c r="P175" s="54">
        <v>2.3434225378639838E-4</v>
      </c>
      <c r="Q175" s="179">
        <v>2.2260372959427685E-4</v>
      </c>
      <c r="R175" s="54"/>
      <c r="S175" s="73">
        <v>0.95</v>
      </c>
    </row>
    <row r="176" spans="1:19">
      <c r="A176" s="53">
        <v>45</v>
      </c>
      <c r="B176" s="53">
        <v>50</v>
      </c>
      <c r="C176" s="86">
        <v>1129963</v>
      </c>
      <c r="D176" s="86">
        <v>5386108480</v>
      </c>
      <c r="E176" s="54">
        <v>1.1452665254534505E-3</v>
      </c>
      <c r="F176" s="83">
        <v>47.666237567070787</v>
      </c>
      <c r="G176" s="105"/>
      <c r="H176" s="142" t="str">
        <f t="shared" si="3"/>
        <v>(45, 50]</v>
      </c>
      <c r="I176" s="171">
        <v>0</v>
      </c>
      <c r="J176" s="54">
        <v>0</v>
      </c>
      <c r="K176" s="54">
        <v>0</v>
      </c>
      <c r="L176" s="103">
        <v>0</v>
      </c>
      <c r="M176" s="54">
        <v>0</v>
      </c>
      <c r="N176" s="54">
        <v>0</v>
      </c>
      <c r="O176" s="105"/>
      <c r="P176" s="54">
        <v>0</v>
      </c>
      <c r="Q176" s="179">
        <v>2.1215213191966382E-4</v>
      </c>
      <c r="R176" s="54"/>
      <c r="S176" s="73">
        <v>0</v>
      </c>
    </row>
    <row r="177" spans="1:19">
      <c r="A177" s="53">
        <v>50</v>
      </c>
      <c r="B177" s="53">
        <v>60</v>
      </c>
      <c r="C177" s="86">
        <v>1876167</v>
      </c>
      <c r="D177" s="86">
        <v>10300394235</v>
      </c>
      <c r="E177" s="54">
        <v>1.9015766545103015E-3</v>
      </c>
      <c r="F177" s="83">
        <v>54.901265372432199</v>
      </c>
      <c r="G177" s="105"/>
      <c r="H177" s="180" t="str">
        <f t="shared" si="3"/>
        <v>(50, 60]</v>
      </c>
      <c r="I177" s="171">
        <v>0</v>
      </c>
      <c r="J177" s="54">
        <v>0</v>
      </c>
      <c r="K177" s="54">
        <v>0</v>
      </c>
      <c r="L177" s="103">
        <v>0</v>
      </c>
      <c r="M177" s="54">
        <v>0</v>
      </c>
      <c r="N177" s="54">
        <v>0</v>
      </c>
      <c r="O177" s="105"/>
      <c r="P177" s="54">
        <v>0</v>
      </c>
      <c r="Q177" s="179">
        <v>6.2280361502472517E-4</v>
      </c>
      <c r="R177" s="54"/>
      <c r="S177" s="73">
        <v>0</v>
      </c>
    </row>
    <row r="178" spans="1:19">
      <c r="A178" s="53">
        <v>60</v>
      </c>
      <c r="B178" s="53">
        <v>70</v>
      </c>
      <c r="C178" s="86">
        <v>1368900</v>
      </c>
      <c r="D178" s="86">
        <v>8898541035</v>
      </c>
      <c r="E178" s="54">
        <v>1.3874395415542176E-3</v>
      </c>
      <c r="F178" s="83">
        <v>65.005048104317339</v>
      </c>
      <c r="G178" s="105"/>
      <c r="H178" s="142" t="str">
        <f t="shared" si="3"/>
        <v>(60, 70]</v>
      </c>
      <c r="I178" s="171">
        <v>0</v>
      </c>
      <c r="J178" s="54">
        <v>0</v>
      </c>
      <c r="K178" s="54">
        <v>0</v>
      </c>
      <c r="L178" s="103">
        <v>0</v>
      </c>
      <c r="M178" s="54">
        <v>0</v>
      </c>
      <c r="N178" s="54">
        <v>0</v>
      </c>
      <c r="O178" s="105"/>
      <c r="P178" s="54">
        <v>0</v>
      </c>
      <c r="Q178" s="179">
        <v>1.5079862341928023E-4</v>
      </c>
      <c r="R178" s="54"/>
      <c r="S178" s="73">
        <v>0</v>
      </c>
    </row>
    <row r="179" spans="1:19">
      <c r="A179" s="53">
        <v>70</v>
      </c>
      <c r="B179" s="53">
        <v>80</v>
      </c>
      <c r="C179" s="86">
        <v>1107148</v>
      </c>
      <c r="D179" s="86">
        <v>8303629765</v>
      </c>
      <c r="E179" s="54">
        <v>1.1221425330942135E-3</v>
      </c>
      <c r="F179" s="83">
        <v>75.00017852175138</v>
      </c>
      <c r="G179" s="105"/>
      <c r="H179" s="142" t="str">
        <f t="shared" si="3"/>
        <v>(70, 80]</v>
      </c>
      <c r="I179" s="171">
        <v>0</v>
      </c>
      <c r="J179" s="54">
        <v>0</v>
      </c>
      <c r="K179" s="54">
        <v>0</v>
      </c>
      <c r="L179" s="103">
        <v>0</v>
      </c>
      <c r="M179" s="54">
        <v>0</v>
      </c>
      <c r="N179" s="54">
        <v>0</v>
      </c>
      <c r="O179" s="105"/>
      <c r="P179" s="54">
        <v>0</v>
      </c>
      <c r="Q179" s="179">
        <v>1.2982942429562834E-4</v>
      </c>
      <c r="R179" s="54"/>
      <c r="S179" s="73">
        <v>0</v>
      </c>
    </row>
    <row r="180" spans="1:19">
      <c r="A180" s="53">
        <v>80</v>
      </c>
      <c r="B180" s="53">
        <v>90</v>
      </c>
      <c r="C180" s="86">
        <v>880621</v>
      </c>
      <c r="D180" s="86">
        <v>7488356915</v>
      </c>
      <c r="E180" s="54">
        <v>8.9254759041786601E-4</v>
      </c>
      <c r="F180" s="83">
        <v>85.034957319891305</v>
      </c>
      <c r="G180" s="105"/>
      <c r="H180" s="142" t="str">
        <f t="shared" si="3"/>
        <v>(80, 90]</v>
      </c>
      <c r="I180" s="171">
        <v>0</v>
      </c>
      <c r="J180" s="54">
        <v>0</v>
      </c>
      <c r="K180" s="54">
        <v>0</v>
      </c>
      <c r="L180" s="103">
        <v>0</v>
      </c>
      <c r="M180" s="54">
        <v>0</v>
      </c>
      <c r="N180" s="54">
        <v>0</v>
      </c>
      <c r="O180" s="105"/>
      <c r="P180" s="54">
        <v>0</v>
      </c>
      <c r="Q180" s="179">
        <v>1.1201240542940448E-4</v>
      </c>
      <c r="R180" s="54"/>
      <c r="S180" s="73">
        <v>0</v>
      </c>
    </row>
    <row r="181" spans="1:19">
      <c r="A181" s="53">
        <v>90</v>
      </c>
      <c r="B181" s="53">
        <v>100</v>
      </c>
      <c r="C181" s="86">
        <v>740089</v>
      </c>
      <c r="D181" s="86">
        <v>7048903000</v>
      </c>
      <c r="E181" s="54">
        <v>7.5011231124941149E-4</v>
      </c>
      <c r="F181" s="83">
        <v>95.24399092541573</v>
      </c>
      <c r="G181" s="105"/>
      <c r="H181" s="142" t="str">
        <f t="shared" si="3"/>
        <v>(90, 100]</v>
      </c>
      <c r="I181" s="171">
        <v>0</v>
      </c>
      <c r="J181" s="54">
        <v>0</v>
      </c>
      <c r="K181" s="54">
        <v>0</v>
      </c>
      <c r="L181" s="103">
        <v>0</v>
      </c>
      <c r="M181" s="54">
        <v>0</v>
      </c>
      <c r="N181" s="54">
        <v>0</v>
      </c>
      <c r="O181" s="105"/>
      <c r="P181" s="54">
        <v>0</v>
      </c>
      <c r="Q181" s="179">
        <v>1.0128479197082886E-4</v>
      </c>
      <c r="R181" s="54"/>
      <c r="S181" s="73">
        <v>0</v>
      </c>
    </row>
    <row r="182" spans="1:19">
      <c r="A182" s="53">
        <v>100</v>
      </c>
      <c r="B182" s="53">
        <v>120</v>
      </c>
      <c r="C182" s="86">
        <v>1141398</v>
      </c>
      <c r="D182" s="86">
        <v>12514373105</v>
      </c>
      <c r="E182" s="54">
        <v>1.1568563940761933E-3</v>
      </c>
      <c r="F182" s="83">
        <v>109.64074849439021</v>
      </c>
      <c r="G182" s="105"/>
      <c r="H182" s="142" t="str">
        <f t="shared" si="3"/>
        <v>(100, 120]</v>
      </c>
      <c r="I182" s="171">
        <v>0</v>
      </c>
      <c r="J182" s="54">
        <v>0</v>
      </c>
      <c r="K182" s="54">
        <v>0</v>
      </c>
      <c r="L182" s="103">
        <v>0</v>
      </c>
      <c r="M182" s="54">
        <v>0</v>
      </c>
      <c r="N182" s="54">
        <v>0</v>
      </c>
      <c r="O182" s="105"/>
      <c r="P182" s="54">
        <v>0</v>
      </c>
      <c r="Q182" s="179">
        <v>0</v>
      </c>
      <c r="R182" s="54"/>
      <c r="S182" s="73">
        <v>0</v>
      </c>
    </row>
    <row r="183" spans="1:19">
      <c r="A183" s="53">
        <v>120</v>
      </c>
      <c r="B183" s="53">
        <v>140</v>
      </c>
      <c r="C183" s="86">
        <v>816317</v>
      </c>
      <c r="D183" s="86">
        <v>10590153750</v>
      </c>
      <c r="E183" s="54">
        <v>8.2737269650296906E-4</v>
      </c>
      <c r="F183" s="83">
        <v>129.73089804573468</v>
      </c>
      <c r="G183" s="105"/>
      <c r="H183" s="142" t="str">
        <f t="shared" si="3"/>
        <v>(120, 140]</v>
      </c>
      <c r="I183" s="171">
        <v>0</v>
      </c>
      <c r="J183" s="54">
        <v>0</v>
      </c>
      <c r="K183" s="54">
        <v>0</v>
      </c>
      <c r="L183" s="103">
        <v>0</v>
      </c>
      <c r="M183" s="54">
        <v>0</v>
      </c>
      <c r="N183" s="54">
        <v>0</v>
      </c>
      <c r="O183" s="105"/>
      <c r="P183" s="54">
        <v>0</v>
      </c>
      <c r="Q183" s="179">
        <v>0</v>
      </c>
      <c r="R183" s="54"/>
      <c r="S183" s="73">
        <v>0</v>
      </c>
    </row>
    <row r="184" spans="1:19">
      <c r="A184" s="53">
        <v>140</v>
      </c>
      <c r="B184" s="53">
        <v>160</v>
      </c>
      <c r="C184" s="86">
        <v>633041</v>
      </c>
      <c r="D184" s="86">
        <v>9490295895</v>
      </c>
      <c r="E184" s="54">
        <v>6.4161451882900394E-4</v>
      </c>
      <c r="F184" s="83">
        <v>149.91597534756832</v>
      </c>
      <c r="G184" s="105"/>
      <c r="H184" s="142" t="str">
        <f t="shared" si="3"/>
        <v>(140, 160]</v>
      </c>
      <c r="I184" s="171">
        <v>0</v>
      </c>
      <c r="J184" s="54">
        <v>0</v>
      </c>
      <c r="K184" s="54">
        <v>0</v>
      </c>
      <c r="L184" s="103">
        <v>0</v>
      </c>
      <c r="M184" s="54">
        <v>0</v>
      </c>
      <c r="N184" s="54">
        <v>0</v>
      </c>
      <c r="O184" s="105"/>
      <c r="P184" s="54">
        <v>0</v>
      </c>
      <c r="Q184" s="179">
        <v>0</v>
      </c>
      <c r="R184" s="54"/>
      <c r="S184" s="73">
        <v>0</v>
      </c>
    </row>
    <row r="185" spans="1:19">
      <c r="A185" s="53">
        <v>160</v>
      </c>
      <c r="B185" s="53">
        <v>180</v>
      </c>
      <c r="C185" s="86">
        <v>482659</v>
      </c>
      <c r="D185" s="86">
        <v>8201830650</v>
      </c>
      <c r="E185" s="54">
        <v>4.8919583730514806E-4</v>
      </c>
      <c r="F185" s="83">
        <v>169.93012976034839</v>
      </c>
      <c r="G185" s="105"/>
      <c r="H185" s="142" t="str">
        <f t="shared" si="3"/>
        <v>(160, 180]</v>
      </c>
      <c r="I185" s="171">
        <v>0</v>
      </c>
      <c r="J185" s="54">
        <v>0</v>
      </c>
      <c r="K185" s="54">
        <v>0</v>
      </c>
      <c r="L185" s="103">
        <v>0</v>
      </c>
      <c r="M185" s="54">
        <v>0</v>
      </c>
      <c r="N185" s="54">
        <v>0</v>
      </c>
      <c r="O185" s="105"/>
      <c r="P185" s="54">
        <v>0</v>
      </c>
      <c r="Q185" s="179">
        <v>0</v>
      </c>
      <c r="R185" s="54"/>
      <c r="S185" s="73">
        <v>0</v>
      </c>
    </row>
    <row r="186" spans="1:19">
      <c r="A186" s="53">
        <v>180</v>
      </c>
      <c r="B186" s="53">
        <v>200</v>
      </c>
      <c r="C186" s="86">
        <v>388393</v>
      </c>
      <c r="D186" s="86">
        <v>7389979140</v>
      </c>
      <c r="E186" s="54">
        <v>3.9365315644887663E-4</v>
      </c>
      <c r="F186" s="83">
        <v>190.27065729814905</v>
      </c>
      <c r="G186" s="105"/>
      <c r="H186" s="142" t="str">
        <f t="shared" si="3"/>
        <v>(180, 200]</v>
      </c>
      <c r="I186" s="171">
        <v>0</v>
      </c>
      <c r="J186" s="54">
        <v>0</v>
      </c>
      <c r="K186" s="54">
        <v>0</v>
      </c>
      <c r="L186" s="103">
        <v>0</v>
      </c>
      <c r="M186" s="54">
        <v>0</v>
      </c>
      <c r="N186" s="54">
        <v>0</v>
      </c>
      <c r="O186" s="105"/>
      <c r="P186" s="54">
        <v>0</v>
      </c>
      <c r="Q186" s="179">
        <v>0</v>
      </c>
      <c r="R186" s="54"/>
      <c r="S186" s="73">
        <v>0</v>
      </c>
    </row>
    <row r="187" spans="1:19">
      <c r="A187" s="53">
        <v>200</v>
      </c>
      <c r="B187" s="53">
        <v>250</v>
      </c>
      <c r="C187" s="86">
        <v>687424</v>
      </c>
      <c r="D187" s="86">
        <v>15371333635</v>
      </c>
      <c r="E187" s="54">
        <v>6.9673404880806963E-4</v>
      </c>
      <c r="F187" s="83">
        <v>223.60775351166092</v>
      </c>
      <c r="G187" s="105"/>
      <c r="H187" s="142" t="str">
        <f t="shared" si="3"/>
        <v>(200, 250]</v>
      </c>
      <c r="I187" s="171">
        <v>0</v>
      </c>
      <c r="J187" s="54">
        <v>0</v>
      </c>
      <c r="K187" s="54">
        <v>0</v>
      </c>
      <c r="L187" s="103">
        <v>0</v>
      </c>
      <c r="M187" s="54">
        <v>0</v>
      </c>
      <c r="N187" s="54">
        <v>0</v>
      </c>
      <c r="O187" s="105"/>
      <c r="P187" s="54">
        <v>0</v>
      </c>
      <c r="Q187" s="179">
        <v>0</v>
      </c>
      <c r="R187" s="54"/>
      <c r="S187" s="73">
        <v>0</v>
      </c>
    </row>
    <row r="188" spans="1:19">
      <c r="A188" s="53">
        <v>250</v>
      </c>
      <c r="B188" s="53">
        <v>300</v>
      </c>
      <c r="C188" s="86">
        <v>439263</v>
      </c>
      <c r="D188" s="86">
        <v>12028209705</v>
      </c>
      <c r="E188" s="54">
        <v>4.452121085117469E-4</v>
      </c>
      <c r="F188" s="83">
        <v>273.82706271641365</v>
      </c>
      <c r="G188" s="105"/>
      <c r="H188" s="142" t="str">
        <f t="shared" si="3"/>
        <v>(250, 300]</v>
      </c>
      <c r="I188" s="171">
        <v>0</v>
      </c>
      <c r="J188" s="54">
        <v>0</v>
      </c>
      <c r="K188" s="54">
        <v>0</v>
      </c>
      <c r="L188" s="103">
        <v>0</v>
      </c>
      <c r="M188" s="54">
        <v>0</v>
      </c>
      <c r="N188" s="54">
        <v>0</v>
      </c>
      <c r="O188" s="105"/>
      <c r="P188" s="54">
        <v>0</v>
      </c>
      <c r="Q188" s="179">
        <v>0</v>
      </c>
      <c r="R188" s="54"/>
      <c r="S188" s="73">
        <v>0</v>
      </c>
    </row>
    <row r="189" spans="1:19">
      <c r="A189" s="53">
        <v>300</v>
      </c>
      <c r="B189" s="53">
        <v>350</v>
      </c>
      <c r="C189" s="86">
        <v>298334</v>
      </c>
      <c r="D189" s="86">
        <v>9668805040</v>
      </c>
      <c r="E189" s="54">
        <v>3.0237445261891734E-4</v>
      </c>
      <c r="F189" s="83">
        <v>324.09329945631407</v>
      </c>
      <c r="G189" s="105"/>
      <c r="H189" s="142" t="str">
        <f t="shared" si="3"/>
        <v>(300, 350]</v>
      </c>
      <c r="I189" s="171">
        <v>0</v>
      </c>
      <c r="J189" s="54">
        <v>0</v>
      </c>
      <c r="K189" s="54">
        <v>0</v>
      </c>
      <c r="L189" s="103">
        <v>0</v>
      </c>
      <c r="M189" s="54">
        <v>0</v>
      </c>
      <c r="N189" s="54">
        <v>0</v>
      </c>
      <c r="O189" s="105"/>
      <c r="P189" s="54">
        <v>0</v>
      </c>
      <c r="Q189" s="179">
        <v>0</v>
      </c>
      <c r="R189" s="54"/>
      <c r="S189" s="73">
        <v>0</v>
      </c>
    </row>
    <row r="190" spans="1:19">
      <c r="A190" s="53">
        <v>350</v>
      </c>
      <c r="B190" s="53">
        <v>400</v>
      </c>
      <c r="C190" s="86">
        <v>211467</v>
      </c>
      <c r="D190" s="86">
        <v>7917340960</v>
      </c>
      <c r="E190" s="54">
        <v>2.1433097927813993E-4</v>
      </c>
      <c r="F190" s="83">
        <v>374.4007793178132</v>
      </c>
      <c r="G190" s="105"/>
      <c r="H190" s="142" t="str">
        <f t="shared" si="3"/>
        <v>(350, 400]</v>
      </c>
      <c r="I190" s="171">
        <v>0</v>
      </c>
      <c r="J190" s="54">
        <v>0</v>
      </c>
      <c r="K190" s="54">
        <v>0</v>
      </c>
      <c r="L190" s="103">
        <v>0</v>
      </c>
      <c r="M190" s="54">
        <v>0</v>
      </c>
      <c r="N190" s="54">
        <v>0</v>
      </c>
      <c r="O190" s="105"/>
      <c r="P190" s="54">
        <v>0</v>
      </c>
      <c r="Q190" s="179">
        <v>0</v>
      </c>
      <c r="R190" s="54"/>
      <c r="S190" s="73">
        <v>0</v>
      </c>
    </row>
    <row r="191" spans="1:19">
      <c r="A191" s="53">
        <v>400</v>
      </c>
      <c r="B191" s="53">
        <v>450</v>
      </c>
      <c r="C191" s="86">
        <v>160769</v>
      </c>
      <c r="D191" s="86">
        <v>6824830435</v>
      </c>
      <c r="E191" s="54">
        <v>1.6294635667771936E-4</v>
      </c>
      <c r="F191" s="83">
        <v>424.51159334199997</v>
      </c>
      <c r="G191" s="105"/>
      <c r="H191" s="142" t="str">
        <f t="shared" si="3"/>
        <v>(400, 450]</v>
      </c>
      <c r="I191" s="171">
        <v>0</v>
      </c>
      <c r="J191" s="54">
        <v>0</v>
      </c>
      <c r="K191" s="54">
        <v>0</v>
      </c>
      <c r="L191" s="103">
        <v>0</v>
      </c>
      <c r="M191" s="54">
        <v>0</v>
      </c>
      <c r="N191" s="54">
        <v>0</v>
      </c>
      <c r="O191" s="105"/>
      <c r="P191" s="54">
        <v>0</v>
      </c>
      <c r="Q191" s="179">
        <v>0</v>
      </c>
      <c r="R191" s="54"/>
      <c r="S191" s="73">
        <v>0</v>
      </c>
    </row>
    <row r="192" spans="1:19">
      <c r="A192" s="53">
        <v>450</v>
      </c>
      <c r="B192" s="53">
        <v>500</v>
      </c>
      <c r="C192" s="86">
        <v>129237</v>
      </c>
      <c r="D192" s="86">
        <v>6165238720</v>
      </c>
      <c r="E192" s="54">
        <v>1.309873066197987E-4</v>
      </c>
      <c r="F192" s="83">
        <v>477.04904323065375</v>
      </c>
      <c r="G192" s="105"/>
      <c r="H192" s="142" t="str">
        <f t="shared" si="3"/>
        <v>(450, 500]</v>
      </c>
      <c r="I192" s="171">
        <v>0</v>
      </c>
      <c r="J192" s="54">
        <v>0</v>
      </c>
      <c r="K192" s="54">
        <v>0</v>
      </c>
      <c r="L192" s="103">
        <v>0</v>
      </c>
      <c r="M192" s="54">
        <v>0</v>
      </c>
      <c r="N192" s="54">
        <v>0</v>
      </c>
      <c r="O192" s="105"/>
      <c r="P192" s="54">
        <v>0</v>
      </c>
      <c r="Q192" s="179">
        <v>0</v>
      </c>
      <c r="R192" s="54"/>
      <c r="S192" s="73">
        <v>0</v>
      </c>
    </row>
    <row r="193" spans="1:19">
      <c r="A193" s="53">
        <v>500</v>
      </c>
      <c r="B193" s="53">
        <v>550</v>
      </c>
      <c r="C193" s="86">
        <v>94393</v>
      </c>
      <c r="D193" s="86">
        <v>4953718110</v>
      </c>
      <c r="E193" s="54">
        <v>9.5671400866335934E-5</v>
      </c>
      <c r="F193" s="83">
        <v>524.79718941023168</v>
      </c>
      <c r="G193" s="105"/>
      <c r="H193" s="142" t="str">
        <f t="shared" si="3"/>
        <v>(500, 550]</v>
      </c>
      <c r="I193" s="171">
        <v>0</v>
      </c>
      <c r="J193" s="54">
        <v>0</v>
      </c>
      <c r="K193" s="54">
        <v>0</v>
      </c>
      <c r="L193" s="103">
        <v>0</v>
      </c>
      <c r="M193" s="54">
        <v>0</v>
      </c>
      <c r="N193" s="54">
        <v>0</v>
      </c>
      <c r="O193" s="105"/>
      <c r="P193" s="54">
        <v>0</v>
      </c>
      <c r="Q193" s="179">
        <v>0</v>
      </c>
      <c r="R193" s="54"/>
      <c r="S193" s="73">
        <v>0</v>
      </c>
    </row>
    <row r="194" spans="1:19">
      <c r="A194" s="53">
        <v>550</v>
      </c>
      <c r="B194" s="53">
        <v>600</v>
      </c>
      <c r="C194" s="86">
        <v>80326</v>
      </c>
      <c r="D194" s="86">
        <v>4635061450</v>
      </c>
      <c r="E194" s="54">
        <v>8.1413886050759064E-5</v>
      </c>
      <c r="F194" s="83">
        <v>577.03127878893508</v>
      </c>
      <c r="G194" s="105"/>
      <c r="H194" s="142" t="str">
        <f t="shared" si="3"/>
        <v>(550, 600]</v>
      </c>
      <c r="I194" s="171">
        <v>0</v>
      </c>
      <c r="J194" s="54">
        <v>0</v>
      </c>
      <c r="K194" s="54">
        <v>0</v>
      </c>
      <c r="L194" s="103">
        <v>0</v>
      </c>
      <c r="M194" s="54">
        <v>0</v>
      </c>
      <c r="N194" s="54">
        <v>0</v>
      </c>
      <c r="O194" s="105"/>
      <c r="P194" s="54">
        <v>0</v>
      </c>
      <c r="Q194" s="179">
        <v>0</v>
      </c>
      <c r="R194" s="54"/>
      <c r="S194" s="73">
        <v>0</v>
      </c>
    </row>
    <row r="195" spans="1:19">
      <c r="A195" s="53">
        <v>600</v>
      </c>
      <c r="B195" s="53">
        <v>650</v>
      </c>
      <c r="C195" s="86">
        <v>60220</v>
      </c>
      <c r="D195" s="86">
        <v>3762531690</v>
      </c>
      <c r="E195" s="54">
        <v>6.1035582725104092E-5</v>
      </c>
      <c r="F195" s="83">
        <v>624.79769013616738</v>
      </c>
      <c r="G195" s="105"/>
      <c r="H195" s="142" t="str">
        <f t="shared" si="3"/>
        <v>(600, 650]</v>
      </c>
      <c r="I195" s="171">
        <v>0</v>
      </c>
      <c r="J195" s="54">
        <v>0</v>
      </c>
      <c r="K195" s="54">
        <v>0</v>
      </c>
      <c r="L195" s="103">
        <v>0</v>
      </c>
      <c r="M195" s="54">
        <v>0</v>
      </c>
      <c r="N195" s="54">
        <v>0</v>
      </c>
      <c r="O195" s="105"/>
      <c r="P195" s="54">
        <v>0</v>
      </c>
      <c r="Q195" s="179">
        <v>0</v>
      </c>
      <c r="R195" s="54"/>
      <c r="S195" s="73">
        <v>0</v>
      </c>
    </row>
    <row r="196" spans="1:19">
      <c r="A196" s="53">
        <v>650</v>
      </c>
      <c r="B196" s="53">
        <v>700</v>
      </c>
      <c r="C196" s="86">
        <v>53095</v>
      </c>
      <c r="D196" s="86">
        <v>3597267525</v>
      </c>
      <c r="E196" s="54">
        <v>5.3814086097465986E-5</v>
      </c>
      <c r="F196" s="83">
        <v>677.51530746774642</v>
      </c>
      <c r="G196" s="105"/>
      <c r="H196" s="142" t="str">
        <f t="shared" si="3"/>
        <v>(650, 700]</v>
      </c>
      <c r="I196" s="171">
        <v>0</v>
      </c>
      <c r="J196" s="54">
        <v>0</v>
      </c>
      <c r="K196" s="54">
        <v>0</v>
      </c>
      <c r="L196" s="103">
        <v>0</v>
      </c>
      <c r="M196" s="54">
        <v>0</v>
      </c>
      <c r="N196" s="54">
        <v>0</v>
      </c>
      <c r="O196" s="105"/>
      <c r="P196" s="54">
        <v>0</v>
      </c>
      <c r="Q196" s="179">
        <v>0</v>
      </c>
      <c r="R196" s="54"/>
      <c r="S196" s="73">
        <v>0</v>
      </c>
    </row>
    <row r="197" spans="1:19">
      <c r="A197" s="53">
        <v>700</v>
      </c>
      <c r="B197" s="53">
        <v>750</v>
      </c>
      <c r="C197" s="86">
        <v>46405</v>
      </c>
      <c r="D197" s="86">
        <v>3371782130</v>
      </c>
      <c r="E197" s="54">
        <v>4.703348084288368E-5</v>
      </c>
      <c r="F197" s="83">
        <v>726.59888589591628</v>
      </c>
      <c r="G197" s="105"/>
      <c r="H197" s="142" t="str">
        <f t="shared" si="3"/>
        <v>(700, 750]</v>
      </c>
      <c r="I197" s="171">
        <v>0</v>
      </c>
      <c r="J197" s="54">
        <v>0</v>
      </c>
      <c r="K197" s="54">
        <v>0</v>
      </c>
      <c r="L197" s="103">
        <v>0</v>
      </c>
      <c r="M197" s="54">
        <v>0</v>
      </c>
      <c r="N197" s="54">
        <v>0</v>
      </c>
      <c r="O197" s="105"/>
      <c r="P197" s="54">
        <v>0</v>
      </c>
      <c r="Q197" s="179">
        <v>0</v>
      </c>
      <c r="R197" s="54"/>
      <c r="S197" s="73">
        <v>0</v>
      </c>
    </row>
    <row r="198" spans="1:19">
      <c r="A198" s="53">
        <v>750</v>
      </c>
      <c r="B198" s="53">
        <v>800</v>
      </c>
      <c r="C198" s="86">
        <v>37597</v>
      </c>
      <c r="D198" s="86">
        <v>2923058065</v>
      </c>
      <c r="E198" s="54">
        <v>3.810619069604348E-5</v>
      </c>
      <c r="F198" s="83">
        <v>777.4710921084129</v>
      </c>
      <c r="G198" s="105"/>
      <c r="H198" s="142" t="str">
        <f t="shared" si="3"/>
        <v>(750, 800]</v>
      </c>
      <c r="I198" s="171">
        <v>0</v>
      </c>
      <c r="J198" s="54">
        <v>0</v>
      </c>
      <c r="K198" s="54">
        <v>0</v>
      </c>
      <c r="L198" s="103">
        <v>0</v>
      </c>
      <c r="M198" s="54">
        <v>0</v>
      </c>
      <c r="N198" s="54">
        <v>0</v>
      </c>
      <c r="O198" s="105"/>
      <c r="P198" s="54">
        <v>0</v>
      </c>
      <c r="Q198" s="179">
        <v>0</v>
      </c>
      <c r="R198" s="54"/>
      <c r="S198" s="73">
        <v>0</v>
      </c>
    </row>
    <row r="199" spans="1:19">
      <c r="A199" s="53">
        <v>800</v>
      </c>
      <c r="B199" s="53">
        <v>850</v>
      </c>
      <c r="C199" s="86">
        <v>33614</v>
      </c>
      <c r="D199" s="86">
        <v>2776922115</v>
      </c>
      <c r="E199" s="54">
        <v>3.4069247388270488E-5</v>
      </c>
      <c r="F199" s="83">
        <v>826.12069822097942</v>
      </c>
      <c r="G199" s="105"/>
      <c r="H199" s="142" t="str">
        <f t="shared" si="3"/>
        <v>(800, 850]</v>
      </c>
      <c r="I199" s="171">
        <v>0</v>
      </c>
      <c r="J199" s="54">
        <v>0</v>
      </c>
      <c r="K199" s="54">
        <v>0</v>
      </c>
      <c r="L199" s="103">
        <v>0</v>
      </c>
      <c r="M199" s="54">
        <v>0</v>
      </c>
      <c r="N199" s="54">
        <v>0</v>
      </c>
      <c r="O199" s="105"/>
      <c r="P199" s="54">
        <v>0</v>
      </c>
      <c r="Q199" s="179">
        <v>0</v>
      </c>
      <c r="R199" s="54"/>
      <c r="S199" s="73">
        <v>0</v>
      </c>
    </row>
    <row r="200" spans="1:19">
      <c r="A200" s="53">
        <v>850</v>
      </c>
      <c r="B200" s="53">
        <v>900</v>
      </c>
      <c r="C200" s="86">
        <v>26774</v>
      </c>
      <c r="D200" s="86">
        <v>2345628000</v>
      </c>
      <c r="E200" s="54">
        <v>2.713661062573791E-5</v>
      </c>
      <c r="F200" s="83">
        <v>876.08426085007841</v>
      </c>
      <c r="G200" s="105"/>
      <c r="H200" s="142" t="str">
        <f t="shared" si="3"/>
        <v>(850, 900]</v>
      </c>
      <c r="I200" s="171">
        <v>0</v>
      </c>
      <c r="J200" s="54">
        <v>0</v>
      </c>
      <c r="K200" s="54">
        <v>0</v>
      </c>
      <c r="L200" s="74">
        <v>0</v>
      </c>
      <c r="M200" s="54">
        <v>0</v>
      </c>
      <c r="N200" s="54">
        <v>0</v>
      </c>
      <c r="O200" s="105"/>
      <c r="P200" s="54">
        <v>0</v>
      </c>
      <c r="Q200" s="179">
        <v>0</v>
      </c>
      <c r="R200" s="54"/>
      <c r="S200" s="73">
        <v>0</v>
      </c>
    </row>
    <row r="201" spans="1:19">
      <c r="A201" s="53">
        <v>900</v>
      </c>
      <c r="B201" s="53">
        <v>950</v>
      </c>
      <c r="C201" s="86">
        <v>24569</v>
      </c>
      <c r="D201" s="86">
        <v>2274867630</v>
      </c>
      <c r="E201" s="54">
        <v>2.4901747458868855E-5</v>
      </c>
      <c r="F201" s="83">
        <v>925.90973584598487</v>
      </c>
      <c r="G201" s="105"/>
      <c r="H201" s="142" t="str">
        <f t="shared" si="3"/>
        <v>(900, 950]</v>
      </c>
      <c r="I201" s="171">
        <v>0</v>
      </c>
      <c r="J201" s="54">
        <v>0</v>
      </c>
      <c r="K201" s="54">
        <v>0</v>
      </c>
      <c r="L201" s="74">
        <v>0</v>
      </c>
      <c r="M201" s="54">
        <v>0</v>
      </c>
      <c r="N201" s="54">
        <v>0</v>
      </c>
      <c r="O201" s="105"/>
      <c r="P201" s="54">
        <v>0</v>
      </c>
      <c r="Q201" s="179">
        <v>0</v>
      </c>
      <c r="R201" s="54"/>
      <c r="S201" s="73">
        <v>0</v>
      </c>
    </row>
    <row r="202" spans="1:19">
      <c r="A202" s="53">
        <v>950</v>
      </c>
      <c r="B202" s="53">
        <v>1000</v>
      </c>
      <c r="C202" s="86">
        <v>27962</v>
      </c>
      <c r="D202" s="86">
        <v>2747461710</v>
      </c>
      <c r="E202" s="54">
        <v>2.8340700168704095E-5</v>
      </c>
      <c r="F202" s="83">
        <v>982.56981260281816</v>
      </c>
      <c r="G202" s="105"/>
      <c r="H202" s="142" t="str">
        <f t="shared" si="3"/>
        <v>(950, 1000]</v>
      </c>
      <c r="I202" s="171">
        <v>0</v>
      </c>
      <c r="J202" s="54">
        <v>0</v>
      </c>
      <c r="K202" s="54">
        <v>0</v>
      </c>
      <c r="L202" s="74">
        <v>0</v>
      </c>
      <c r="M202" s="54">
        <v>0</v>
      </c>
      <c r="N202" s="54">
        <v>0</v>
      </c>
      <c r="O202" s="105"/>
      <c r="P202" s="54">
        <v>0</v>
      </c>
      <c r="Q202" s="179">
        <v>0</v>
      </c>
      <c r="R202" s="54"/>
      <c r="S202" s="73">
        <v>0</v>
      </c>
    </row>
    <row r="203" spans="1:19">
      <c r="A203" s="53">
        <v>1000</v>
      </c>
      <c r="B203" s="53">
        <v>2000</v>
      </c>
      <c r="C203" s="86">
        <v>233082</v>
      </c>
      <c r="D203" s="86">
        <v>32853564355</v>
      </c>
      <c r="E203" s="54">
        <v>2.3623871957377467E-4</v>
      </c>
      <c r="F203" s="83">
        <v>1409.5281641224976</v>
      </c>
      <c r="G203" s="105"/>
      <c r="H203" s="142" t="str">
        <f t="shared" si="3"/>
        <v>(1000, 2000]</v>
      </c>
      <c r="I203" s="171">
        <v>0</v>
      </c>
      <c r="J203" s="54">
        <v>0</v>
      </c>
      <c r="K203" s="54">
        <v>0</v>
      </c>
      <c r="L203" s="74">
        <v>0</v>
      </c>
      <c r="M203" s="54">
        <v>0</v>
      </c>
      <c r="N203" s="54">
        <v>0</v>
      </c>
      <c r="O203" s="105"/>
      <c r="P203" s="54">
        <v>0</v>
      </c>
      <c r="Q203" s="179">
        <v>0</v>
      </c>
      <c r="R203" s="54"/>
      <c r="S203" s="73">
        <v>0</v>
      </c>
    </row>
    <row r="204" spans="1:19">
      <c r="A204" s="53">
        <v>2000</v>
      </c>
      <c r="B204" s="53">
        <v>3000</v>
      </c>
      <c r="C204" s="86">
        <v>99782</v>
      </c>
      <c r="D204" s="86">
        <v>24536958475</v>
      </c>
      <c r="E204" s="54">
        <v>1.0113338617529619E-4</v>
      </c>
      <c r="F204" s="83">
        <v>2459.0565908680924</v>
      </c>
      <c r="G204" s="105"/>
      <c r="H204" s="142" t="str">
        <f t="shared" si="3"/>
        <v>(2000, 3000]</v>
      </c>
      <c r="I204" s="171">
        <v>0</v>
      </c>
      <c r="J204" s="54">
        <v>0</v>
      </c>
      <c r="K204" s="54">
        <v>0</v>
      </c>
      <c r="L204" s="74">
        <v>0</v>
      </c>
      <c r="M204" s="54">
        <v>0</v>
      </c>
      <c r="N204" s="54">
        <v>0</v>
      </c>
      <c r="O204" s="105"/>
      <c r="P204" s="54">
        <v>0</v>
      </c>
      <c r="Q204" s="179">
        <v>0</v>
      </c>
      <c r="R204" s="54"/>
      <c r="S204" s="73">
        <v>0</v>
      </c>
    </row>
    <row r="205" spans="1:19">
      <c r="A205" s="53">
        <v>3000</v>
      </c>
      <c r="B205" s="53">
        <v>4000</v>
      </c>
      <c r="C205" s="86">
        <v>57998</v>
      </c>
      <c r="D205" s="86">
        <v>20106047060</v>
      </c>
      <c r="E205" s="54">
        <v>5.8783489320667335E-5</v>
      </c>
      <c r="F205" s="83">
        <v>3466.6793785992618</v>
      </c>
      <c r="G205" s="105"/>
      <c r="H205" s="142" t="str">
        <f t="shared" si="3"/>
        <v>(3000, 4000]</v>
      </c>
      <c r="I205" s="171">
        <v>0</v>
      </c>
      <c r="J205" s="54">
        <v>0</v>
      </c>
      <c r="K205" s="54">
        <v>0</v>
      </c>
      <c r="L205" s="74">
        <v>0</v>
      </c>
      <c r="M205" s="54">
        <v>0</v>
      </c>
      <c r="N205" s="54">
        <v>0</v>
      </c>
      <c r="O205" s="105"/>
      <c r="P205" s="54">
        <v>0</v>
      </c>
      <c r="Q205" s="179">
        <v>0</v>
      </c>
      <c r="R205" s="54"/>
      <c r="S205" s="73">
        <v>0</v>
      </c>
    </row>
    <row r="206" spans="1:19">
      <c r="A206" s="53">
        <v>4000</v>
      </c>
      <c r="B206" s="53">
        <v>5000</v>
      </c>
      <c r="C206" s="86">
        <v>38503</v>
      </c>
      <c r="D206" s="86">
        <v>17231506030</v>
      </c>
      <c r="E206" s="54">
        <v>3.9024461004063148E-5</v>
      </c>
      <c r="F206" s="83">
        <v>4475.3671220424385</v>
      </c>
      <c r="G206" s="105"/>
      <c r="H206" s="142" t="str">
        <f t="shared" si="3"/>
        <v>(4000, 5000]</v>
      </c>
      <c r="I206" s="171">
        <v>0</v>
      </c>
      <c r="J206" s="54">
        <v>0</v>
      </c>
      <c r="K206" s="54">
        <v>0</v>
      </c>
      <c r="L206" s="74">
        <v>0</v>
      </c>
      <c r="M206" s="54">
        <v>0</v>
      </c>
      <c r="N206" s="54">
        <v>0</v>
      </c>
      <c r="O206" s="105"/>
      <c r="P206" s="54">
        <v>0</v>
      </c>
      <c r="Q206" s="179">
        <v>0</v>
      </c>
      <c r="R206" s="54"/>
      <c r="S206" s="73">
        <v>0</v>
      </c>
    </row>
    <row r="207" spans="1:19">
      <c r="A207" s="53">
        <v>5000</v>
      </c>
      <c r="B207" s="53">
        <v>6000</v>
      </c>
      <c r="C207" s="86">
        <v>26773</v>
      </c>
      <c r="D207" s="86">
        <v>14661579840</v>
      </c>
      <c r="E207" s="54">
        <v>2.7135597082351575E-5</v>
      </c>
      <c r="F207" s="83">
        <v>5476.2558697194936</v>
      </c>
      <c r="G207" s="105"/>
      <c r="H207" s="142" t="str">
        <f t="shared" si="3"/>
        <v>(5000, 6000]</v>
      </c>
      <c r="I207" s="171">
        <v>0</v>
      </c>
      <c r="J207" s="54">
        <v>0</v>
      </c>
      <c r="K207" s="54">
        <v>0</v>
      </c>
      <c r="L207" s="74">
        <v>0</v>
      </c>
      <c r="M207" s="54">
        <v>0</v>
      </c>
      <c r="N207" s="54">
        <v>0</v>
      </c>
      <c r="O207" s="105"/>
      <c r="P207" s="54">
        <v>0</v>
      </c>
      <c r="Q207" s="179">
        <v>0</v>
      </c>
      <c r="R207" s="54"/>
      <c r="S207" s="73">
        <v>0</v>
      </c>
    </row>
    <row r="208" spans="1:19">
      <c r="A208" s="53">
        <v>6000</v>
      </c>
      <c r="B208" s="53">
        <v>7000</v>
      </c>
      <c r="C208" s="86">
        <v>18992</v>
      </c>
      <c r="D208" s="86">
        <v>12301404390</v>
      </c>
      <c r="E208" s="54">
        <v>1.9249215993277597E-5</v>
      </c>
      <c r="F208" s="83">
        <v>6477.1505844566136</v>
      </c>
      <c r="G208" s="105"/>
      <c r="H208" s="142" t="str">
        <f t="shared" si="3"/>
        <v>(6000, 7000]</v>
      </c>
      <c r="I208" s="171">
        <v>0</v>
      </c>
      <c r="J208" s="54">
        <v>0</v>
      </c>
      <c r="K208" s="54">
        <v>0</v>
      </c>
      <c r="L208" s="74">
        <v>0</v>
      </c>
      <c r="M208" s="54">
        <v>0</v>
      </c>
      <c r="N208" s="54">
        <v>0</v>
      </c>
      <c r="O208" s="105"/>
      <c r="P208" s="54">
        <v>0</v>
      </c>
      <c r="Q208" s="179">
        <v>0</v>
      </c>
      <c r="R208" s="54"/>
      <c r="S208" s="73">
        <v>0</v>
      </c>
    </row>
    <row r="209" spans="1:20">
      <c r="A209" s="53">
        <v>7000</v>
      </c>
      <c r="B209" s="53">
        <v>8000</v>
      </c>
      <c r="C209" s="86">
        <v>13726</v>
      </c>
      <c r="D209" s="86">
        <v>10266031555</v>
      </c>
      <c r="E209" s="54">
        <v>1.3911896520836579E-5</v>
      </c>
      <c r="F209" s="83">
        <v>7479.2594747195099</v>
      </c>
      <c r="G209" s="105"/>
      <c r="H209" s="142" t="str">
        <f t="shared" si="3"/>
        <v>(7000, 8000]</v>
      </c>
      <c r="I209" s="171">
        <v>0</v>
      </c>
      <c r="J209" s="54">
        <v>0</v>
      </c>
      <c r="K209" s="54">
        <v>0</v>
      </c>
      <c r="L209" s="74">
        <v>0</v>
      </c>
      <c r="M209" s="54">
        <v>0</v>
      </c>
      <c r="N209" s="54">
        <v>0</v>
      </c>
      <c r="O209" s="105"/>
      <c r="P209" s="54">
        <v>0</v>
      </c>
      <c r="Q209" s="179">
        <v>0</v>
      </c>
      <c r="R209" s="54"/>
      <c r="S209" s="73">
        <v>0</v>
      </c>
    </row>
    <row r="210" spans="1:20">
      <c r="A210" s="53">
        <v>8000</v>
      </c>
      <c r="B210" s="53">
        <v>9000</v>
      </c>
      <c r="C210" s="86">
        <v>10373</v>
      </c>
      <c r="D210" s="86">
        <v>8803774195</v>
      </c>
      <c r="E210" s="54">
        <v>1.0513485546454745E-5</v>
      </c>
      <c r="F210" s="83">
        <v>8487.2015762074625</v>
      </c>
      <c r="G210" s="105"/>
      <c r="H210" s="142" t="str">
        <f t="shared" si="3"/>
        <v>(8000, 9000]</v>
      </c>
      <c r="I210" s="171">
        <v>0</v>
      </c>
      <c r="J210" s="54">
        <v>0</v>
      </c>
      <c r="K210" s="54">
        <v>0</v>
      </c>
      <c r="L210" s="74">
        <v>0</v>
      </c>
      <c r="M210" s="54">
        <v>0</v>
      </c>
      <c r="N210" s="54">
        <v>0</v>
      </c>
      <c r="O210" s="105"/>
      <c r="P210" s="54">
        <v>0</v>
      </c>
      <c r="Q210" s="179">
        <v>0</v>
      </c>
      <c r="R210" s="54"/>
      <c r="S210" s="73">
        <v>0</v>
      </c>
    </row>
    <row r="211" spans="1:20">
      <c r="A211" s="53">
        <v>9000</v>
      </c>
      <c r="B211" s="53">
        <v>10000</v>
      </c>
      <c r="C211" s="86">
        <v>7646</v>
      </c>
      <c r="D211" s="86">
        <v>7255896185</v>
      </c>
      <c r="E211" s="54">
        <v>7.7495527319187284E-6</v>
      </c>
      <c r="F211" s="83">
        <v>9489.7935979597169</v>
      </c>
      <c r="G211" s="105"/>
      <c r="H211" s="142" t="str">
        <f t="shared" si="3"/>
        <v>(9000, 10000]</v>
      </c>
      <c r="I211" s="171">
        <v>0</v>
      </c>
      <c r="J211" s="54">
        <v>0</v>
      </c>
      <c r="K211" s="54">
        <v>0</v>
      </c>
      <c r="L211" s="74">
        <v>0</v>
      </c>
      <c r="M211" s="54">
        <v>0</v>
      </c>
      <c r="N211" s="54">
        <v>0</v>
      </c>
      <c r="O211" s="105"/>
      <c r="P211" s="54">
        <v>0</v>
      </c>
      <c r="Q211" s="179">
        <v>0</v>
      </c>
      <c r="R211" s="54"/>
      <c r="S211" s="73">
        <v>0</v>
      </c>
    </row>
    <row r="212" spans="1:20">
      <c r="A212" s="53">
        <v>10000</v>
      </c>
      <c r="B212" s="53">
        <v>20000</v>
      </c>
      <c r="C212" s="86">
        <v>27261</v>
      </c>
      <c r="D212" s="86">
        <v>36767192000</v>
      </c>
      <c r="E212" s="54">
        <v>2.7630206254883139E-5</v>
      </c>
      <c r="F212" s="83">
        <v>13487.103187704046</v>
      </c>
      <c r="G212" s="105"/>
      <c r="H212" s="142" t="str">
        <f t="shared" si="3"/>
        <v>(10000, 20000]</v>
      </c>
      <c r="I212" s="171">
        <v>0</v>
      </c>
      <c r="J212" s="54">
        <v>0</v>
      </c>
      <c r="K212" s="54">
        <v>0</v>
      </c>
      <c r="L212" s="74">
        <v>0</v>
      </c>
      <c r="M212" s="54">
        <v>0</v>
      </c>
      <c r="N212" s="54">
        <v>0</v>
      </c>
      <c r="O212" s="105"/>
      <c r="P212" s="54">
        <v>0</v>
      </c>
      <c r="Q212" s="179">
        <v>0</v>
      </c>
      <c r="R212" s="54"/>
      <c r="S212" s="73">
        <v>0</v>
      </c>
    </row>
    <row r="213" spans="1:20">
      <c r="A213" s="53">
        <v>20000</v>
      </c>
      <c r="B213" s="53">
        <v>30000</v>
      </c>
      <c r="C213" s="86">
        <v>4794</v>
      </c>
      <c r="D213" s="86">
        <v>11474887465</v>
      </c>
      <c r="E213" s="54">
        <v>4.8589269940908168E-6</v>
      </c>
      <c r="F213" s="83">
        <v>23935.93547142261</v>
      </c>
      <c r="G213" s="105"/>
      <c r="H213" s="142" t="str">
        <f t="shared" si="3"/>
        <v>(20000, 30000]</v>
      </c>
      <c r="I213" s="171">
        <v>0</v>
      </c>
      <c r="J213" s="54">
        <v>0</v>
      </c>
      <c r="K213" s="54">
        <v>0</v>
      </c>
      <c r="L213" s="74">
        <v>0</v>
      </c>
      <c r="M213" s="54">
        <v>0</v>
      </c>
      <c r="N213" s="54">
        <v>0</v>
      </c>
      <c r="O213" s="105"/>
      <c r="P213" s="54">
        <v>0</v>
      </c>
      <c r="Q213" s="179">
        <v>0</v>
      </c>
      <c r="R213" s="54"/>
      <c r="S213" s="73">
        <v>0</v>
      </c>
    </row>
    <row r="214" spans="1:20">
      <c r="A214" s="53">
        <v>30000</v>
      </c>
      <c r="B214" s="53">
        <v>40000</v>
      </c>
      <c r="C214" s="86">
        <v>1168</v>
      </c>
      <c r="D214" s="86">
        <v>3941775520</v>
      </c>
      <c r="E214" s="54">
        <v>1.1838186752394815E-6</v>
      </c>
      <c r="F214" s="83">
        <v>33748.07808219178</v>
      </c>
      <c r="G214" s="105"/>
      <c r="H214" s="142" t="str">
        <f t="shared" si="3"/>
        <v>(30000, 40000]</v>
      </c>
      <c r="I214" s="171">
        <v>0</v>
      </c>
      <c r="J214" s="54">
        <v>0</v>
      </c>
      <c r="K214" s="54">
        <v>0</v>
      </c>
      <c r="L214" s="74">
        <v>0</v>
      </c>
      <c r="M214" s="54">
        <v>0</v>
      </c>
      <c r="N214" s="54">
        <v>0</v>
      </c>
      <c r="O214" s="105"/>
      <c r="P214" s="54">
        <v>0</v>
      </c>
      <c r="Q214" s="179">
        <v>0</v>
      </c>
      <c r="R214" s="54"/>
      <c r="S214" s="73">
        <v>0</v>
      </c>
    </row>
    <row r="215" spans="1:20">
      <c r="A215" s="53">
        <v>40000</v>
      </c>
      <c r="B215" s="53">
        <v>50000</v>
      </c>
      <c r="C215" s="86">
        <v>348</v>
      </c>
      <c r="D215" s="86">
        <v>1549257685</v>
      </c>
      <c r="E215" s="54">
        <v>3.5271309844464005E-7</v>
      </c>
      <c r="F215" s="83">
        <v>44518.898994252879</v>
      </c>
      <c r="G215" s="105"/>
      <c r="H215" s="142" t="str">
        <f t="shared" si="3"/>
        <v>(40000, 50000]</v>
      </c>
      <c r="I215" s="171">
        <v>0</v>
      </c>
      <c r="J215" s="54">
        <v>0</v>
      </c>
      <c r="K215" s="54">
        <v>0</v>
      </c>
      <c r="L215" s="74">
        <v>0</v>
      </c>
      <c r="M215" s="54">
        <v>0</v>
      </c>
      <c r="N215" s="54">
        <v>0</v>
      </c>
      <c r="O215" s="105"/>
      <c r="P215" s="54">
        <v>0</v>
      </c>
      <c r="Q215" s="179">
        <v>0</v>
      </c>
      <c r="R215" s="54"/>
      <c r="S215" s="73">
        <v>0</v>
      </c>
    </row>
    <row r="216" spans="1:20">
      <c r="A216" s="53">
        <v>50000</v>
      </c>
      <c r="B216" s="53">
        <v>60000</v>
      </c>
      <c r="C216" s="86">
        <v>658</v>
      </c>
      <c r="D216" s="86">
        <v>3583737515</v>
      </c>
      <c r="E216" s="54">
        <v>6.6691154820854352E-7</v>
      </c>
      <c r="F216" s="83">
        <v>54464.095972644376</v>
      </c>
      <c r="G216" s="105"/>
      <c r="H216" s="142" t="str">
        <f t="shared" si="3"/>
        <v>(50000, 60000]</v>
      </c>
      <c r="I216" s="171">
        <v>0</v>
      </c>
      <c r="J216" s="54">
        <v>0</v>
      </c>
      <c r="K216" s="54">
        <v>0</v>
      </c>
      <c r="L216" s="74">
        <v>0</v>
      </c>
      <c r="M216" s="54">
        <v>0</v>
      </c>
      <c r="N216" s="54">
        <v>0</v>
      </c>
      <c r="O216" s="105"/>
      <c r="P216" s="54">
        <v>0</v>
      </c>
      <c r="Q216" s="179">
        <v>0</v>
      </c>
      <c r="R216" s="54"/>
      <c r="S216" s="73">
        <v>0</v>
      </c>
    </row>
    <row r="217" spans="1:20">
      <c r="A217" s="53">
        <v>60000</v>
      </c>
      <c r="B217" s="53">
        <v>70000</v>
      </c>
      <c r="C217" s="86">
        <v>192</v>
      </c>
      <c r="D217" s="86">
        <v>1228675605</v>
      </c>
      <c r="E217" s="54">
        <v>1.9460033017635312E-7</v>
      </c>
      <c r="F217" s="83">
        <v>63993.521093750001</v>
      </c>
      <c r="G217" s="105"/>
      <c r="H217" s="142" t="str">
        <f t="shared" si="3"/>
        <v>(60000, 70000]</v>
      </c>
      <c r="I217" s="171">
        <v>0</v>
      </c>
      <c r="J217" s="54">
        <v>0</v>
      </c>
      <c r="K217" s="54">
        <v>0</v>
      </c>
      <c r="L217" s="74">
        <v>0</v>
      </c>
      <c r="M217" s="54">
        <v>0</v>
      </c>
      <c r="N217" s="54">
        <v>0</v>
      </c>
      <c r="O217" s="105"/>
      <c r="P217" s="54">
        <v>0</v>
      </c>
      <c r="Q217" s="179">
        <v>0</v>
      </c>
      <c r="R217" s="54"/>
      <c r="S217" s="73">
        <v>0</v>
      </c>
    </row>
    <row r="218" spans="1:20">
      <c r="A218" s="53">
        <v>70000</v>
      </c>
      <c r="B218" s="53">
        <v>80000</v>
      </c>
      <c r="C218" s="86">
        <v>46</v>
      </c>
      <c r="D218" s="86">
        <v>339933765</v>
      </c>
      <c r="E218" s="54">
        <v>4.6622995771417934E-8</v>
      </c>
      <c r="F218" s="83">
        <v>73898.644565217386</v>
      </c>
      <c r="G218" s="105"/>
      <c r="H218" s="142" t="str">
        <f t="shared" si="3"/>
        <v>(70000, 80000]</v>
      </c>
      <c r="I218" s="171">
        <v>0</v>
      </c>
      <c r="J218" s="54">
        <v>0</v>
      </c>
      <c r="K218" s="54">
        <v>0</v>
      </c>
      <c r="L218" s="74">
        <v>0</v>
      </c>
      <c r="M218" s="54">
        <v>0</v>
      </c>
      <c r="N218" s="54">
        <v>0</v>
      </c>
      <c r="O218" s="105"/>
      <c r="P218" s="54">
        <v>0</v>
      </c>
      <c r="Q218" s="179">
        <v>0</v>
      </c>
      <c r="R218" s="54"/>
      <c r="S218" s="73">
        <v>0</v>
      </c>
    </row>
    <row r="219" spans="1:20">
      <c r="A219" s="53">
        <v>80000</v>
      </c>
      <c r="B219" s="53">
        <v>90000</v>
      </c>
      <c r="C219" s="86">
        <v>18</v>
      </c>
      <c r="D219" s="86">
        <v>149870980</v>
      </c>
      <c r="E219" s="54">
        <v>1.8243780954033104E-8</v>
      </c>
      <c r="F219" s="83">
        <v>83261.655555555553</v>
      </c>
      <c r="G219" s="105"/>
      <c r="H219" s="142" t="str">
        <f t="shared" si="3"/>
        <v>(80000, 90000]</v>
      </c>
      <c r="I219" s="171">
        <v>0</v>
      </c>
      <c r="J219" s="54">
        <v>0</v>
      </c>
      <c r="K219" s="54">
        <v>0</v>
      </c>
      <c r="L219" s="74">
        <v>0</v>
      </c>
      <c r="M219" s="54">
        <v>0</v>
      </c>
      <c r="N219" s="54">
        <v>0</v>
      </c>
      <c r="O219" s="105"/>
      <c r="P219" s="54">
        <v>0</v>
      </c>
      <c r="Q219" s="179">
        <v>0</v>
      </c>
      <c r="R219" s="54"/>
      <c r="S219" s="73">
        <v>0</v>
      </c>
    </row>
    <row r="220" spans="1:20">
      <c r="A220" s="53">
        <v>90000</v>
      </c>
      <c r="B220" s="53">
        <v>100000</v>
      </c>
      <c r="C220" s="86">
        <v>6</v>
      </c>
      <c r="D220" s="86">
        <v>57272250</v>
      </c>
      <c r="E220" s="54">
        <v>6.081260318011035E-9</v>
      </c>
      <c r="F220" s="83">
        <v>95453.75</v>
      </c>
      <c r="G220" s="105"/>
      <c r="H220" s="142" t="str">
        <f t="shared" si="3"/>
        <v>(90000, 100000]</v>
      </c>
      <c r="I220" s="171">
        <v>0</v>
      </c>
      <c r="J220" s="54">
        <v>0</v>
      </c>
      <c r="K220" s="54">
        <v>0</v>
      </c>
      <c r="L220" s="74">
        <v>0</v>
      </c>
      <c r="M220" s="54">
        <v>0</v>
      </c>
      <c r="N220" s="54">
        <v>0</v>
      </c>
      <c r="O220" s="105"/>
      <c r="P220" s="54">
        <v>0</v>
      </c>
      <c r="Q220" s="179">
        <v>0</v>
      </c>
      <c r="R220" s="54"/>
      <c r="S220" s="73">
        <v>0</v>
      </c>
    </row>
    <row r="221" spans="1:20">
      <c r="A221" s="53">
        <v>100000</v>
      </c>
      <c r="B221" s="53">
        <v>9999999</v>
      </c>
      <c r="C221" s="86">
        <v>156</v>
      </c>
      <c r="D221" s="86">
        <v>1792140330</v>
      </c>
      <c r="E221" s="54">
        <v>1.5811276826828693E-7</v>
      </c>
      <c r="F221" s="83">
        <v>114880.79038461538</v>
      </c>
      <c r="G221" s="105"/>
      <c r="H221" s="142" t="str">
        <f t="shared" si="3"/>
        <v>(100000, 9999999]</v>
      </c>
      <c r="I221" s="171">
        <v>0</v>
      </c>
      <c r="J221" s="54">
        <v>0</v>
      </c>
      <c r="K221" s="54">
        <v>0</v>
      </c>
      <c r="L221" s="74">
        <v>0</v>
      </c>
      <c r="M221" s="54">
        <v>0</v>
      </c>
      <c r="N221" s="54">
        <v>0</v>
      </c>
      <c r="O221" s="105"/>
      <c r="P221" s="54">
        <v>0</v>
      </c>
      <c r="Q221" s="179">
        <v>0</v>
      </c>
      <c r="R221" s="54"/>
      <c r="S221" s="73">
        <v>0</v>
      </c>
    </row>
    <row r="222" spans="1:20">
      <c r="A222" s="218" t="s">
        <v>72</v>
      </c>
      <c r="B222" s="219"/>
      <c r="C222" s="64">
        <f>E222*B156</f>
        <v>13362000</v>
      </c>
      <c r="D222" s="86" cm="1">
        <f t="array" ref="D222:E222">D80:E80</f>
        <v>360008300</v>
      </c>
      <c r="E222" s="150">
        <v>1.3362000000000001E-2</v>
      </c>
      <c r="F222" s="83">
        <v>0.26942695704235892</v>
      </c>
      <c r="G222" s="105"/>
      <c r="H222" s="142" t="s">
        <v>72</v>
      </c>
      <c r="I222" s="171">
        <v>1.57</v>
      </c>
      <c r="J222" s="54">
        <v>2.0978340000000002E-2</v>
      </c>
      <c r="K222" s="54">
        <f>J222</f>
        <v>2.0978340000000002E-2</v>
      </c>
      <c r="L222" s="74">
        <v>20978340</v>
      </c>
      <c r="M222" s="57">
        <v>2.0969861738110249E-2</v>
      </c>
      <c r="N222" s="54">
        <v>5.6498460376980357E-3</v>
      </c>
      <c r="P222" s="46"/>
      <c r="Q222" s="46"/>
      <c r="R222" s="46"/>
      <c r="S222" s="46"/>
      <c r="T222" s="46"/>
    </row>
    <row r="223" spans="1:20">
      <c r="A223" s="59"/>
      <c r="B223" s="47"/>
      <c r="C223" s="1"/>
      <c r="D223" s="1"/>
      <c r="E223" s="1"/>
      <c r="F223" s="1"/>
      <c r="H223" s="12"/>
      <c r="I223" s="47"/>
      <c r="J223" s="47"/>
      <c r="L223" s="60"/>
      <c r="M223" s="47"/>
    </row>
    <row r="224" spans="1:20">
      <c r="A224" s="47"/>
      <c r="D224" s="101"/>
      <c r="E224" s="1"/>
      <c r="F224" s="1"/>
      <c r="H224" s="12"/>
      <c r="I224" s="47"/>
      <c r="J224" s="47"/>
      <c r="K224" s="47"/>
      <c r="L224" s="47"/>
      <c r="M224" s="47"/>
      <c r="N224" s="47"/>
    </row>
    <row r="225" spans="1:22" s="149" customFormat="1">
      <c r="A225" s="216" t="s">
        <v>301</v>
      </c>
      <c r="B225" s="216"/>
      <c r="C225" s="216"/>
      <c r="D225" s="216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1"/>
      <c r="F226" s="1"/>
      <c r="H226" s="12"/>
      <c r="I226" s="47"/>
      <c r="J226" s="47"/>
      <c r="K226" s="47"/>
      <c r="L226" s="47"/>
      <c r="M226" s="47"/>
      <c r="N226" s="47"/>
    </row>
    <row r="227" spans="1:22">
      <c r="A227" s="62" t="s">
        <v>69</v>
      </c>
      <c r="B227" s="169">
        <f>B155</f>
        <v>0</v>
      </c>
      <c r="C227" s="1"/>
      <c r="D227" s="1"/>
      <c r="E227" s="1"/>
      <c r="F227" s="1"/>
      <c r="H227" s="62" t="s">
        <v>70</v>
      </c>
      <c r="I227" s="47"/>
      <c r="J227" s="47"/>
      <c r="K227" s="47"/>
      <c r="M227" s="47"/>
      <c r="N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283</v>
      </c>
      <c r="Q228" s="156" t="s">
        <v>283</v>
      </c>
      <c r="R228" s="76" t="s">
        <v>281</v>
      </c>
      <c r="S228" s="76" t="s">
        <v>74</v>
      </c>
      <c r="U228" s="116" t="s">
        <v>300</v>
      </c>
    </row>
    <row r="229" spans="1:22">
      <c r="A229" s="58">
        <v>-1</v>
      </c>
      <c r="B229" s="58">
        <v>0</v>
      </c>
      <c r="C229" s="86" cm="1">
        <f t="array" ref="C229:D292">Multiplier_Weight_Oldhand!C229:D292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142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179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0.36670297265909235</v>
      </c>
    </row>
    <row r="230" spans="1:22">
      <c r="A230" s="53">
        <v>0</v>
      </c>
      <c r="B230" s="53">
        <v>1</v>
      </c>
      <c r="C230" s="86">
        <v>7042</v>
      </c>
      <c r="D230" s="86">
        <v>397470</v>
      </c>
      <c r="E230" s="54">
        <v>5.2724048380341487E-4</v>
      </c>
      <c r="F230" s="83">
        <v>0.56442771939789838</v>
      </c>
      <c r="G230" s="46">
        <v>18211</v>
      </c>
      <c r="H230" s="142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179">
        <v>0</v>
      </c>
      <c r="R230" s="54">
        <v>0</v>
      </c>
      <c r="S230" s="73">
        <v>0</v>
      </c>
      <c r="U230" s="179">
        <v>0.1035961922670114</v>
      </c>
      <c r="V230" s="201">
        <f>V229*12</f>
        <v>4.4004356719091078</v>
      </c>
    </row>
    <row r="231" spans="1:22">
      <c r="A231" s="53">
        <v>1</v>
      </c>
      <c r="B231" s="53">
        <v>2</v>
      </c>
      <c r="C231" s="86">
        <v>6961</v>
      </c>
      <c r="D231" s="86">
        <v>1078515</v>
      </c>
      <c r="E231" s="54">
        <v>5.2117594543532684E-4</v>
      </c>
      <c r="F231" s="83">
        <v>1.5493679069099267</v>
      </c>
      <c r="G231" s="80">
        <f>1+G230*G229</f>
        <v>2.8211000000000004</v>
      </c>
      <c r="H231" s="142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179">
        <v>0</v>
      </c>
      <c r="R231" s="54">
        <v>0</v>
      </c>
      <c r="S231" s="73">
        <v>0</v>
      </c>
      <c r="U231" s="179">
        <v>0.1484915483916982</v>
      </c>
    </row>
    <row r="232" spans="1:22">
      <c r="A232" s="53">
        <v>2</v>
      </c>
      <c r="B232" s="53">
        <v>3</v>
      </c>
      <c r="C232" s="86">
        <v>7196</v>
      </c>
      <c r="D232" s="86">
        <v>1845290</v>
      </c>
      <c r="E232" s="54">
        <v>5.3877059378718744E-4</v>
      </c>
      <c r="F232" s="83">
        <v>2.5643274041133965</v>
      </c>
      <c r="G232" s="80"/>
      <c r="H232" s="142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179">
        <v>0</v>
      </c>
      <c r="R232" s="54">
        <v>0</v>
      </c>
      <c r="S232" s="73">
        <v>0</v>
      </c>
      <c r="U232" s="179">
        <v>0.17406206150944259</v>
      </c>
    </row>
    <row r="233" spans="1:22">
      <c r="A233" s="53">
        <v>3</v>
      </c>
      <c r="B233" s="53">
        <v>4</v>
      </c>
      <c r="C233" s="86">
        <v>7104</v>
      </c>
      <c r="D233" s="86">
        <v>2524955</v>
      </c>
      <c r="E233" s="54">
        <v>5.3188247613454413E-4</v>
      </c>
      <c r="F233" s="83">
        <v>3.5542722409909908</v>
      </c>
      <c r="G233" s="80"/>
      <c r="H233" s="142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179">
        <v>0</v>
      </c>
      <c r="R233" s="54">
        <v>3.614457831325301E-2</v>
      </c>
      <c r="S233" s="73">
        <v>0</v>
      </c>
      <c r="U233" s="179">
        <v>0.1929305403453177</v>
      </c>
    </row>
    <row r="234" spans="1:22">
      <c r="A234" s="53">
        <v>4</v>
      </c>
      <c r="B234" s="53">
        <v>5</v>
      </c>
      <c r="C234" s="86">
        <v>7483</v>
      </c>
      <c r="D234" s="86">
        <v>3409320</v>
      </c>
      <c r="E234" s="54">
        <v>5.6025852602967251E-4</v>
      </c>
      <c r="F234" s="83">
        <v>4.5560871308298809</v>
      </c>
      <c r="G234" s="80"/>
      <c r="H234" s="142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179">
        <v>0</v>
      </c>
      <c r="R234" s="54">
        <v>0</v>
      </c>
      <c r="S234" s="73">
        <v>0</v>
      </c>
      <c r="U234" s="179">
        <v>0.2063314917127072</v>
      </c>
    </row>
    <row r="235" spans="1:22">
      <c r="A235" s="53">
        <v>5</v>
      </c>
      <c r="B235" s="53">
        <v>6</v>
      </c>
      <c r="C235" s="86">
        <v>8182</v>
      </c>
      <c r="D235" s="86">
        <v>4541655</v>
      </c>
      <c r="E235" s="54">
        <v>6.1259324602095158E-4</v>
      </c>
      <c r="F235" s="83">
        <v>5.550788315815204</v>
      </c>
      <c r="G235" s="80"/>
      <c r="H235" s="142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179">
        <v>0</v>
      </c>
      <c r="R235" s="54">
        <v>0</v>
      </c>
      <c r="S235" s="73">
        <v>0</v>
      </c>
      <c r="U235" s="179">
        <v>0.21336163331311911</v>
      </c>
    </row>
    <row r="236" spans="1:22">
      <c r="A236" s="53">
        <v>6</v>
      </c>
      <c r="B236" s="53">
        <v>7</v>
      </c>
      <c r="C236" s="86">
        <v>8390</v>
      </c>
      <c r="D236" s="86">
        <v>5496365</v>
      </c>
      <c r="E236" s="54">
        <v>6.2816638158344951E-4</v>
      </c>
      <c r="F236" s="83">
        <v>6.5510905840286053</v>
      </c>
      <c r="G236" s="80"/>
      <c r="H236" s="142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179">
        <v>0</v>
      </c>
      <c r="R236" s="54">
        <v>1.2048192771084338E-2</v>
      </c>
      <c r="S236" s="73">
        <v>0</v>
      </c>
      <c r="U236" s="179">
        <v>0.22473548361673201</v>
      </c>
    </row>
    <row r="237" spans="1:22">
      <c r="A237" s="53">
        <v>7</v>
      </c>
      <c r="B237" s="53">
        <v>8</v>
      </c>
      <c r="C237" s="86">
        <v>8747</v>
      </c>
      <c r="D237" s="86">
        <v>6605700</v>
      </c>
      <c r="E237" s="54">
        <v>6.5489527290946755E-4</v>
      </c>
      <c r="F237" s="83">
        <v>7.5519606722304786</v>
      </c>
      <c r="G237" s="80"/>
      <c r="H237" s="142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179">
        <v>0</v>
      </c>
      <c r="R237" s="54">
        <v>3.614457831325301E-2</v>
      </c>
      <c r="S237" s="73">
        <v>0</v>
      </c>
      <c r="U237" s="179">
        <v>0.2344830191530354</v>
      </c>
    </row>
    <row r="238" spans="1:22">
      <c r="A238" s="53">
        <v>8</v>
      </c>
      <c r="B238" s="53">
        <v>9</v>
      </c>
      <c r="C238" s="86">
        <v>8856</v>
      </c>
      <c r="D238" s="86">
        <v>7570485</v>
      </c>
      <c r="E238" s="54">
        <v>6.6305619491096885E-4</v>
      </c>
      <c r="F238" s="83">
        <v>8.5484247967479678</v>
      </c>
      <c r="G238" s="80"/>
      <c r="H238" s="142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179">
        <v>0</v>
      </c>
      <c r="R238" s="54">
        <v>2.4096385542168676E-2</v>
      </c>
      <c r="S238" s="73">
        <v>0</v>
      </c>
      <c r="U238" s="179">
        <v>0.24127152960495621</v>
      </c>
    </row>
    <row r="239" spans="1:22">
      <c r="A239" s="53">
        <v>9</v>
      </c>
      <c r="B239" s="53">
        <v>10</v>
      </c>
      <c r="C239" s="86">
        <v>9108</v>
      </c>
      <c r="D239" s="86">
        <v>8694310</v>
      </c>
      <c r="E239" s="54">
        <v>6.8192364761168744E-4</v>
      </c>
      <c r="F239" s="83">
        <v>9.5457949055775142</v>
      </c>
      <c r="G239" s="80"/>
      <c r="H239" s="142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179">
        <v>0</v>
      </c>
      <c r="R239" s="54">
        <v>1.2048192771084338E-2</v>
      </c>
      <c r="S239" s="73">
        <v>0</v>
      </c>
      <c r="U239" s="179">
        <v>0.24651398937424071</v>
      </c>
    </row>
    <row r="240" spans="1:22">
      <c r="A240" s="53">
        <v>10</v>
      </c>
      <c r="B240" s="53">
        <v>15</v>
      </c>
      <c r="C240" s="86">
        <v>51671</v>
      </c>
      <c r="D240" s="86">
        <v>65170480</v>
      </c>
      <c r="E240" s="54">
        <v>3.8686513829318736E-3</v>
      </c>
      <c r="F240" s="83">
        <v>12.612583460742004</v>
      </c>
      <c r="G240" s="105"/>
      <c r="H240" s="142" t="str">
        <f t="shared" si="4"/>
        <v>(10, 15]</v>
      </c>
      <c r="I240" s="171">
        <v>0</v>
      </c>
      <c r="J240" s="54">
        <v>0</v>
      </c>
      <c r="K240" s="54">
        <v>0</v>
      </c>
      <c r="L240" s="103">
        <v>0</v>
      </c>
      <c r="M240" s="54">
        <v>0</v>
      </c>
      <c r="N240" s="54">
        <v>0</v>
      </c>
      <c r="O240" s="105"/>
      <c r="P240" s="54">
        <v>0</v>
      </c>
      <c r="Q240" s="179">
        <v>0.13126626188785775</v>
      </c>
      <c r="R240" s="54">
        <v>7.2289156626506021E-2</v>
      </c>
      <c r="S240" s="73">
        <v>0</v>
      </c>
      <c r="T240" s="90"/>
      <c r="U240" s="179">
        <v>0.2621944591855655</v>
      </c>
    </row>
    <row r="241" spans="1:21">
      <c r="A241" s="53">
        <v>15</v>
      </c>
      <c r="B241" s="53">
        <v>20</v>
      </c>
      <c r="C241" s="86">
        <v>60539</v>
      </c>
      <c r="D241" s="86">
        <v>106561110</v>
      </c>
      <c r="E241" s="54">
        <v>4.5326060279714479E-3</v>
      </c>
      <c r="F241" s="83">
        <v>17.602059829201011</v>
      </c>
      <c r="G241" s="105"/>
      <c r="H241" s="180" t="str">
        <f t="shared" si="4"/>
        <v>(15, 20]</v>
      </c>
      <c r="I241" s="171">
        <v>0</v>
      </c>
      <c r="J241" s="54">
        <v>0</v>
      </c>
      <c r="K241" s="54">
        <v>0</v>
      </c>
      <c r="L241" s="103">
        <v>0</v>
      </c>
      <c r="M241" s="54">
        <v>0</v>
      </c>
      <c r="N241" s="54">
        <v>0</v>
      </c>
      <c r="O241" s="105"/>
      <c r="P241" s="54">
        <v>0</v>
      </c>
      <c r="Q241" s="179">
        <v>0.13125249088755481</v>
      </c>
      <c r="R241" s="54">
        <v>7.2289156626506021E-2</v>
      </c>
      <c r="S241" s="73">
        <v>0</v>
      </c>
      <c r="T241" s="90"/>
      <c r="U241" s="179">
        <v>0.28343220593126539</v>
      </c>
    </row>
    <row r="242" spans="1:21">
      <c r="A242" s="53">
        <v>20</v>
      </c>
      <c r="B242" s="53">
        <v>25</v>
      </c>
      <c r="C242" s="86">
        <v>68801</v>
      </c>
      <c r="D242" s="86">
        <v>155359970</v>
      </c>
      <c r="E242" s="54">
        <v>5.151188941516437E-3</v>
      </c>
      <c r="F242" s="83">
        <v>22.581062775250363</v>
      </c>
      <c r="G242" s="105"/>
      <c r="H242" s="142" t="str">
        <f t="shared" si="4"/>
        <v>(20, 25]</v>
      </c>
      <c r="I242" s="171">
        <v>0</v>
      </c>
      <c r="J242" s="54">
        <v>0</v>
      </c>
      <c r="K242" s="54">
        <v>0</v>
      </c>
      <c r="L242" s="103">
        <v>0</v>
      </c>
      <c r="M242" s="54">
        <v>0</v>
      </c>
      <c r="N242" s="54">
        <v>0</v>
      </c>
      <c r="O242" s="105"/>
      <c r="P242" s="54">
        <v>0</v>
      </c>
      <c r="Q242" s="179">
        <v>0.1312781858881201</v>
      </c>
      <c r="R242" s="54">
        <v>7.2289156626506021E-2</v>
      </c>
      <c r="S242" s="73">
        <v>0</v>
      </c>
      <c r="T242" s="90"/>
      <c r="U242" s="179">
        <v>0.29907072112041061</v>
      </c>
    </row>
    <row r="243" spans="1:21">
      <c r="A243" s="53">
        <v>25</v>
      </c>
      <c r="B243" s="53">
        <v>30</v>
      </c>
      <c r="C243" s="86">
        <v>76304</v>
      </c>
      <c r="D243" s="86">
        <v>210369015</v>
      </c>
      <c r="E243" s="54">
        <v>5.7129448844271194E-3</v>
      </c>
      <c r="F243" s="83">
        <v>27.56985413608723</v>
      </c>
      <c r="G243" s="105"/>
      <c r="H243" s="142" t="str">
        <f t="shared" si="4"/>
        <v>(25, 30]</v>
      </c>
      <c r="I243" s="171">
        <v>0</v>
      </c>
      <c r="J243" s="54">
        <v>0</v>
      </c>
      <c r="K243" s="54">
        <v>0</v>
      </c>
      <c r="L243" s="103">
        <v>0</v>
      </c>
      <c r="M243" s="54">
        <v>0</v>
      </c>
      <c r="N243" s="54">
        <v>0</v>
      </c>
      <c r="O243" s="105"/>
      <c r="P243" s="54">
        <v>0</v>
      </c>
      <c r="Q243" s="179">
        <v>0.13224971290949369</v>
      </c>
      <c r="R243" s="54">
        <v>8.4337349397590355E-2</v>
      </c>
      <c r="S243" s="73">
        <v>0</v>
      </c>
      <c r="T243" s="90"/>
      <c r="U243" s="179">
        <v>0.31171104584443621</v>
      </c>
    </row>
    <row r="244" spans="1:21">
      <c r="A244" s="53">
        <v>30</v>
      </c>
      <c r="B244" s="53">
        <v>35</v>
      </c>
      <c r="C244" s="86">
        <v>83241</v>
      </c>
      <c r="D244" s="86">
        <v>271107480</v>
      </c>
      <c r="E244" s="54">
        <v>6.2323239296052345E-3</v>
      </c>
      <c r="F244" s="83">
        <v>32.568984034310013</v>
      </c>
      <c r="G244" s="105"/>
      <c r="H244" s="142" t="str">
        <f t="shared" si="4"/>
        <v>(30, 35]</v>
      </c>
      <c r="I244" s="171">
        <v>0</v>
      </c>
      <c r="J244" s="54">
        <v>0</v>
      </c>
      <c r="K244" s="54">
        <v>0</v>
      </c>
      <c r="L244" s="103">
        <v>0</v>
      </c>
      <c r="M244" s="54">
        <v>0</v>
      </c>
      <c r="N244" s="54">
        <v>0</v>
      </c>
      <c r="O244" s="105"/>
      <c r="P244" s="54">
        <v>0</v>
      </c>
      <c r="Q244" s="179">
        <v>3.6550552804112159E-2</v>
      </c>
      <c r="R244" s="54">
        <v>3.614457831325301E-2</v>
      </c>
      <c r="S244" s="73">
        <v>0</v>
      </c>
      <c r="T244" s="90"/>
      <c r="U244" s="179">
        <v>0.32425899924548329</v>
      </c>
    </row>
    <row r="245" spans="1:21">
      <c r="A245" s="53">
        <v>35</v>
      </c>
      <c r="B245" s="53">
        <v>40</v>
      </c>
      <c r="C245" s="86">
        <v>89448</v>
      </c>
      <c r="D245" s="86">
        <v>335898775</v>
      </c>
      <c r="E245" s="54">
        <v>6.6970472586265067E-3</v>
      </c>
      <c r="F245" s="83">
        <v>37.552407544047938</v>
      </c>
      <c r="G245" s="105"/>
      <c r="H245" s="180" t="str">
        <f t="shared" si="4"/>
        <v>(35, 40]</v>
      </c>
      <c r="I245" s="171">
        <v>0</v>
      </c>
      <c r="J245" s="54">
        <v>0</v>
      </c>
      <c r="K245" s="54">
        <v>0</v>
      </c>
      <c r="L245" s="103">
        <v>0</v>
      </c>
      <c r="M245" s="54">
        <v>0</v>
      </c>
      <c r="N245" s="54">
        <v>0</v>
      </c>
      <c r="O245" s="105"/>
      <c r="P245" s="54">
        <v>0</v>
      </c>
      <c r="Q245" s="179">
        <v>2.9855874656829241E-2</v>
      </c>
      <c r="R245" s="54">
        <v>2.4096385542168676E-2</v>
      </c>
      <c r="S245" s="73">
        <v>0</v>
      </c>
      <c r="T245" s="90"/>
      <c r="U245" s="179">
        <v>0.33402138771449891</v>
      </c>
    </row>
    <row r="246" spans="1:21">
      <c r="A246" s="53">
        <v>40</v>
      </c>
      <c r="B246" s="53">
        <v>45</v>
      </c>
      <c r="C246" s="86">
        <v>95401</v>
      </c>
      <c r="D246" s="86">
        <v>405939470</v>
      </c>
      <c r="E246" s="54">
        <v>7.1427533932589583E-3</v>
      </c>
      <c r="F246" s="83">
        <v>42.55086110208488</v>
      </c>
      <c r="G246" s="105"/>
      <c r="H246" s="142" t="str">
        <f t="shared" si="4"/>
        <v>(40, 45]</v>
      </c>
      <c r="I246" s="171">
        <v>54.789550200000008</v>
      </c>
      <c r="J246" s="54">
        <v>0.39134824560618209</v>
      </c>
      <c r="K246" s="54">
        <v>0.24572692987015801</v>
      </c>
      <c r="L246" s="103">
        <v>245726929</v>
      </c>
      <c r="M246" s="54">
        <v>0.24572693022863465</v>
      </c>
      <c r="N246" s="54">
        <v>10.455892477200335</v>
      </c>
      <c r="O246" s="105"/>
      <c r="P246" s="54">
        <v>0.24572693022863465</v>
      </c>
      <c r="Q246" s="179">
        <v>2.9391089646603974E-2</v>
      </c>
      <c r="R246" s="54">
        <v>3.614457831325301E-2</v>
      </c>
      <c r="S246" s="73">
        <v>0.12</v>
      </c>
      <c r="T246" s="90"/>
      <c r="U246" s="179">
        <v>0.3430985244299562</v>
      </c>
    </row>
    <row r="247" spans="1:21">
      <c r="A247" s="53">
        <v>45</v>
      </c>
      <c r="B247" s="53">
        <v>50</v>
      </c>
      <c r="C247" s="86">
        <v>100624</v>
      </c>
      <c r="D247" s="86">
        <v>478490985</v>
      </c>
      <c r="E247" s="54">
        <v>7.5338038117345671E-3</v>
      </c>
      <c r="F247" s="83">
        <v>47.552371700588331</v>
      </c>
      <c r="G247" s="105"/>
      <c r="H247" s="142" t="str">
        <f t="shared" si="4"/>
        <v>(45, 50]</v>
      </c>
      <c r="I247" s="171">
        <v>52.5</v>
      </c>
      <c r="J247" s="54">
        <v>0.39552470011606478</v>
      </c>
      <c r="K247" s="54">
        <v>0.24834931889573345</v>
      </c>
      <c r="L247" s="103">
        <v>248349318</v>
      </c>
      <c r="M247" s="54">
        <v>0.24834931924174661</v>
      </c>
      <c r="N247" s="54">
        <v>11.809599140171608</v>
      </c>
      <c r="O247" s="105"/>
      <c r="P247" s="54">
        <v>0.24834931924174661</v>
      </c>
      <c r="Q247" s="179">
        <v>2.7000172594003797E-2</v>
      </c>
      <c r="R247" s="54">
        <v>2.4096385542168676E-2</v>
      </c>
      <c r="S247" s="73">
        <v>0.11</v>
      </c>
      <c r="T247" s="90"/>
      <c r="U247" s="179">
        <v>0.35173334075126161</v>
      </c>
    </row>
    <row r="248" spans="1:21">
      <c r="A248" s="53">
        <v>50</v>
      </c>
      <c r="B248" s="53">
        <v>60</v>
      </c>
      <c r="C248" s="86">
        <v>214959</v>
      </c>
      <c r="D248" s="86">
        <v>1184621845</v>
      </c>
      <c r="E248" s="54">
        <v>1.6094161766245139E-2</v>
      </c>
      <c r="F248" s="83">
        <v>55.10919966133077</v>
      </c>
      <c r="G248" s="105">
        <v>1.9140843999999999</v>
      </c>
      <c r="H248" s="180" t="str">
        <f t="shared" si="4"/>
        <v>(50, 60]</v>
      </c>
      <c r="I248" s="171" cm="1">
        <f t="array" ref="I248:I252">G248:G252*G231</f>
        <v>5.3998235008400002</v>
      </c>
      <c r="J248" s="54">
        <v>8.690563293169111E-2</v>
      </c>
      <c r="K248" s="54">
        <v>5.4567906227992076E-2</v>
      </c>
      <c r="L248" s="103">
        <v>54567906</v>
      </c>
      <c r="M248" s="54">
        <v>5.4567906272839528E-2</v>
      </c>
      <c r="N248" s="54">
        <v>3.0071936418906975</v>
      </c>
      <c r="O248" s="105"/>
      <c r="P248" s="54">
        <v>5.4567906272839528E-2</v>
      </c>
      <c r="Q248" s="179">
        <v>2.2800440501609689E-2</v>
      </c>
      <c r="R248" s="54">
        <v>2.4096385542168676E-2</v>
      </c>
      <c r="S248" s="73">
        <v>0.42</v>
      </c>
      <c r="T248" s="90"/>
      <c r="U248" s="179">
        <v>0.36271288727141282</v>
      </c>
    </row>
    <row r="249" spans="1:21">
      <c r="A249" s="53">
        <v>60</v>
      </c>
      <c r="B249" s="53">
        <v>70</v>
      </c>
      <c r="C249" s="86">
        <v>229908</v>
      </c>
      <c r="D249" s="86">
        <v>1496133495</v>
      </c>
      <c r="E249" s="54">
        <v>1.7213406013955625E-2</v>
      </c>
      <c r="F249" s="83">
        <v>65.075312516310873</v>
      </c>
      <c r="G249" s="105">
        <v>5.3630478000000004</v>
      </c>
      <c r="H249" s="142" t="str">
        <f t="shared" si="4"/>
        <v>(60, 70]</v>
      </c>
      <c r="I249" s="171">
        <v>15.129694148580002</v>
      </c>
      <c r="J249" s="54">
        <v>0.26043356824647623</v>
      </c>
      <c r="K249" s="54">
        <v>0.16352581589119033</v>
      </c>
      <c r="L249" s="103">
        <v>163525815</v>
      </c>
      <c r="M249" s="54">
        <v>0.16352581581762907</v>
      </c>
      <c r="N249" s="54">
        <v>10.641493568816903</v>
      </c>
      <c r="O249" s="105"/>
      <c r="P249" s="54">
        <v>0.16352581581762907</v>
      </c>
      <c r="Q249" s="179">
        <v>6.7250440479509691E-2</v>
      </c>
      <c r="R249" s="54">
        <v>6.0240963855421686E-2</v>
      </c>
      <c r="S249" s="73">
        <v>0.41</v>
      </c>
      <c r="T249" s="90"/>
      <c r="U249" s="179">
        <v>0.3762682804482122</v>
      </c>
    </row>
    <row r="250" spans="1:21">
      <c r="A250" s="53">
        <v>70</v>
      </c>
      <c r="B250" s="53">
        <v>80</v>
      </c>
      <c r="C250" s="86">
        <v>241897</v>
      </c>
      <c r="D250" s="86">
        <v>1815887605</v>
      </c>
      <c r="E250" s="54">
        <v>1.811103256327672E-2</v>
      </c>
      <c r="F250" s="83">
        <v>75.068628589854356</v>
      </c>
      <c r="G250" s="105">
        <v>4.5775509000000003</v>
      </c>
      <c r="H250" s="142" t="str">
        <f t="shared" si="4"/>
        <v>(70, 80]</v>
      </c>
      <c r="I250" s="171">
        <v>12.913728843990002</v>
      </c>
      <c r="J250" s="54">
        <v>0.23388096360682875</v>
      </c>
      <c r="K250" s="54">
        <v>0.14685347842344415</v>
      </c>
      <c r="L250" s="103">
        <v>146853478</v>
      </c>
      <c r="M250" s="54">
        <v>0.14685347873426741</v>
      </c>
      <c r="N250" s="54">
        <v>11.024089252230795</v>
      </c>
      <c r="O250" s="105"/>
      <c r="P250" s="54">
        <v>0.14685347873426741</v>
      </c>
      <c r="Q250" s="179">
        <v>6.064221133412865E-2</v>
      </c>
      <c r="R250" s="54">
        <v>4.8192771084337352E-2</v>
      </c>
      <c r="S250" s="73">
        <v>0.41</v>
      </c>
      <c r="T250" s="90"/>
      <c r="U250" s="179">
        <v>0.38787950467443449</v>
      </c>
    </row>
    <row r="251" spans="1:21">
      <c r="A251" s="53">
        <v>80</v>
      </c>
      <c r="B251" s="53">
        <v>90</v>
      </c>
      <c r="C251" s="86">
        <v>251871</v>
      </c>
      <c r="D251" s="86">
        <v>2142451880</v>
      </c>
      <c r="E251" s="54">
        <v>1.8857794361836114E-2</v>
      </c>
      <c r="F251" s="83">
        <v>85.061475120200413</v>
      </c>
      <c r="G251" s="105">
        <v>2.2481463000000002</v>
      </c>
      <c r="H251" s="142" t="str">
        <f t="shared" si="4"/>
        <v>(80, 90]</v>
      </c>
      <c r="I251" s="171">
        <v>6.3422455269300011</v>
      </c>
      <c r="J251" s="54">
        <v>0.11960076193912089</v>
      </c>
      <c r="K251" s="54">
        <v>7.5097124802257109E-2</v>
      </c>
      <c r="L251" s="103">
        <v>75097124</v>
      </c>
      <c r="M251" s="54">
        <v>7.5097124375485616E-2</v>
      </c>
      <c r="N251" s="54">
        <v>6.3878721766639659</v>
      </c>
      <c r="O251" s="105"/>
      <c r="P251" s="54">
        <v>7.5097124375485616E-2</v>
      </c>
      <c r="Q251" s="179">
        <v>3.0830899678279792E-2</v>
      </c>
      <c r="R251" s="54">
        <v>2.4096385542168676E-2</v>
      </c>
      <c r="S251" s="73">
        <v>0.41</v>
      </c>
      <c r="T251" s="90"/>
      <c r="U251" s="179">
        <v>0.39818380745410098</v>
      </c>
    </row>
    <row r="252" spans="1:21">
      <c r="A252" s="53">
        <v>90</v>
      </c>
      <c r="B252" s="53">
        <v>100</v>
      </c>
      <c r="C252" s="86">
        <v>258300</v>
      </c>
      <c r="D252" s="86">
        <v>2455049550</v>
      </c>
      <c r="E252" s="54">
        <v>1.9339139018236591E-2</v>
      </c>
      <c r="F252" s="83">
        <v>95.046440185830434</v>
      </c>
      <c r="G252" s="105">
        <v>1.9231130999999999</v>
      </c>
      <c r="H252" s="142" t="str">
        <f t="shared" si="4"/>
        <v>(90, 100]</v>
      </c>
      <c r="I252" s="171">
        <v>5.4252943664100002</v>
      </c>
      <c r="J252" s="102">
        <v>0.1049205219668588</v>
      </c>
      <c r="K252" s="102">
        <v>6.5879425889224977E-2</v>
      </c>
      <c r="L252" s="103">
        <v>65879425</v>
      </c>
      <c r="M252" s="102">
        <v>6.5879425329397126E-2</v>
      </c>
      <c r="N252" s="102">
        <v>6.2616048590474263</v>
      </c>
      <c r="O252" s="105"/>
      <c r="P252" s="54">
        <v>6.5879425329397126E-2</v>
      </c>
      <c r="Q252" s="179">
        <v>2.7035605594783324E-2</v>
      </c>
      <c r="R252" s="54">
        <v>1.2048192771084338E-2</v>
      </c>
      <c r="S252" s="73">
        <v>0.41</v>
      </c>
      <c r="T252" s="90"/>
      <c r="U252" s="199">
        <v>0.40764951657436599</v>
      </c>
    </row>
    <row r="253" spans="1:21">
      <c r="A253" s="53">
        <v>100</v>
      </c>
      <c r="B253" s="53">
        <v>120</v>
      </c>
      <c r="C253" s="86">
        <v>527850</v>
      </c>
      <c r="D253" s="86">
        <v>5809282525</v>
      </c>
      <c r="E253" s="54">
        <v>3.9520575032040976E-2</v>
      </c>
      <c r="F253" s="83">
        <v>110.05555602917495</v>
      </c>
      <c r="G253" s="105"/>
      <c r="H253" s="142" t="str">
        <f t="shared" si="4"/>
        <v>(100, 120]</v>
      </c>
      <c r="I253" s="171">
        <v>0</v>
      </c>
      <c r="J253" s="102">
        <v>0</v>
      </c>
      <c r="K253" s="102">
        <v>0</v>
      </c>
      <c r="L253" s="103">
        <v>0</v>
      </c>
      <c r="M253" s="102">
        <v>0</v>
      </c>
      <c r="N253" s="102">
        <v>0</v>
      </c>
      <c r="O253" s="105"/>
      <c r="P253" s="54">
        <v>0</v>
      </c>
      <c r="Q253" s="179">
        <v>4.2740282940286221E-2</v>
      </c>
      <c r="R253" s="54">
        <v>6.0240963855421686E-2</v>
      </c>
      <c r="S253" s="73">
        <v>0</v>
      </c>
      <c r="T253" s="90"/>
      <c r="U253" s="199">
        <v>0.41948421306338879</v>
      </c>
    </row>
    <row r="254" spans="1:21">
      <c r="A254" s="53">
        <v>120</v>
      </c>
      <c r="B254" s="53">
        <v>140</v>
      </c>
      <c r="C254" s="86">
        <v>535919</v>
      </c>
      <c r="D254" s="86">
        <v>6967737790</v>
      </c>
      <c r="E254" s="54">
        <v>4.0124707872684226E-2</v>
      </c>
      <c r="F254" s="83">
        <v>130.01475577465996</v>
      </c>
      <c r="G254" s="105"/>
      <c r="H254" s="142" t="str">
        <f t="shared" si="4"/>
        <v>(120, 140]</v>
      </c>
      <c r="I254" s="171">
        <v>0</v>
      </c>
      <c r="J254" s="102">
        <v>0</v>
      </c>
      <c r="K254" s="102">
        <v>0</v>
      </c>
      <c r="L254" s="103">
        <v>0</v>
      </c>
      <c r="M254" s="102">
        <v>0</v>
      </c>
      <c r="N254" s="102">
        <v>0</v>
      </c>
      <c r="O254" s="105"/>
      <c r="P254" s="54">
        <v>0</v>
      </c>
      <c r="Q254" s="179">
        <v>1.8780093413162054E-2</v>
      </c>
      <c r="R254" s="54">
        <v>7.2289156626506021E-2</v>
      </c>
      <c r="S254" s="73">
        <v>0</v>
      </c>
      <c r="T254" s="90"/>
      <c r="U254" s="199">
        <v>0.43345839496888611</v>
      </c>
    </row>
    <row r="255" spans="1:21">
      <c r="A255" s="53">
        <v>140</v>
      </c>
      <c r="B255" s="53">
        <v>160</v>
      </c>
      <c r="C255" s="86">
        <v>529244</v>
      </c>
      <c r="D255" s="86">
        <v>7938511790</v>
      </c>
      <c r="E255" s="54">
        <v>3.9624944988647333E-2</v>
      </c>
      <c r="F255" s="83">
        <v>149.99719959035909</v>
      </c>
      <c r="G255" s="105"/>
      <c r="H255" s="142" t="str">
        <f t="shared" si="4"/>
        <v>(140, 160]</v>
      </c>
      <c r="I255" s="171">
        <v>0</v>
      </c>
      <c r="J255" s="102">
        <v>0</v>
      </c>
      <c r="K255" s="102">
        <v>0</v>
      </c>
      <c r="L255" s="103">
        <v>0</v>
      </c>
      <c r="M255" s="102">
        <v>0</v>
      </c>
      <c r="N255" s="102">
        <v>0</v>
      </c>
      <c r="O255" s="105"/>
      <c r="P255" s="54">
        <v>0</v>
      </c>
      <c r="Q255" s="179">
        <v>2.8816647633966248E-2</v>
      </c>
      <c r="R255" s="54">
        <v>2.4096385542168676E-2</v>
      </c>
      <c r="S255" s="73">
        <v>0</v>
      </c>
      <c r="T255" s="90"/>
      <c r="U255" s="199">
        <v>0.44527616641431639</v>
      </c>
    </row>
    <row r="256" spans="1:21">
      <c r="A256" s="53">
        <v>160</v>
      </c>
      <c r="B256" s="53">
        <v>180</v>
      </c>
      <c r="C256" s="86">
        <v>519627</v>
      </c>
      <c r="D256" s="86">
        <v>8832072340</v>
      </c>
      <c r="E256" s="54">
        <v>3.8904912081413959E-2</v>
      </c>
      <c r="F256" s="83">
        <v>169.96946540499243</v>
      </c>
      <c r="G256" s="105"/>
      <c r="H256" s="142" t="str">
        <f t="shared" si="4"/>
        <v>(160, 180]</v>
      </c>
      <c r="I256" s="171">
        <v>0</v>
      </c>
      <c r="J256" s="102">
        <v>0</v>
      </c>
      <c r="K256" s="102">
        <v>0</v>
      </c>
      <c r="L256" s="103">
        <v>0</v>
      </c>
      <c r="M256" s="102">
        <v>0</v>
      </c>
      <c r="N256" s="102">
        <v>0</v>
      </c>
      <c r="O256" s="105"/>
      <c r="P256" s="54">
        <v>0</v>
      </c>
      <c r="Q256" s="179">
        <v>8.5080991871781825E-3</v>
      </c>
      <c r="R256" s="54">
        <v>3.614457831325301E-2</v>
      </c>
      <c r="S256" s="73">
        <v>0</v>
      </c>
      <c r="T256" s="90"/>
      <c r="U256" s="199">
        <v>0.45612421386622082</v>
      </c>
    </row>
    <row r="257" spans="1:21">
      <c r="A257" s="53">
        <v>180</v>
      </c>
      <c r="B257" s="53">
        <v>200</v>
      </c>
      <c r="C257" s="86">
        <v>500559</v>
      </c>
      <c r="D257" s="86">
        <v>9508456100</v>
      </c>
      <c r="E257" s="54">
        <v>3.7477274827059578E-2</v>
      </c>
      <c r="F257" s="83">
        <v>189.95675035310524</v>
      </c>
      <c r="G257" s="105"/>
      <c r="H257" s="142" t="str">
        <f t="shared" si="4"/>
        <v>(180, 200]</v>
      </c>
      <c r="I257" s="171">
        <v>0</v>
      </c>
      <c r="J257" s="102">
        <v>0</v>
      </c>
      <c r="K257" s="102">
        <v>0</v>
      </c>
      <c r="L257" s="103">
        <v>0</v>
      </c>
      <c r="M257" s="102">
        <v>0</v>
      </c>
      <c r="N257" s="102">
        <v>0</v>
      </c>
      <c r="O257" s="105"/>
      <c r="P257" s="54">
        <v>0</v>
      </c>
      <c r="Q257" s="179">
        <v>7.4870671647154774E-3</v>
      </c>
      <c r="R257" s="54">
        <v>0</v>
      </c>
      <c r="S257" s="73">
        <v>0</v>
      </c>
      <c r="T257" s="90"/>
      <c r="U257" s="199">
        <v>0.46526182882358769</v>
      </c>
    </row>
    <row r="258" spans="1:21">
      <c r="A258" s="53">
        <v>200</v>
      </c>
      <c r="B258" s="53">
        <v>250</v>
      </c>
      <c r="C258" s="86">
        <v>1165700</v>
      </c>
      <c r="D258" s="86">
        <v>26176231540</v>
      </c>
      <c r="E258" s="54">
        <v>8.727694290963374E-2</v>
      </c>
      <c r="F258" s="83">
        <v>224.55375774212919</v>
      </c>
      <c r="G258" s="105"/>
      <c r="H258" s="142" t="str">
        <f t="shared" si="4"/>
        <v>(200, 250]</v>
      </c>
      <c r="I258" s="171">
        <v>0</v>
      </c>
      <c r="J258" s="102">
        <v>0</v>
      </c>
      <c r="K258" s="102">
        <v>0</v>
      </c>
      <c r="L258" s="103">
        <v>0</v>
      </c>
      <c r="M258" s="102">
        <v>0</v>
      </c>
      <c r="N258" s="102">
        <v>0</v>
      </c>
      <c r="O258" s="105"/>
      <c r="P258" s="54">
        <v>0</v>
      </c>
      <c r="Q258" s="179">
        <v>2.0060522441331493E-2</v>
      </c>
      <c r="R258" s="54">
        <v>6.0240963855421686E-2</v>
      </c>
      <c r="S258" s="73">
        <v>0</v>
      </c>
      <c r="T258" s="90"/>
      <c r="U258" s="199">
        <v>0.47911332319836658</v>
      </c>
    </row>
    <row r="259" spans="1:21">
      <c r="A259" s="53">
        <v>250</v>
      </c>
      <c r="B259" s="53">
        <v>300</v>
      </c>
      <c r="C259" s="86">
        <v>1026762</v>
      </c>
      <c r="D259" s="86">
        <v>28180089350</v>
      </c>
      <c r="E259" s="54">
        <v>7.6874537578949437E-2</v>
      </c>
      <c r="F259" s="83">
        <v>274.45590458158756</v>
      </c>
      <c r="G259" s="105"/>
      <c r="H259" s="142" t="str">
        <f t="shared" si="4"/>
        <v>(250, 300]</v>
      </c>
      <c r="I259" s="171">
        <v>0</v>
      </c>
      <c r="J259" s="102">
        <v>0</v>
      </c>
      <c r="K259" s="102">
        <v>0</v>
      </c>
      <c r="L259" s="103">
        <v>0</v>
      </c>
      <c r="M259" s="102">
        <v>0</v>
      </c>
      <c r="N259" s="102">
        <v>0</v>
      </c>
      <c r="O259" s="105"/>
      <c r="P259" s="54">
        <v>0</v>
      </c>
      <c r="Q259" s="179">
        <v>5.6530021243660468E-3</v>
      </c>
      <c r="R259" s="54">
        <v>2.4096385542168676E-2</v>
      </c>
      <c r="S259" s="73">
        <v>0</v>
      </c>
      <c r="T259" s="90"/>
      <c r="U259" s="199">
        <v>0.49589479128688968</v>
      </c>
    </row>
    <row r="260" spans="1:21">
      <c r="A260" s="53">
        <v>300</v>
      </c>
      <c r="B260" s="53">
        <v>350</v>
      </c>
      <c r="C260" s="86">
        <v>890637</v>
      </c>
      <c r="D260" s="86">
        <v>28893976955</v>
      </c>
      <c r="E260" s="54">
        <v>6.66827439325791E-2</v>
      </c>
      <c r="F260" s="83">
        <v>324.41922977599182</v>
      </c>
      <c r="G260" s="105"/>
      <c r="H260" s="142" t="str">
        <f t="shared" si="4"/>
        <v>(300, 350]</v>
      </c>
      <c r="I260" s="171">
        <v>0</v>
      </c>
      <c r="J260" s="102">
        <v>0</v>
      </c>
      <c r="K260" s="102">
        <v>0</v>
      </c>
      <c r="L260" s="103">
        <v>0</v>
      </c>
      <c r="M260" s="102">
        <v>0</v>
      </c>
      <c r="N260" s="102">
        <v>0</v>
      </c>
      <c r="O260" s="105"/>
      <c r="P260" s="54">
        <v>0</v>
      </c>
      <c r="Q260" s="179">
        <v>4.8534741067764306E-3</v>
      </c>
      <c r="R260" s="54">
        <v>1.2048192771084338E-2</v>
      </c>
      <c r="S260" s="73">
        <v>0</v>
      </c>
      <c r="T260" s="90"/>
      <c r="U260" s="199">
        <v>0.50967718085653457</v>
      </c>
    </row>
    <row r="261" spans="1:21">
      <c r="A261" s="53">
        <v>350</v>
      </c>
      <c r="B261" s="53">
        <v>400</v>
      </c>
      <c r="C261" s="86">
        <v>765141</v>
      </c>
      <c r="D261" s="86">
        <v>28648734925</v>
      </c>
      <c r="E261" s="54">
        <v>5.7286752487621231E-2</v>
      </c>
      <c r="F261" s="83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4">
        <v>0</v>
      </c>
      <c r="Q261" s="179">
        <v>6.8415601505143232E-4</v>
      </c>
      <c r="R261" s="54">
        <v>0</v>
      </c>
      <c r="S261" s="73">
        <v>0</v>
      </c>
      <c r="T261" s="90"/>
      <c r="U261" s="199">
        <v>0.52141424686719351</v>
      </c>
    </row>
    <row r="262" spans="1:21">
      <c r="A262" s="53">
        <v>400</v>
      </c>
      <c r="B262" s="53">
        <v>450</v>
      </c>
      <c r="C262" s="86">
        <v>655533</v>
      </c>
      <c r="D262" s="86">
        <v>27818394850</v>
      </c>
      <c r="E262" s="54">
        <v>4.908030901293723E-2</v>
      </c>
      <c r="F262" s="83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4">
        <v>0</v>
      </c>
      <c r="Q262" s="179">
        <v>6.1849301360684635E-4</v>
      </c>
      <c r="R262" s="54">
        <v>0</v>
      </c>
      <c r="S262" s="73">
        <v>0</v>
      </c>
      <c r="T262" s="90"/>
      <c r="U262" s="199">
        <v>0.53116771467993662</v>
      </c>
    </row>
    <row r="263" spans="1:21">
      <c r="A263" s="53">
        <v>450</v>
      </c>
      <c r="B263" s="53">
        <v>500</v>
      </c>
      <c r="C263" s="86">
        <v>560281</v>
      </c>
      <c r="D263" s="86">
        <v>26577237665</v>
      </c>
      <c r="E263" s="54">
        <v>4.1948711375441795E-2</v>
      </c>
      <c r="F263" s="83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4">
        <v>0</v>
      </c>
      <c r="Q263" s="179">
        <v>5.5034501210759026E-4</v>
      </c>
      <c r="R263" s="54">
        <v>0</v>
      </c>
      <c r="S263" s="73">
        <v>0</v>
      </c>
      <c r="T263" s="90"/>
      <c r="U263" s="199">
        <v>0.53993864838765926</v>
      </c>
    </row>
    <row r="264" spans="1:21">
      <c r="A264" s="53">
        <v>500</v>
      </c>
      <c r="B264" s="53">
        <v>550</v>
      </c>
      <c r="C264" s="86">
        <v>478425</v>
      </c>
      <c r="D264" s="86">
        <v>25087256455</v>
      </c>
      <c r="E264" s="54">
        <v>3.5820083564846464E-2</v>
      </c>
      <c r="F264" s="83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4">
        <v>0</v>
      </c>
      <c r="Q264" s="179">
        <v>4.9546201090016424E-4</v>
      </c>
      <c r="R264" s="54">
        <v>0</v>
      </c>
      <c r="S264" s="73">
        <v>0</v>
      </c>
      <c r="T264" s="90"/>
      <c r="U264" s="199">
        <v>0.54798421649816254</v>
      </c>
    </row>
    <row r="265" spans="1:21">
      <c r="A265" s="53">
        <v>550</v>
      </c>
      <c r="B265" s="53">
        <v>600</v>
      </c>
      <c r="C265" s="86">
        <v>409136</v>
      </c>
      <c r="D265" s="86">
        <v>23501071195</v>
      </c>
      <c r="E265" s="54">
        <v>3.0632357651433396E-2</v>
      </c>
      <c r="F265" s="83">
        <v>574.40731676019709</v>
      </c>
      <c r="G265" s="105"/>
      <c r="H265" s="142" t="str">
        <f t="shared" si="5"/>
        <v>(550, 600]</v>
      </c>
      <c r="I265" s="171">
        <v>0</v>
      </c>
      <c r="J265" s="54">
        <v>0</v>
      </c>
      <c r="K265" s="54">
        <v>0</v>
      </c>
      <c r="L265" s="103">
        <v>0</v>
      </c>
      <c r="M265" s="54">
        <v>0</v>
      </c>
      <c r="N265" s="54">
        <v>0</v>
      </c>
      <c r="O265" s="105"/>
      <c r="P265" s="54">
        <v>0</v>
      </c>
      <c r="Q265" s="179">
        <v>4.4155900971429822E-4</v>
      </c>
      <c r="R265" s="54">
        <v>0</v>
      </c>
      <c r="S265" s="73">
        <v>0</v>
      </c>
      <c r="T265" s="90"/>
      <c r="U265" s="179">
        <v>0.55433683780878396</v>
      </c>
    </row>
    <row r="266" spans="1:21">
      <c r="A266" s="53">
        <v>600</v>
      </c>
      <c r="B266" s="53">
        <v>650</v>
      </c>
      <c r="C266" s="86">
        <v>348904</v>
      </c>
      <c r="D266" s="86">
        <v>21784236745</v>
      </c>
      <c r="E266" s="54">
        <v>2.612273697258544E-2</v>
      </c>
      <c r="F266" s="83">
        <v>624.36190886318298</v>
      </c>
      <c r="G266" s="105"/>
      <c r="H266" s="142" t="str">
        <f t="shared" si="5"/>
        <v>(600, 650]</v>
      </c>
      <c r="I266" s="171">
        <v>0</v>
      </c>
      <c r="J266" s="54">
        <v>0</v>
      </c>
      <c r="K266" s="54">
        <v>0</v>
      </c>
      <c r="L266" s="103">
        <v>0</v>
      </c>
      <c r="M266" s="54">
        <v>0</v>
      </c>
      <c r="N266" s="54">
        <v>0</v>
      </c>
      <c r="O266" s="105"/>
      <c r="P266" s="54">
        <v>0</v>
      </c>
      <c r="Q266" s="179">
        <v>3.923070086307542E-4</v>
      </c>
      <c r="R266" s="54">
        <v>0</v>
      </c>
      <c r="S266" s="73">
        <v>0</v>
      </c>
      <c r="T266" s="90"/>
      <c r="U266" s="179">
        <v>0.56015255402955211</v>
      </c>
    </row>
    <row r="267" spans="1:21">
      <c r="A267" s="53">
        <v>650</v>
      </c>
      <c r="B267" s="53">
        <v>700</v>
      </c>
      <c r="C267" s="86">
        <v>299066</v>
      </c>
      <c r="D267" s="86">
        <v>20167888070</v>
      </c>
      <c r="E267" s="54">
        <v>2.2391323846798081E-2</v>
      </c>
      <c r="F267" s="83">
        <v>674.36245076337673</v>
      </c>
      <c r="G267" s="105"/>
      <c r="H267" s="142" t="str">
        <f t="shared" si="5"/>
        <v>(650, 700]</v>
      </c>
      <c r="I267" s="171">
        <v>0</v>
      </c>
      <c r="J267" s="54">
        <v>0</v>
      </c>
      <c r="K267" s="54">
        <v>0</v>
      </c>
      <c r="L267" s="103">
        <v>0</v>
      </c>
      <c r="M267" s="54">
        <v>0</v>
      </c>
      <c r="N267" s="54">
        <v>0</v>
      </c>
      <c r="O267" s="105"/>
      <c r="P267" s="54">
        <v>0</v>
      </c>
      <c r="Q267" s="179">
        <v>3.4953800768983617E-4</v>
      </c>
      <c r="R267" s="54">
        <v>0</v>
      </c>
      <c r="S267" s="73">
        <v>0</v>
      </c>
      <c r="T267" s="90"/>
      <c r="U267" s="179">
        <v>0.56577541145018329</v>
      </c>
    </row>
    <row r="268" spans="1:21">
      <c r="A268" s="53">
        <v>700</v>
      </c>
      <c r="B268" s="53">
        <v>750</v>
      </c>
      <c r="C268" s="86">
        <v>257143</v>
      </c>
      <c r="D268" s="86">
        <v>18626033505</v>
      </c>
      <c r="E268" s="54">
        <v>1.9252513451670197E-2</v>
      </c>
      <c r="F268" s="83">
        <v>724.3453450025861</v>
      </c>
      <c r="G268" s="105"/>
      <c r="H268" s="142" t="str">
        <f t="shared" si="5"/>
        <v>(700, 750]</v>
      </c>
      <c r="I268" s="171">
        <v>0</v>
      </c>
      <c r="J268" s="54">
        <v>0</v>
      </c>
      <c r="K268" s="54">
        <v>0</v>
      </c>
      <c r="L268" s="103">
        <v>0</v>
      </c>
      <c r="M268" s="54">
        <v>0</v>
      </c>
      <c r="N268" s="54">
        <v>0</v>
      </c>
      <c r="O268" s="105"/>
      <c r="P268" s="54">
        <v>0</v>
      </c>
      <c r="Q268" s="179">
        <v>3.0851800678739614E-4</v>
      </c>
      <c r="R268" s="54">
        <v>0</v>
      </c>
      <c r="S268" s="73">
        <v>0</v>
      </c>
      <c r="T268" s="90"/>
      <c r="U268" s="179">
        <v>0.57041148553038556</v>
      </c>
    </row>
    <row r="269" spans="1:21">
      <c r="A269" s="53">
        <v>750</v>
      </c>
      <c r="B269" s="53">
        <v>800</v>
      </c>
      <c r="C269" s="86">
        <v>221618</v>
      </c>
      <c r="D269" s="86">
        <v>17161453475</v>
      </c>
      <c r="E269" s="54">
        <v>1.6592726716777223E-2</v>
      </c>
      <c r="F269" s="83">
        <v>774.37092090895135</v>
      </c>
      <c r="G269" s="105"/>
      <c r="H269" s="142" t="str">
        <f t="shared" si="5"/>
        <v>(750, 800]</v>
      </c>
      <c r="I269" s="171">
        <v>0</v>
      </c>
      <c r="J269" s="54">
        <v>0</v>
      </c>
      <c r="K269" s="54">
        <v>0</v>
      </c>
      <c r="L269" s="103">
        <v>0</v>
      </c>
      <c r="M269" s="54">
        <v>0</v>
      </c>
      <c r="N269" s="54">
        <v>0</v>
      </c>
      <c r="O269" s="105"/>
      <c r="P269" s="54">
        <v>0</v>
      </c>
      <c r="Q269" s="179">
        <v>2.7821700612077412E-4</v>
      </c>
      <c r="R269" s="54">
        <v>0</v>
      </c>
      <c r="S269" s="73">
        <v>0</v>
      </c>
      <c r="T269" s="90"/>
      <c r="U269" s="179">
        <v>0.57462227105111441</v>
      </c>
    </row>
    <row r="270" spans="1:21">
      <c r="A270" s="53">
        <v>800</v>
      </c>
      <c r="B270" s="53">
        <v>850</v>
      </c>
      <c r="C270" s="86">
        <v>190331</v>
      </c>
      <c r="D270" s="86">
        <v>15690756525</v>
      </c>
      <c r="E270" s="54">
        <v>1.4250242618970146E-2</v>
      </c>
      <c r="F270" s="83">
        <v>824.39311121152105</v>
      </c>
      <c r="G270" s="105"/>
      <c r="H270" s="142" t="str">
        <f t="shared" si="5"/>
        <v>(800, 850]</v>
      </c>
      <c r="I270" s="171">
        <v>0</v>
      </c>
      <c r="J270" s="54">
        <v>0</v>
      </c>
      <c r="K270" s="54">
        <v>0</v>
      </c>
      <c r="L270" s="103">
        <v>0</v>
      </c>
      <c r="M270" s="54">
        <v>0</v>
      </c>
      <c r="N270" s="54">
        <v>0</v>
      </c>
      <c r="O270" s="105"/>
      <c r="P270" s="54">
        <v>0</v>
      </c>
      <c r="Q270" s="179">
        <v>2.487020054714441E-4</v>
      </c>
      <c r="R270" s="54">
        <v>0</v>
      </c>
      <c r="S270" s="73">
        <v>0</v>
      </c>
      <c r="T270" s="90"/>
      <c r="U270" s="179">
        <v>0.57819078708863703</v>
      </c>
    </row>
    <row r="271" spans="1:21">
      <c r="A271" s="53">
        <v>850</v>
      </c>
      <c r="B271" s="53">
        <v>900</v>
      </c>
      <c r="C271" s="86">
        <v>165233</v>
      </c>
      <c r="D271" s="86">
        <v>14447963260</v>
      </c>
      <c r="E271" s="54">
        <v>1.2371134174991432E-2</v>
      </c>
      <c r="F271" s="83">
        <v>874.39937905866259</v>
      </c>
      <c r="G271" s="105"/>
      <c r="H271" s="142" t="str">
        <f t="shared" si="5"/>
        <v>(850, 900]</v>
      </c>
      <c r="I271" s="171">
        <v>0</v>
      </c>
      <c r="J271" s="54">
        <v>0</v>
      </c>
      <c r="K271" s="54">
        <v>0</v>
      </c>
      <c r="L271" s="74">
        <v>0</v>
      </c>
      <c r="M271" s="54">
        <v>0</v>
      </c>
      <c r="N271" s="54">
        <v>0</v>
      </c>
      <c r="O271" s="105"/>
      <c r="P271" s="54">
        <v>0</v>
      </c>
      <c r="Q271" s="179">
        <v>2.218730048812061E-4</v>
      </c>
      <c r="R271" s="54">
        <v>0</v>
      </c>
      <c r="S271" s="73">
        <v>0</v>
      </c>
      <c r="T271" s="90"/>
      <c r="U271" s="179">
        <v>0.58160603182602288</v>
      </c>
    </row>
    <row r="272" spans="1:21">
      <c r="A272" s="53">
        <v>900</v>
      </c>
      <c r="B272" s="53">
        <v>950</v>
      </c>
      <c r="C272" s="86">
        <v>142742</v>
      </c>
      <c r="D272" s="86">
        <v>13196035120</v>
      </c>
      <c r="E272" s="54">
        <v>1.0687214021452294E-2</v>
      </c>
      <c r="F272" s="83">
        <v>924.46757926889074</v>
      </c>
      <c r="G272" s="105"/>
      <c r="H272" s="142" t="str">
        <f t="shared" si="5"/>
        <v>(900, 950]</v>
      </c>
      <c r="I272" s="171">
        <v>0</v>
      </c>
      <c r="J272" s="54">
        <v>0</v>
      </c>
      <c r="K272" s="54">
        <v>0</v>
      </c>
      <c r="L272" s="74">
        <v>0</v>
      </c>
      <c r="M272" s="54">
        <v>0</v>
      </c>
      <c r="N272" s="54">
        <v>0</v>
      </c>
      <c r="O272" s="105"/>
      <c r="P272" s="54">
        <v>0</v>
      </c>
      <c r="Q272" s="179">
        <v>1.9943400438754809E-4</v>
      </c>
      <c r="R272" s="54">
        <v>0</v>
      </c>
      <c r="S272" s="73">
        <v>0</v>
      </c>
      <c r="T272" s="90"/>
      <c r="U272" s="179">
        <v>0.58509858428704342</v>
      </c>
    </row>
    <row r="273" spans="1:21">
      <c r="A273" s="53">
        <v>950</v>
      </c>
      <c r="B273" s="53">
        <v>1000</v>
      </c>
      <c r="C273" s="86">
        <v>124020</v>
      </c>
      <c r="D273" s="86">
        <v>12085225970</v>
      </c>
      <c r="E273" s="54">
        <v>9.2854820791393802E-3</v>
      </c>
      <c r="F273" s="83">
        <v>974.45782696339302</v>
      </c>
      <c r="G273" s="105"/>
      <c r="H273" s="142" t="str">
        <f t="shared" si="5"/>
        <v>(950, 1000]</v>
      </c>
      <c r="I273" s="171">
        <v>0</v>
      </c>
      <c r="J273" s="54">
        <v>0</v>
      </c>
      <c r="K273" s="54">
        <v>0</v>
      </c>
      <c r="L273" s="74">
        <v>0</v>
      </c>
      <c r="M273" s="54">
        <v>0</v>
      </c>
      <c r="N273" s="54">
        <v>0</v>
      </c>
      <c r="O273" s="105"/>
      <c r="P273" s="54">
        <v>0</v>
      </c>
      <c r="Q273" s="179">
        <v>1.7992900395843807E-4</v>
      </c>
      <c r="R273" s="54">
        <v>0</v>
      </c>
      <c r="S273" s="73">
        <v>0</v>
      </c>
      <c r="T273" s="90"/>
      <c r="U273" s="179">
        <v>0.58790730776309064</v>
      </c>
    </row>
    <row r="274" spans="1:21">
      <c r="A274" s="53">
        <v>1000</v>
      </c>
      <c r="B274" s="53">
        <v>2000</v>
      </c>
      <c r="C274" s="86">
        <v>850635</v>
      </c>
      <c r="D274" s="86">
        <v>112397654425</v>
      </c>
      <c r="E274" s="54">
        <v>6.368776042887217E-2</v>
      </c>
      <c r="F274" s="83">
        <v>1321.3382287937834</v>
      </c>
      <c r="G274" s="105"/>
      <c r="H274" s="142" t="str">
        <f t="shared" si="5"/>
        <v>(1000, 2000]</v>
      </c>
      <c r="I274" s="171">
        <v>0</v>
      </c>
      <c r="J274" s="54">
        <v>0</v>
      </c>
      <c r="K274" s="54">
        <v>0</v>
      </c>
      <c r="L274" s="74">
        <v>0</v>
      </c>
      <c r="M274" s="54">
        <v>0</v>
      </c>
      <c r="N274" s="54">
        <v>0</v>
      </c>
      <c r="O274" s="105"/>
      <c r="P274" s="54">
        <v>0</v>
      </c>
      <c r="Q274" s="179">
        <v>1.4766200324856408E-4</v>
      </c>
      <c r="R274" s="54">
        <v>0</v>
      </c>
      <c r="S274" s="73">
        <v>0</v>
      </c>
      <c r="T274" s="90"/>
      <c r="U274" s="179">
        <v>0.59869619235953719</v>
      </c>
    </row>
    <row r="275" spans="1:21">
      <c r="A275" s="53">
        <v>2000</v>
      </c>
      <c r="B275" s="53">
        <v>3000</v>
      </c>
      <c r="C275" s="86">
        <v>119341</v>
      </c>
      <c r="D275" s="86">
        <v>28404013705</v>
      </c>
      <c r="E275" s="54">
        <v>8.9351613998272274E-3</v>
      </c>
      <c r="F275" s="83">
        <v>2380.071702516319</v>
      </c>
      <c r="G275" s="105"/>
      <c r="H275" s="142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179">
        <v>4.7172001037784021E-4</v>
      </c>
      <c r="R275" s="54">
        <v>0</v>
      </c>
      <c r="S275" s="73">
        <v>0</v>
      </c>
      <c r="T275" s="90"/>
      <c r="U275" s="179">
        <v>0.59860977513435354</v>
      </c>
    </row>
    <row r="276" spans="1:21">
      <c r="A276" s="53">
        <v>3000</v>
      </c>
      <c r="B276" s="53">
        <v>4000</v>
      </c>
      <c r="C276" s="86">
        <v>35102</v>
      </c>
      <c r="D276" s="86">
        <v>12029474040</v>
      </c>
      <c r="E276" s="54">
        <v>2.6281163678596236E-3</v>
      </c>
      <c r="F276" s="83">
        <v>3427.0053102387333</v>
      </c>
      <c r="G276" s="105"/>
      <c r="H276" s="142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179">
        <v>6.3183001390026028E-5</v>
      </c>
      <c r="R276" s="54">
        <v>0</v>
      </c>
      <c r="S276" s="73">
        <v>0</v>
      </c>
      <c r="U276" s="179">
        <v>0.5718032900793858</v>
      </c>
    </row>
    <row r="277" spans="1:21">
      <c r="A277" s="53">
        <v>4000</v>
      </c>
      <c r="B277" s="53">
        <v>5000</v>
      </c>
      <c r="C277" s="86">
        <v>17552</v>
      </c>
      <c r="D277" s="86">
        <v>7832008840</v>
      </c>
      <c r="E277" s="54">
        <v>1.3141330547738624E-3</v>
      </c>
      <c r="F277" s="83">
        <v>4462.1745897903374</v>
      </c>
      <c r="G277" s="105"/>
      <c r="H277" s="142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179">
        <v>3.2266000709852017E-5</v>
      </c>
      <c r="R277" s="54">
        <v>0</v>
      </c>
      <c r="S277" s="73">
        <v>0</v>
      </c>
      <c r="U277" s="179">
        <v>0.53357712175811689</v>
      </c>
    </row>
    <row r="278" spans="1:21">
      <c r="A278" s="53">
        <v>5000</v>
      </c>
      <c r="B278" s="53">
        <v>6000</v>
      </c>
      <c r="C278" s="86">
        <v>12722</v>
      </c>
      <c r="D278" s="86">
        <v>6971945490</v>
      </c>
      <c r="E278" s="54">
        <v>9.5250687801008867E-4</v>
      </c>
      <c r="F278" s="83">
        <v>5480.2275506995757</v>
      </c>
      <c r="G278" s="105"/>
      <c r="H278" s="142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179">
        <v>1.3508000297176007E-5</v>
      </c>
      <c r="R278" s="54">
        <v>0</v>
      </c>
      <c r="S278" s="73">
        <v>0</v>
      </c>
      <c r="U278" s="179">
        <v>0.50684342931154724</v>
      </c>
    </row>
    <row r="279" spans="1:21">
      <c r="A279" s="53">
        <v>6000</v>
      </c>
      <c r="B279" s="53">
        <v>7000</v>
      </c>
      <c r="C279" s="86">
        <v>10710</v>
      </c>
      <c r="D279" s="86">
        <v>6952573520</v>
      </c>
      <c r="E279" s="54">
        <v>8.0186673978054155E-4</v>
      </c>
      <c r="F279" s="83">
        <v>6491.665284780579</v>
      </c>
      <c r="G279" s="105"/>
      <c r="H279" s="142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179">
        <v>0</v>
      </c>
      <c r="R279" s="54">
        <v>0</v>
      </c>
      <c r="S279" s="73">
        <v>0</v>
      </c>
      <c r="U279" s="179">
        <v>0.49768341505105479</v>
      </c>
    </row>
    <row r="280" spans="1:21">
      <c r="A280" s="53">
        <v>7000</v>
      </c>
      <c r="B280" s="53">
        <v>8000</v>
      </c>
      <c r="C280" s="86">
        <v>9675</v>
      </c>
      <c r="D280" s="86">
        <v>7245136075</v>
      </c>
      <c r="E280" s="54">
        <v>7.2437541618830439E-4</v>
      </c>
      <c r="F280" s="83">
        <v>7488.5127390180878</v>
      </c>
      <c r="G280" s="105"/>
      <c r="H280" s="142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179">
        <v>0</v>
      </c>
      <c r="R280" s="54">
        <v>0</v>
      </c>
      <c r="S280" s="73">
        <v>0</v>
      </c>
      <c r="U280" s="179">
        <v>0.49755258190080021</v>
      </c>
    </row>
    <row r="281" spans="1:21">
      <c r="A281" s="53">
        <v>8000</v>
      </c>
      <c r="B281" s="53">
        <v>9000</v>
      </c>
      <c r="C281" s="86">
        <v>8807</v>
      </c>
      <c r="D281" s="86">
        <v>7479169640</v>
      </c>
      <c r="E281" s="54">
        <v>6.5938752355249573E-4</v>
      </c>
      <c r="F281" s="83">
        <v>8492.3011695242421</v>
      </c>
      <c r="G281" s="105"/>
      <c r="H281" s="142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179">
        <v>0</v>
      </c>
      <c r="R281" s="54">
        <v>0</v>
      </c>
      <c r="S281" s="73">
        <v>0</v>
      </c>
      <c r="U281" s="179">
        <v>0.50538824918807201</v>
      </c>
    </row>
    <row r="282" spans="1:21">
      <c r="A282" s="53">
        <v>9000</v>
      </c>
      <c r="B282" s="53">
        <v>10000</v>
      </c>
      <c r="C282" s="86">
        <v>7932</v>
      </c>
      <c r="D282" s="86">
        <v>7529399725</v>
      </c>
      <c r="E282" s="54">
        <v>5.9387553500833386E-4</v>
      </c>
      <c r="F282" s="83">
        <v>9492.4353567826529</v>
      </c>
      <c r="G282" s="105"/>
      <c r="H282" s="142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179">
        <v>0</v>
      </c>
      <c r="R282" s="54">
        <v>0</v>
      </c>
      <c r="S282" s="73">
        <v>0</v>
      </c>
      <c r="U282" s="179">
        <v>0.50688905747032165</v>
      </c>
    </row>
    <row r="283" spans="1:21">
      <c r="A283" s="53">
        <v>10000</v>
      </c>
      <c r="B283" s="53">
        <v>20000</v>
      </c>
      <c r="C283" s="86">
        <v>48185</v>
      </c>
      <c r="D283" s="86">
        <v>67839372830</v>
      </c>
      <c r="E283" s="54">
        <v>3.6076516205719323E-3</v>
      </c>
      <c r="F283" s="83">
        <v>14078.940091314726</v>
      </c>
      <c r="G283" s="105"/>
      <c r="H283" s="142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179">
        <v>0</v>
      </c>
      <c r="R283" s="54">
        <v>0</v>
      </c>
      <c r="S283" s="73">
        <v>0</v>
      </c>
      <c r="U283" s="179">
        <v>0.53430923448139311</v>
      </c>
    </row>
    <row r="284" spans="1:21">
      <c r="A284" s="53">
        <v>20000</v>
      </c>
      <c r="B284" s="53">
        <v>30000</v>
      </c>
      <c r="C284" s="86">
        <v>14212</v>
      </c>
      <c r="D284" s="86">
        <v>34063009975</v>
      </c>
      <c r="E284" s="54">
        <v>1.06406443564529E-3</v>
      </c>
      <c r="F284" s="83">
        <v>23967.780731072333</v>
      </c>
      <c r="G284" s="105"/>
      <c r="H284" s="142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179">
        <v>0</v>
      </c>
      <c r="R284" s="54">
        <v>0</v>
      </c>
      <c r="S284" s="73">
        <v>0</v>
      </c>
      <c r="U284" s="179">
        <v>0.5714717606485421</v>
      </c>
    </row>
    <row r="285" spans="1:21">
      <c r="A285" s="53">
        <v>30000</v>
      </c>
      <c r="B285" s="53">
        <v>40000</v>
      </c>
      <c r="C285" s="86">
        <v>3788</v>
      </c>
      <c r="D285" s="86">
        <v>12848313455</v>
      </c>
      <c r="E285" s="54">
        <v>2.8361075726318315E-4</v>
      </c>
      <c r="F285" s="83">
        <v>33918.462130411826</v>
      </c>
      <c r="G285" s="105"/>
      <c r="H285" s="142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179">
        <v>0</v>
      </c>
      <c r="R285" s="54">
        <v>0</v>
      </c>
      <c r="S285" s="73">
        <v>0</v>
      </c>
      <c r="U285" s="179">
        <v>0.5848011246175473</v>
      </c>
    </row>
    <row r="286" spans="1:21">
      <c r="A286" s="53">
        <v>40000</v>
      </c>
      <c r="B286" s="53">
        <v>50000</v>
      </c>
      <c r="C286" s="86">
        <v>1035</v>
      </c>
      <c r="D286" s="86">
        <v>4548080825</v>
      </c>
      <c r="E286" s="54">
        <v>7.7491323592237215E-5</v>
      </c>
      <c r="F286" s="83">
        <v>43942.809903381647</v>
      </c>
      <c r="G286" s="105"/>
      <c r="H286" s="142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179">
        <v>0</v>
      </c>
      <c r="R286" s="54">
        <v>0</v>
      </c>
      <c r="S286" s="73">
        <v>0</v>
      </c>
      <c r="U286" s="179">
        <v>0.59034690799396683</v>
      </c>
    </row>
    <row r="287" spans="1:21">
      <c r="A287" s="53">
        <v>50000</v>
      </c>
      <c r="B287" s="53">
        <v>60000</v>
      </c>
      <c r="C287" s="86">
        <v>329</v>
      </c>
      <c r="D287" s="86">
        <v>1790316875</v>
      </c>
      <c r="E287" s="54">
        <v>2.4632507692604873E-5</v>
      </c>
      <c r="F287" s="83">
        <v>54416.926291793316</v>
      </c>
      <c r="G287" s="105"/>
      <c r="H287" s="142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179">
        <v>0</v>
      </c>
      <c r="R287" s="54">
        <v>0</v>
      </c>
      <c r="S287" s="73">
        <v>0</v>
      </c>
      <c r="U287" s="179">
        <v>0.56178435114503822</v>
      </c>
    </row>
    <row r="288" spans="1:21">
      <c r="A288" s="53">
        <v>60000</v>
      </c>
      <c r="B288" s="53">
        <v>70000</v>
      </c>
      <c r="C288" s="86">
        <v>215</v>
      </c>
      <c r="D288" s="86">
        <v>1386330070</v>
      </c>
      <c r="E288" s="54">
        <v>1.6097231470851209E-5</v>
      </c>
      <c r="F288" s="83">
        <v>64480.468372093019</v>
      </c>
      <c r="G288" s="105"/>
      <c r="H288" s="142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179">
        <v>0</v>
      </c>
      <c r="R288" s="54">
        <v>0</v>
      </c>
      <c r="S288" s="73">
        <v>0</v>
      </c>
      <c r="U288" s="179">
        <v>0.55228758169934644</v>
      </c>
    </row>
    <row r="289" spans="1:21">
      <c r="A289" s="53">
        <v>70000</v>
      </c>
      <c r="B289" s="53">
        <v>80000</v>
      </c>
      <c r="C289" s="86">
        <v>83</v>
      </c>
      <c r="D289" s="86">
        <v>616536055</v>
      </c>
      <c r="E289" s="54">
        <v>6.2142800561890709E-6</v>
      </c>
      <c r="F289" s="83">
        <v>74281.452409638558</v>
      </c>
      <c r="G289" s="105"/>
      <c r="H289" s="142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179">
        <v>0</v>
      </c>
      <c r="R289" s="54">
        <v>0</v>
      </c>
      <c r="S289" s="73">
        <v>0</v>
      </c>
      <c r="U289" s="179">
        <v>0.58650190114068446</v>
      </c>
    </row>
    <row r="290" spans="1:21">
      <c r="A290" s="53">
        <v>80000</v>
      </c>
      <c r="B290" s="53">
        <v>90000</v>
      </c>
      <c r="C290" s="86">
        <v>26</v>
      </c>
      <c r="D290" s="86">
        <v>216739195</v>
      </c>
      <c r="E290" s="54">
        <v>1.9466419453122389E-6</v>
      </c>
      <c r="F290" s="83">
        <v>83361.228846153856</v>
      </c>
      <c r="G290" s="105"/>
      <c r="H290" s="142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179">
        <v>0</v>
      </c>
      <c r="R290" s="54">
        <v>0</v>
      </c>
      <c r="S290" s="73">
        <v>0</v>
      </c>
      <c r="U290" s="179">
        <v>0.63975155279503104</v>
      </c>
    </row>
    <row r="291" spans="1:21">
      <c r="A291" s="53">
        <v>90000</v>
      </c>
      <c r="B291" s="53">
        <v>100000</v>
      </c>
      <c r="C291" s="86">
        <v>15</v>
      </c>
      <c r="D291" s="86">
        <v>138944095</v>
      </c>
      <c r="E291" s="54">
        <v>1.1230626607570611E-6</v>
      </c>
      <c r="F291" s="83">
        <v>92629.396666666667</v>
      </c>
      <c r="G291" s="105"/>
      <c r="H291" s="142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179">
        <v>0</v>
      </c>
      <c r="R291" s="54">
        <v>0</v>
      </c>
      <c r="S291" s="73">
        <v>0</v>
      </c>
      <c r="U291" s="179">
        <v>0.63</v>
      </c>
    </row>
    <row r="292" spans="1:21">
      <c r="A292" s="53">
        <v>100000</v>
      </c>
      <c r="B292" s="53">
        <v>9999999</v>
      </c>
      <c r="C292" s="86">
        <v>66</v>
      </c>
      <c r="D292" s="86">
        <v>817933950</v>
      </c>
      <c r="E292" s="54">
        <v>4.9414757073310689E-6</v>
      </c>
      <c r="F292" s="83">
        <v>123929.38636363637</v>
      </c>
      <c r="G292" s="105"/>
      <c r="H292" s="142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179">
        <v>0</v>
      </c>
      <c r="R292" s="54">
        <v>0</v>
      </c>
      <c r="S292" s="73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0.68000000439091712</v>
      </c>
      <c r="D7" s="152">
        <f>SUM(_xlfn.ANCHORARRAY(N88))*F7</f>
        <v>0.24000000437810692</v>
      </c>
      <c r="E7" s="184">
        <f>SUM(C7:D7)</f>
        <v>0.9200000087690241</v>
      </c>
      <c r="F7" s="153">
        <f>M80</f>
        <v>4.2016800462184806E-3</v>
      </c>
      <c r="G7" s="185">
        <f>1/F7</f>
        <v>238.00003546200566</v>
      </c>
      <c r="H7" s="186">
        <f>D7*G7</f>
        <v>57.120009552870961</v>
      </c>
      <c r="I7" s="161" cm="1">
        <f t="array" ref="I7">LOOKUP(2,1/(L16:L79&lt;&gt;0),B16:B79)</f>
        <v>80</v>
      </c>
      <c r="L7" s="161" cm="1">
        <f t="array" ref="L7">LOOKUP(2,1/(_xlfn.ANCHORARRAY(L88)&lt;&gt;0),B16:B79)</f>
        <v>2000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0.33653492702959487</v>
      </c>
      <c r="D8" s="152">
        <f>SUM(_xlfn.ANCHORARRAY(N229))*F8/B8</f>
        <v>0.5834651049311308</v>
      </c>
      <c r="E8" s="184">
        <f>SUM(C8:D8)</f>
        <v>0.92000003196072566</v>
      </c>
      <c r="F8" s="153">
        <f>M222</f>
        <v>2.1008403231092435E-2</v>
      </c>
      <c r="G8" s="185">
        <f>1/F8</f>
        <v>47.600000295120005</v>
      </c>
      <c r="H8" s="186">
        <f>D8*G8</f>
        <v>27.77293916691405</v>
      </c>
      <c r="I8" s="161" cm="1">
        <f t="array" ref="I8">LOOKUP(2,1/(L158:L221&lt;&gt;0),B16:B79)</f>
        <v>80</v>
      </c>
      <c r="L8" s="161" cm="1">
        <f t="array" ref="L8">LOOKUP(2,1/(_xlfn.ANCHORARRAY(L229)&lt;&gt;0),B16:B79)</f>
        <v>2000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0.92500005772516203</v>
      </c>
      <c r="E9" s="184">
        <f>SUM(C9:D9)</f>
        <v>0.92500005772516203</v>
      </c>
      <c r="F9" s="187">
        <f>E81</f>
        <v>1</v>
      </c>
      <c r="G9" s="185">
        <f>1/F9</f>
        <v>1</v>
      </c>
      <c r="H9" s="186">
        <f>D9*G9*B9</f>
        <v>69.375004329387153</v>
      </c>
      <c r="I9" s="162"/>
      <c r="L9" s="162" cm="1">
        <f t="array" ref="L9">LOOKUP(2,1/(_xlfn.ANCHORARRAY(L299)&lt;&gt;0),B16:B79)</f>
        <v>2000</v>
      </c>
      <c r="M9" s="91"/>
      <c r="N9" s="104"/>
    </row>
    <row r="10" spans="1:19">
      <c r="A10" s="47"/>
      <c r="B10" s="47"/>
      <c r="C10" s="1"/>
      <c r="D10" s="93"/>
      <c r="E10" s="47"/>
      <c r="F10" s="1"/>
      <c r="H10" s="12"/>
      <c r="I10" s="47"/>
      <c r="J10" s="47"/>
      <c r="K10" s="47"/>
      <c r="L10" s="106"/>
      <c r="M10" s="94"/>
      <c r="N10" s="94"/>
    </row>
    <row r="11" spans="1:19">
      <c r="A11" s="47"/>
      <c r="B11" s="47"/>
      <c r="C11" s="1"/>
      <c r="D11" s="1"/>
      <c r="E11" s="93"/>
      <c r="F11" s="1"/>
      <c r="H11" s="12"/>
      <c r="I11" s="47"/>
      <c r="J11" s="47"/>
      <c r="K11" s="47"/>
      <c r="L11" s="106"/>
      <c r="M11" s="94"/>
      <c r="N11" s="94"/>
    </row>
    <row r="12" spans="1:19" s="52" customFormat="1">
      <c r="A12" s="217" t="s">
        <v>305</v>
      </c>
      <c r="B12" s="217"/>
      <c r="C12" s="217"/>
      <c r="D12" s="217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43">
        <v>1000000000</v>
      </c>
      <c r="C14" s="172" t="s">
        <v>266</v>
      </c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302</v>
      </c>
      <c r="Q15" s="156" t="s">
        <v>303</v>
      </c>
      <c r="R15" s="156" t="s">
        <v>281</v>
      </c>
      <c r="S15" s="156" t="s">
        <v>74</v>
      </c>
    </row>
    <row r="16" spans="1:19">
      <c r="A16" s="58">
        <v>-1</v>
      </c>
      <c r="B16" s="58">
        <v>0</v>
      </c>
      <c r="C16" s="63">
        <v>738977283</v>
      </c>
      <c r="D16" s="63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0.96409592569554736</v>
      </c>
      <c r="J16" s="179" cm="1">
        <f t="array" ref="J16:J80">E16:E80*I16:I80</f>
        <v>0.72209390543314</v>
      </c>
      <c r="K16" s="179" cm="1">
        <f t="array" ref="K16:K79">J16:J79/SUM(_xlfn.ANCHORARRAY(J16))</f>
        <v>0.72209382555208135</v>
      </c>
      <c r="L16" s="188" cm="1">
        <f t="array" ref="L16:L80">INT(K16:K80*$B$2)</f>
        <v>722093825</v>
      </c>
      <c r="M16" s="179" cm="1">
        <f t="array" ref="M16:M80">_xlfn.LET(_xlpm.x, L16:L80, _xlpm.x/SUM(_xlpm.x))</f>
        <v>0.7220938329430322</v>
      </c>
      <c r="N16" s="179" cm="1">
        <f t="array" ref="N16:N80">M16:M80*F16:F80</f>
        <v>0</v>
      </c>
      <c r="O16" s="105"/>
      <c r="P16" s="179" cm="1">
        <f t="array" ref="P16:P79">M16:M79</f>
        <v>0.7220938329430322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0.99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6">
        <v>-44364</v>
      </c>
      <c r="H17" s="142" t="str">
        <f t="shared" ref="H17:H79" si="0">"("&amp;$A17&amp;", "&amp;$B17&amp;"]"</f>
        <v>(0, 1]</v>
      </c>
      <c r="I17" s="171">
        <v>1.1604146416320278</v>
      </c>
      <c r="J17" s="179">
        <v>0.15839111723911584</v>
      </c>
      <c r="K17" s="179">
        <v>0.15839109971722562</v>
      </c>
      <c r="L17" s="188">
        <v>158391099</v>
      </c>
      <c r="M17" s="179">
        <v>0.15839110074230212</v>
      </c>
      <c r="N17" s="179">
        <v>6.903167830950252E-2</v>
      </c>
      <c r="O17" s="105"/>
      <c r="P17" s="179">
        <v>0.15839110074230212</v>
      </c>
      <c r="Q17" s="179">
        <v>0.16062308095382313</v>
      </c>
      <c r="R17" s="179">
        <v>0.15905886499823757</v>
      </c>
      <c r="S17" s="189">
        <v>1.01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0">
        <f>1+G17*G16</f>
        <v>0.95563600000000004</v>
      </c>
      <c r="H18" s="142" t="str">
        <f t="shared" si="0"/>
        <v>(1, 2]</v>
      </c>
      <c r="I18" s="171">
        <v>1.4259407632495182</v>
      </c>
      <c r="J18" s="179">
        <v>4.957880433071301E-2</v>
      </c>
      <c r="K18" s="179">
        <v>4.9578798846097574E-2</v>
      </c>
      <c r="L18" s="188">
        <v>49578798</v>
      </c>
      <c r="M18" s="179">
        <v>4.9578798545366787E-2</v>
      </c>
      <c r="N18" s="179">
        <v>7.423241213929295E-2</v>
      </c>
      <c r="O18" s="105"/>
      <c r="P18" s="179">
        <v>4.9578798545366787E-2</v>
      </c>
      <c r="Q18" s="179">
        <v>4.5422828499110453E-2</v>
      </c>
      <c r="R18" s="179">
        <v>4.9788508988367994E-2</v>
      </c>
      <c r="S18" s="189">
        <v>0.92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0"/>
      <c r="H19" s="142" t="str">
        <f t="shared" si="0"/>
        <v>(2, 3]</v>
      </c>
      <c r="I19" s="171">
        <v>1.3159147382405751</v>
      </c>
      <c r="J19" s="179">
        <v>2.1366873737028027E-2</v>
      </c>
      <c r="K19" s="179">
        <v>2.1366871373334772E-2</v>
      </c>
      <c r="L19" s="188">
        <v>21366871</v>
      </c>
      <c r="M19" s="179">
        <v>2.1366871235035584E-2</v>
      </c>
      <c r="N19" s="179">
        <v>5.3798281895802789E-2</v>
      </c>
      <c r="O19" s="105"/>
      <c r="P19" s="179">
        <v>2.1366871235035584E-2</v>
      </c>
      <c r="Q19" s="179">
        <v>2.1536403688151018E-2</v>
      </c>
      <c r="R19" s="179">
        <v>2.1457525555163906E-2</v>
      </c>
      <c r="S19" s="189">
        <v>1.01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1.1626743476308548</v>
      </c>
      <c r="J20" s="179">
        <v>9.3890154559783737E-3</v>
      </c>
      <c r="K20" s="179">
        <v>9.3890144173260758E-3</v>
      </c>
      <c r="L20" s="188">
        <v>9389014</v>
      </c>
      <c r="M20" s="179">
        <v>9.3890141032791554E-3</v>
      </c>
      <c r="N20" s="179">
        <v>3.3494809503514252E-2</v>
      </c>
      <c r="O20" s="105"/>
      <c r="P20" s="179">
        <v>9.3890141032791554E-3</v>
      </c>
      <c r="Q20" s="179">
        <v>1.1596655369052545E-2</v>
      </c>
      <c r="R20" s="179">
        <v>9.4289742685935846E-3</v>
      </c>
      <c r="S20" s="189">
        <v>1.24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1.1018264088681216</v>
      </c>
      <c r="J21" s="179">
        <v>6.2300136193180087E-3</v>
      </c>
      <c r="K21" s="179">
        <v>6.2300129301277526E-3</v>
      </c>
      <c r="L21" s="188">
        <v>6230012</v>
      </c>
      <c r="M21" s="179">
        <v>6.230012068530133E-3</v>
      </c>
      <c r="N21" s="179">
        <v>2.8635814908662318E-2</v>
      </c>
      <c r="O21" s="105"/>
      <c r="P21" s="179">
        <v>6.230012068530133E-3</v>
      </c>
      <c r="Q21" s="179">
        <v>9.1348015252749552E-3</v>
      </c>
      <c r="R21" s="179">
        <v>6.2566090941134998E-3</v>
      </c>
      <c r="S21" s="189">
        <v>1.47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>
        <v>1.2698985448355868</v>
      </c>
      <c r="J22" s="179">
        <v>5.3524802387786711E-3</v>
      </c>
      <c r="K22" s="179">
        <v>5.3524796466648409E-3</v>
      </c>
      <c r="L22" s="188">
        <v>5352479</v>
      </c>
      <c r="M22" s="179">
        <v>5.3524790588772696E-3</v>
      </c>
      <c r="N22" s="179">
        <v>2.989546492992998E-2</v>
      </c>
      <c r="O22" s="105"/>
      <c r="P22" s="179">
        <v>5.3524790588772696E-3</v>
      </c>
      <c r="Q22" s="179">
        <v>7.1901817658911434E-3</v>
      </c>
      <c r="R22" s="179">
        <v>5.37539654564681E-3</v>
      </c>
      <c r="S22" s="189">
        <v>1.34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0.88999587280761483</v>
      </c>
      <c r="J23" s="179">
        <v>2.5007182610386146E-3</v>
      </c>
      <c r="K23" s="179">
        <v>2.5007179843986641E-3</v>
      </c>
      <c r="L23" s="188">
        <v>2500717</v>
      </c>
      <c r="M23" s="179">
        <v>2.5007170275078874E-3</v>
      </c>
      <c r="N23" s="179">
        <v>1.6404865365670977E-2</v>
      </c>
      <c r="O23" s="105"/>
      <c r="P23" s="179">
        <v>2.5007170275078874E-3</v>
      </c>
      <c r="Q23" s="179">
        <v>3.3204670238186486E-3</v>
      </c>
      <c r="R23" s="179">
        <v>2.5114557631300671E-3</v>
      </c>
      <c r="S23" s="189">
        <v>1.33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1.0550566499092666</v>
      </c>
      <c r="J24" s="179">
        <v>3.0710164592205958E-3</v>
      </c>
      <c r="K24" s="179">
        <v>3.071016119491865E-3</v>
      </c>
      <c r="L24" s="188">
        <v>3071016</v>
      </c>
      <c r="M24" s="179">
        <v>3.0710160337811764E-3</v>
      </c>
      <c r="N24" s="179">
        <v>2.3405337006103089E-2</v>
      </c>
      <c r="O24" s="105"/>
      <c r="P24" s="179">
        <v>3.0710160337811764E-3</v>
      </c>
      <c r="Q24" s="179">
        <v>2.8294846391841814E-3</v>
      </c>
      <c r="R24" s="179">
        <v>3.0842439196334154E-3</v>
      </c>
      <c r="S24" s="189">
        <v>0.92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1.254092491607371</v>
      </c>
      <c r="J25" s="179">
        <v>2.6761385439000242E-3</v>
      </c>
      <c r="K25" s="179">
        <v>2.6761382478543458E-3</v>
      </c>
      <c r="L25" s="188">
        <v>2676138</v>
      </c>
      <c r="M25" s="179">
        <v>2.6761380294375182E-3</v>
      </c>
      <c r="N25" s="179">
        <v>2.3011068835442305E-2</v>
      </c>
      <c r="O25" s="105"/>
      <c r="P25" s="179">
        <v>2.6761380294375182E-3</v>
      </c>
      <c r="Q25" s="179">
        <v>2.5624196936059641E-3</v>
      </c>
      <c r="R25" s="179">
        <v>2.687698272823405E-3</v>
      </c>
      <c r="S25" s="189">
        <v>0.96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1.1295874256006639</v>
      </c>
      <c r="J26" s="179">
        <v>2.2373977802522108E-3</v>
      </c>
      <c r="K26" s="179">
        <v>2.2373975327418774E-3</v>
      </c>
      <c r="L26" s="188">
        <v>2237397</v>
      </c>
      <c r="M26" s="179">
        <v>2.2373970246113671E-3</v>
      </c>
      <c r="N26" s="179">
        <v>2.158262763635712E-2</v>
      </c>
      <c r="O26" s="105"/>
      <c r="P26" s="179">
        <v>2.2373970246113671E-3</v>
      </c>
      <c r="Q26" s="179">
        <v>2.2840698770928156E-3</v>
      </c>
      <c r="R26" s="179">
        <v>2.2470919985900597E-3</v>
      </c>
      <c r="S26" s="189">
        <v>1.02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0.72624318940204002</v>
      </c>
      <c r="J27" s="179">
        <v>4.9572350487665671E-3</v>
      </c>
      <c r="K27" s="179">
        <v>4.9572345003764187E-3</v>
      </c>
      <c r="L27" s="188">
        <v>4957234</v>
      </c>
      <c r="M27" s="179">
        <v>4.9572340545295749E-3</v>
      </c>
      <c r="N27" s="179">
        <v>6.170548047195263E-2</v>
      </c>
      <c r="O27" s="105"/>
      <c r="P27" s="179">
        <v>4.9572340545295749E-3</v>
      </c>
      <c r="Q27" s="179">
        <v>3.1224782882158177E-3</v>
      </c>
      <c r="R27" s="179">
        <v>4.9788508988367992E-3</v>
      </c>
      <c r="S27" s="189">
        <v>0.63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0.50648660322082273</v>
      </c>
      <c r="J28" s="179">
        <v>2.3249092787059949E-3</v>
      </c>
      <c r="K28" s="179">
        <v>2.3249090215147722E-3</v>
      </c>
      <c r="L28" s="188">
        <v>2324909</v>
      </c>
      <c r="M28" s="179">
        <v>2.3249090255739991E-3</v>
      </c>
      <c r="N28" s="179">
        <v>4.0653074921908172E-2</v>
      </c>
      <c r="O28" s="105"/>
      <c r="P28" s="179">
        <v>2.3249090255739991E-3</v>
      </c>
      <c r="Q28" s="179">
        <v>4.9433034634382891E-3</v>
      </c>
      <c r="R28" s="179">
        <v>2.3352132534367291E-3</v>
      </c>
      <c r="S28" s="189">
        <v>2.13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0.56692809379283393</v>
      </c>
      <c r="J29" s="179">
        <v>1.7984002489039948E-3</v>
      </c>
      <c r="K29" s="179">
        <v>1.7984000499574107E-3</v>
      </c>
      <c r="L29" s="188">
        <v>1798400</v>
      </c>
      <c r="M29" s="179">
        <v>1.7984000197824002E-3</v>
      </c>
      <c r="N29" s="179">
        <v>4.0534549812087942E-2</v>
      </c>
      <c r="O29" s="105"/>
      <c r="P29" s="179">
        <v>1.7984000197824002E-3</v>
      </c>
      <c r="Q29" s="179">
        <v>1.6324983291166099E-3</v>
      </c>
      <c r="R29" s="179">
        <v>1.8064857243567148E-3</v>
      </c>
      <c r="S29" s="189">
        <v>0.91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0.34523130186541101</v>
      </c>
      <c r="J30" s="179">
        <v>8.7721310615422544E-4</v>
      </c>
      <c r="K30" s="179">
        <v>8.7721300911322965E-4</v>
      </c>
      <c r="L30" s="188">
        <v>877213</v>
      </c>
      <c r="M30" s="179">
        <v>8.7721300964934312E-4</v>
      </c>
      <c r="N30" s="179">
        <v>2.4162452736834115E-2</v>
      </c>
      <c r="O30" s="105"/>
      <c r="P30" s="179">
        <v>8.7721300964934312E-4</v>
      </c>
      <c r="Q30" s="179">
        <v>4.8431246091838449E-4</v>
      </c>
      <c r="R30" s="179">
        <v>8.8121254846669017E-4</v>
      </c>
      <c r="S30" s="189">
        <v>0.55000000000000004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0.25335428596478704</v>
      </c>
      <c r="J31" s="179">
        <v>4.8243689975691588E-4</v>
      </c>
      <c r="K31" s="179">
        <v>4.8243684638772107E-4</v>
      </c>
      <c r="L31" s="188">
        <v>482436</v>
      </c>
      <c r="M31" s="179">
        <v>4.8243600530679606E-4</v>
      </c>
      <c r="N31" s="179">
        <v>1.5694606884882299E-2</v>
      </c>
      <c r="O31" s="105"/>
      <c r="P31" s="179">
        <v>4.8243600530679606E-4</v>
      </c>
      <c r="Q31" s="179">
        <v>3.9924143387572077E-4</v>
      </c>
      <c r="R31" s="179">
        <v>4.8466690165667957E-4</v>
      </c>
      <c r="S31" s="189">
        <v>0.83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0.4268671347664133</v>
      </c>
      <c r="J32" s="179">
        <v>7.0168209178502969E-4</v>
      </c>
      <c r="K32" s="179">
        <v>7.0168201416201154E-4</v>
      </c>
      <c r="L32" s="188">
        <v>701682</v>
      </c>
      <c r="M32" s="179">
        <v>7.0168200771850207E-4</v>
      </c>
      <c r="N32" s="179">
        <v>2.6344598088535332E-2</v>
      </c>
      <c r="O32" s="105"/>
      <c r="P32" s="179">
        <v>7.0168200771850207E-4</v>
      </c>
      <c r="Q32" s="179">
        <v>5.1696608745885775E-4</v>
      </c>
      <c r="R32" s="179">
        <v>7.0497003877335212E-4</v>
      </c>
      <c r="S32" s="189">
        <v>0.74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0.25890630916371454</v>
      </c>
      <c r="J33" s="179">
        <v>3.5081859236582265E-4</v>
      </c>
      <c r="K33" s="179">
        <v>3.5081855355679749E-4</v>
      </c>
      <c r="L33" s="188">
        <v>350818</v>
      </c>
      <c r="M33" s="179">
        <v>3.5081800385899806E-4</v>
      </c>
      <c r="N33" s="179">
        <v>1.4953956490591214E-2</v>
      </c>
      <c r="O33" s="105"/>
      <c r="P33" s="179">
        <v>3.5081800385899806E-4</v>
      </c>
      <c r="Q33" s="179">
        <v>2.066136369598341E-4</v>
      </c>
      <c r="R33" s="179">
        <v>3.5248501938667606E-4</v>
      </c>
      <c r="S33" s="189">
        <v>0.59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0.1148628875786256</v>
      </c>
      <c r="J34" s="179">
        <v>1.3154862016072285E-4</v>
      </c>
      <c r="K34" s="179">
        <v>1.3154860560826232E-4</v>
      </c>
      <c r="L34" s="188">
        <v>131548</v>
      </c>
      <c r="M34" s="179">
        <v>1.3154800144702801E-4</v>
      </c>
      <c r="N34" s="179">
        <v>6.2703982884474091E-3</v>
      </c>
      <c r="O34" s="105"/>
      <c r="P34" s="179">
        <v>1.3154800144702801E-4</v>
      </c>
      <c r="Q34" s="179">
        <v>2.1829150340007563E-4</v>
      </c>
      <c r="R34" s="179">
        <v>1.3218188227000352E-4</v>
      </c>
      <c r="S34" s="189">
        <v>1.66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0.51527860922896762</v>
      </c>
      <c r="J35" s="179">
        <v>9.7984177387834114E-4</v>
      </c>
      <c r="K35" s="179">
        <v>9.798416654841313E-4</v>
      </c>
      <c r="L35" s="188">
        <v>979841</v>
      </c>
      <c r="M35" s="179">
        <v>9.7984101077825108E-4</v>
      </c>
      <c r="N35" s="179">
        <v>5.3794511355528964E-2</v>
      </c>
      <c r="O35" s="105"/>
      <c r="P35" s="179">
        <v>9.7984101077825108E-4</v>
      </c>
      <c r="Q35" s="179">
        <v>3.6244685469532286E-4</v>
      </c>
      <c r="R35" s="179">
        <v>3.0842439196334157E-4</v>
      </c>
      <c r="S35" s="189">
        <v>0.37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0.12639099003199183</v>
      </c>
      <c r="J36" s="179">
        <v>1.7535985726657043E-4</v>
      </c>
      <c r="K36" s="179">
        <v>1.7535983786752697E-4</v>
      </c>
      <c r="L36" s="188">
        <v>175359</v>
      </c>
      <c r="M36" s="179">
        <v>1.7535900192894901E-4</v>
      </c>
      <c r="N36" s="179">
        <v>1.1399220355916407E-2</v>
      </c>
      <c r="O36" s="105"/>
      <c r="P36" s="179">
        <v>1.7535900192894901E-4</v>
      </c>
      <c r="Q36" s="179">
        <v>1.4544733651881224E-4</v>
      </c>
      <c r="R36" s="179">
        <v>1.7624250969333803E-4</v>
      </c>
      <c r="S36" s="189">
        <v>0.83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0.1171895118799995</v>
      </c>
      <c r="J37" s="179">
        <v>1.3150333571309707E-4</v>
      </c>
      <c r="K37" s="179">
        <v>1.315033211656461E-4</v>
      </c>
      <c r="L37" s="188">
        <v>131503</v>
      </c>
      <c r="M37" s="179">
        <v>1.3150300144653302E-4</v>
      </c>
      <c r="N37" s="179">
        <v>9.8627485846361062E-3</v>
      </c>
      <c r="O37" s="105"/>
      <c r="P37" s="179">
        <v>1.3150300144653302E-4</v>
      </c>
      <c r="Q37" s="179">
        <v>1.2833053228370226E-4</v>
      </c>
      <c r="R37" s="179">
        <v>1.3218188227000352E-4</v>
      </c>
      <c r="S37" s="189">
        <v>0.98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0</v>
      </c>
      <c r="J40" s="179">
        <v>0</v>
      </c>
      <c r="K40" s="179">
        <v>0</v>
      </c>
      <c r="L40" s="188">
        <v>0</v>
      </c>
      <c r="M40" s="179">
        <v>0</v>
      </c>
      <c r="N40" s="179">
        <v>0</v>
      </c>
      <c r="O40" s="105"/>
      <c r="P40" s="179">
        <v>0</v>
      </c>
      <c r="Q40" s="179">
        <v>8.81999912567E-5</v>
      </c>
      <c r="R40" s="179">
        <v>0</v>
      </c>
      <c r="S40" s="189">
        <v>0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8" t="s">
        <v>72</v>
      </c>
      <c r="B80" s="219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0.31444998295681087</v>
      </c>
      <c r="J80" s="179">
        <v>4.2016806722689074E-3</v>
      </c>
      <c r="K80" s="179">
        <f>J80</f>
        <v>4.2016806722689074E-3</v>
      </c>
      <c r="L80" s="192">
        <v>4201680</v>
      </c>
      <c r="M80" s="195">
        <v>4.2016800462184806E-3</v>
      </c>
      <c r="N80" s="179">
        <v>1.1320458693182432E-3</v>
      </c>
      <c r="P80" s="46"/>
      <c r="Q80" s="46"/>
      <c r="R80" s="46"/>
      <c r="S80" s="46"/>
      <c r="T80" s="46"/>
    </row>
    <row r="81" spans="1:22">
      <c r="A81" s="218" t="s">
        <v>73</v>
      </c>
      <c r="B81" s="219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7" t="s">
        <v>306</v>
      </c>
      <c r="B84" s="217"/>
      <c r="C84" s="217"/>
      <c r="D84" s="217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302</v>
      </c>
      <c r="Q87" s="156" t="s">
        <v>303</v>
      </c>
      <c r="R87" s="156" t="s">
        <v>281</v>
      </c>
      <c r="S87" s="156" t="s">
        <v>74</v>
      </c>
      <c r="U87" s="116" t="s">
        <v>300</v>
      </c>
    </row>
    <row r="88" spans="1:22">
      <c r="A88" s="58">
        <v>-1</v>
      </c>
      <c r="B88" s="58">
        <v>0</v>
      </c>
      <c r="C88" s="63">
        <v>0</v>
      </c>
      <c r="D88" s="63">
        <v>0</v>
      </c>
      <c r="E88" s="179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0.34342452322685768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6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4.1210942787222926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0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23.283904639469366</v>
      </c>
      <c r="J99" s="179">
        <v>9.007730988353703E-2</v>
      </c>
      <c r="K99" s="179">
        <v>9.0077270795211578E-2</v>
      </c>
      <c r="L99" s="188">
        <v>90077270</v>
      </c>
      <c r="M99" s="179">
        <v>9.0077271531313619E-2</v>
      </c>
      <c r="N99" s="179">
        <v>1.1361071051046128</v>
      </c>
      <c r="O99" s="105">
        <v>0.7</v>
      </c>
      <c r="P99" s="179">
        <v>9.0077271531313619E-2</v>
      </c>
      <c r="Q99" s="179">
        <v>0.14065752251643807</v>
      </c>
      <c r="R99" s="179">
        <v>7.2289156626506021E-2</v>
      </c>
      <c r="S99" s="189">
        <v>1.56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19.474009353487382</v>
      </c>
      <c r="J100" s="179">
        <v>8.8268012184389261E-2</v>
      </c>
      <c r="K100" s="179">
        <v>8.826797388119402E-2</v>
      </c>
      <c r="L100" s="188">
        <v>88267973</v>
      </c>
      <c r="M100" s="179">
        <v>8.8267974500555568E-2</v>
      </c>
      <c r="N100" s="179">
        <v>1.5536981681611683</v>
      </c>
      <c r="O100" s="105" cm="1">
        <f t="array" ref="O100:O106">I100:I106*O99</f>
        <v>13.631806547441167</v>
      </c>
      <c r="P100" s="179">
        <v>8.8267974500555568E-2</v>
      </c>
      <c r="Q100" s="179">
        <v>0.13948329848708246</v>
      </c>
      <c r="R100" s="179">
        <v>7.2289156626506021E-2</v>
      </c>
      <c r="S100" s="189">
        <v>1.58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16.7849289914205</v>
      </c>
      <c r="J101" s="179">
        <v>8.646234060474392E-2</v>
      </c>
      <c r="K101" s="179">
        <v>8.6462303085105358E-2</v>
      </c>
      <c r="L101" s="188">
        <v>86462303</v>
      </c>
      <c r="M101" s="179">
        <v>8.6462304469859169E-2</v>
      </c>
      <c r="N101" s="179">
        <v>1.9524107249267</v>
      </c>
      <c r="O101" s="105">
        <v>11.74945029399435</v>
      </c>
      <c r="P101" s="179">
        <v>8.6462304469859169E-2</v>
      </c>
      <c r="Q101" s="179">
        <v>0.1402127125053178</v>
      </c>
      <c r="R101" s="179">
        <v>7.2289156626506021E-2</v>
      </c>
      <c r="S101" s="189">
        <v>1.62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16.551584595779126</v>
      </c>
      <c r="J102" s="179">
        <v>9.4558290545619067E-2</v>
      </c>
      <c r="K102" s="179">
        <v>9.4558249512808029E-2</v>
      </c>
      <c r="L102" s="188">
        <v>94558249</v>
      </c>
      <c r="M102" s="179">
        <v>9.4558250607490263E-2</v>
      </c>
      <c r="N102" s="179">
        <v>2.606957176612088</v>
      </c>
      <c r="O102" s="46">
        <v>11.586109217045387</v>
      </c>
      <c r="P102" s="179">
        <v>9.4558250607490263E-2</v>
      </c>
      <c r="Q102" s="179">
        <v>0.13974440349361009</v>
      </c>
      <c r="R102" s="179">
        <v>8.4337349397590355E-2</v>
      </c>
      <c r="S102" s="189">
        <v>1.48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8.5240489646724864</v>
      </c>
      <c r="J103" s="179">
        <v>5.3124634339655058E-2</v>
      </c>
      <c r="K103" s="179">
        <v>5.3124611286646486E-2</v>
      </c>
      <c r="L103" s="188">
        <v>53124611</v>
      </c>
      <c r="M103" s="179">
        <v>5.3124611903118402E-2</v>
      </c>
      <c r="N103" s="179">
        <v>1.730214636901579</v>
      </c>
      <c r="O103" s="105">
        <v>5.96683427527074</v>
      </c>
      <c r="P103" s="179">
        <v>5.3124611903118402E-2</v>
      </c>
      <c r="Q103" s="179">
        <v>3.6792875919821895E-2</v>
      </c>
      <c r="R103" s="179">
        <v>3.614457831325301E-2</v>
      </c>
      <c r="S103" s="189">
        <v>0.69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6.1836488008809161</v>
      </c>
      <c r="J104" s="179">
        <v>4.1412188250248623E-2</v>
      </c>
      <c r="K104" s="179">
        <v>4.1412170279762003E-2</v>
      </c>
      <c r="L104" s="188">
        <v>41412170</v>
      </c>
      <c r="M104" s="179">
        <v>4.14121707040069E-2</v>
      </c>
      <c r="N104" s="179">
        <v>1.5551267115605496</v>
      </c>
      <c r="O104" s="105">
        <v>4.3285541606166413</v>
      </c>
      <c r="P104" s="179">
        <v>4.14121707040069E-2</v>
      </c>
      <c r="Q104" s="179">
        <v>2.9973236749330917E-2</v>
      </c>
      <c r="R104" s="179">
        <v>2.4096385542168676E-2</v>
      </c>
      <c r="S104" s="189">
        <v>0.72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6.9307494462647243</v>
      </c>
      <c r="J105" s="179">
        <v>4.9504634125135005E-2</v>
      </c>
      <c r="K105" s="179">
        <v>4.9504612642996465E-2</v>
      </c>
      <c r="L105" s="188">
        <v>49504612</v>
      </c>
      <c r="M105" s="179">
        <v>4.9504612841578421E-2</v>
      </c>
      <c r="N105" s="179">
        <v>2.1064639049344911</v>
      </c>
      <c r="O105" s="105">
        <v>4.8515246123853064</v>
      </c>
      <c r="P105" s="179">
        <v>4.9504612841578421E-2</v>
      </c>
      <c r="Q105" s="179">
        <v>2.961772074044302E-2</v>
      </c>
      <c r="R105" s="179">
        <v>3.614457831325301E-2</v>
      </c>
      <c r="S105" s="189">
        <v>0.6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5.0154781788677933</v>
      </c>
      <c r="J106" s="179">
        <v>3.7785628621625725E-2</v>
      </c>
      <c r="K106" s="179">
        <v>3.778561222485554E-2</v>
      </c>
      <c r="L106" s="188">
        <v>37785612</v>
      </c>
      <c r="M106" s="179">
        <v>3.7785612642355415E-2</v>
      </c>
      <c r="N106" s="179">
        <v>1.7967954973037343</v>
      </c>
      <c r="O106" s="105">
        <v>3.510834725207455</v>
      </c>
      <c r="P106" s="179">
        <v>3.7785612642355415E-2</v>
      </c>
      <c r="Q106" s="179">
        <v>2.7089906677247668E-2</v>
      </c>
      <c r="R106" s="179">
        <v>2.4096385542168676E-2</v>
      </c>
      <c r="S106" s="189">
        <v>0.72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>
        <v>12.690981030695616</v>
      </c>
      <c r="J107" s="179">
        <v>0.20425070168036372</v>
      </c>
      <c r="K107" s="179">
        <v>0.20425061304741152</v>
      </c>
      <c r="L107" s="188">
        <v>204250613</v>
      </c>
      <c r="M107" s="179">
        <v>0.20425061647226048</v>
      </c>
      <c r="N107" s="179">
        <v>11.256088004119698</v>
      </c>
      <c r="O107" s="105" cm="1">
        <f t="array" ref="O107:O151">G107:G151*O99</f>
        <v>7</v>
      </c>
      <c r="P107" s="179">
        <v>0.20425061647226048</v>
      </c>
      <c r="Q107" s="179">
        <v>2.0696065517401638E-2</v>
      </c>
      <c r="R107" s="179">
        <v>2.4096385542168676E-2</v>
      </c>
      <c r="S107" s="189">
        <v>0.1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4.2920335686973745</v>
      </c>
      <c r="J108" s="179">
        <v>7.3880516443514815E-2</v>
      </c>
      <c r="K108" s="179">
        <v>7.3880484383657838E-2</v>
      </c>
      <c r="L108" s="188">
        <v>73880484</v>
      </c>
      <c r="M108" s="179">
        <v>7.3880485255968256E-2</v>
      </c>
      <c r="N108" s="179">
        <v>4.8077956668888318</v>
      </c>
      <c r="O108" s="105">
        <v>9.3554999999999993</v>
      </c>
      <c r="P108" s="179">
        <v>7.3880485255968256E-2</v>
      </c>
      <c r="Q108" s="179">
        <v>6.0878189521954736E-2</v>
      </c>
      <c r="R108" s="179">
        <v>6.0240963855421686E-2</v>
      </c>
      <c r="S108" s="189">
        <v>0.82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3.1767142158489001</v>
      </c>
      <c r="J109" s="179">
        <v>5.75335746074635E-2</v>
      </c>
      <c r="K109" s="179">
        <v>5.7533549641230697E-2</v>
      </c>
      <c r="L109" s="188">
        <v>57533549</v>
      </c>
      <c r="M109" s="179">
        <v>5.753354997807035E-2</v>
      </c>
      <c r="N109" s="179">
        <v>4.3189646947595861</v>
      </c>
      <c r="O109" s="105">
        <v>7.9852499999999997</v>
      </c>
      <c r="P109" s="179">
        <v>5.753354997807035E-2</v>
      </c>
      <c r="Q109" s="179">
        <v>5.4668850366721262E-2</v>
      </c>
      <c r="R109" s="179">
        <v>4.8192771084337352E-2</v>
      </c>
      <c r="S109" s="189">
        <v>0.95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1.5494331731299007</v>
      </c>
      <c r="J110" s="179">
        <v>2.9218892156290879E-2</v>
      </c>
      <c r="K110" s="179">
        <v>2.9218879476987206E-2</v>
      </c>
      <c r="L110" s="188">
        <v>29218879</v>
      </c>
      <c r="M110" s="179">
        <v>2.9218879496720952E-2</v>
      </c>
      <c r="N110" s="179">
        <v>2.4854009913504633</v>
      </c>
      <c r="O110" s="105">
        <v>3.5</v>
      </c>
      <c r="P110" s="179">
        <v>2.9218879496720952E-2</v>
      </c>
      <c r="Q110" s="179">
        <v>2.7836151695903793E-2</v>
      </c>
      <c r="R110" s="179">
        <v>2.4096385542168676E-2</v>
      </c>
      <c r="S110" s="189">
        <v>0.95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0.66578226832193033</v>
      </c>
      <c r="J111" s="199">
        <v>1.2875655842954706E-2</v>
      </c>
      <c r="K111" s="199">
        <v>1.2875650255667222E-2</v>
      </c>
      <c r="L111" s="188">
        <v>12875650</v>
      </c>
      <c r="M111" s="199">
        <v>1.2875650218886054E-2</v>
      </c>
      <c r="N111" s="199">
        <v>1.2237847183830279</v>
      </c>
      <c r="O111" s="105">
        <v>3.5</v>
      </c>
      <c r="P111" s="179">
        <v>1.2875650218886054E-2</v>
      </c>
      <c r="Q111" s="179">
        <v>2.4594054614851365E-2</v>
      </c>
      <c r="R111" s="179">
        <v>1.2048192771084338E-2</v>
      </c>
      <c r="S111" s="189">
        <v>1.91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0.63632561384964004</v>
      </c>
      <c r="J112" s="199">
        <v>2.5147954166954232E-2</v>
      </c>
      <c r="K112" s="199">
        <v>2.5147943254201416E-2</v>
      </c>
      <c r="L112" s="188">
        <v>25147943</v>
      </c>
      <c r="M112" s="199">
        <v>2.514794342751504E-2</v>
      </c>
      <c r="N112" s="199">
        <v>2.7676708969054036</v>
      </c>
      <c r="O112" s="105">
        <v>3.5</v>
      </c>
      <c r="P112" s="179">
        <v>2.514794342751504E-2</v>
      </c>
      <c r="Q112" s="179">
        <v>3.8380480959512027E-2</v>
      </c>
      <c r="R112" s="179">
        <v>6.0240963855421686E-2</v>
      </c>
      <c r="S112" s="189">
        <v>1.53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0.64873611839813994</v>
      </c>
      <c r="J113" s="199">
        <v>2.6030347237184451E-2</v>
      </c>
      <c r="K113" s="199">
        <v>2.6030335941524249E-2</v>
      </c>
      <c r="L113" s="188">
        <v>26030335</v>
      </c>
      <c r="M113" s="199">
        <v>2.6030335442515703E-2</v>
      </c>
      <c r="N113" s="199">
        <v>3.3843277052911542</v>
      </c>
      <c r="O113" s="105">
        <v>2.0999999999999996</v>
      </c>
      <c r="P113" s="179">
        <v>2.6030335442515703E-2</v>
      </c>
      <c r="Q113" s="179">
        <v>1.6844639421115984E-2</v>
      </c>
      <c r="R113" s="179">
        <v>7.2289156626506021E-2</v>
      </c>
      <c r="S113" s="189">
        <v>0.65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9.6626031659859904E-2</v>
      </c>
      <c r="J114" s="199">
        <v>3.8288011889932444E-3</v>
      </c>
      <c r="K114" s="199">
        <v>3.8287995275157072E-3</v>
      </c>
      <c r="L114" s="188">
        <v>3828799</v>
      </c>
      <c r="M114" s="199">
        <v>3.8287990650895842E-3</v>
      </c>
      <c r="N114" s="199">
        <v>0.5743091375576227</v>
      </c>
      <c r="O114" s="105">
        <v>0.84000000000000008</v>
      </c>
      <c r="P114" s="179">
        <v>3.8287990650895842E-3</v>
      </c>
      <c r="Q114" s="179">
        <v>2.573943964348599E-2</v>
      </c>
      <c r="R114" s="179">
        <v>2.4096385542168676E-2</v>
      </c>
      <c r="S114" s="189">
        <v>6.72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8.6850159799553392E-2</v>
      </c>
      <c r="J115" s="199">
        <v>3.3788978312583777E-3</v>
      </c>
      <c r="K115" s="199">
        <v>3.3788963650127905E-3</v>
      </c>
      <c r="L115" s="188">
        <v>3378896</v>
      </c>
      <c r="M115" s="199">
        <v>3.3788960574412329E-3</v>
      </c>
      <c r="N115" s="199">
        <v>0.57430915654232295</v>
      </c>
      <c r="O115" s="105">
        <v>0.15749999999999997</v>
      </c>
      <c r="P115" s="179">
        <v>3.3788960574412329E-3</v>
      </c>
      <c r="Q115" s="179">
        <v>7.539038188475955E-3</v>
      </c>
      <c r="R115" s="179">
        <v>3.614457831325301E-2</v>
      </c>
      <c r="S115" s="189">
        <v>2.23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8.0672076253936256E-2</v>
      </c>
      <c r="J116" s="199">
        <v>3.0233695726382759E-3</v>
      </c>
      <c r="K116" s="199">
        <v>3.0233682606713224E-3</v>
      </c>
      <c r="L116" s="188">
        <v>3023368</v>
      </c>
      <c r="M116" s="199">
        <v>3.0233680513972569E-3</v>
      </c>
      <c r="N116" s="199">
        <v>0.57430917016482297</v>
      </c>
      <c r="O116" s="105">
        <v>0.13649999999999998</v>
      </c>
      <c r="P116" s="179">
        <v>3.0233680513972569E-3</v>
      </c>
      <c r="Q116" s="179">
        <v>6.4951011623775295E-3</v>
      </c>
      <c r="R116" s="179">
        <v>0</v>
      </c>
      <c r="S116" s="189">
        <v>2.15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2.9306410304939121E-2</v>
      </c>
      <c r="J117" s="199">
        <v>2.5577738990704736E-3</v>
      </c>
      <c r="K117" s="199">
        <v>2.5577727891450248E-3</v>
      </c>
      <c r="L117" s="188">
        <v>2557772</v>
      </c>
      <c r="M117" s="199">
        <v>2.5577720434821248E-3</v>
      </c>
      <c r="N117" s="199">
        <v>0.57435732381167581</v>
      </c>
      <c r="O117" s="105">
        <v>0.21</v>
      </c>
      <c r="P117" s="179">
        <v>2.5577720434821248E-3</v>
      </c>
      <c r="Q117" s="179">
        <v>1.8141927453548187E-2</v>
      </c>
      <c r="R117" s="179">
        <v>6.0240963855421686E-2</v>
      </c>
      <c r="S117" s="189">
        <v>7.09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2.7220172501268351E-2</v>
      </c>
      <c r="J118" s="199">
        <v>2.0925381738542397E-3</v>
      </c>
      <c r="K118" s="199">
        <v>2.0925372658140988E-3</v>
      </c>
      <c r="L118" s="188">
        <v>2092537</v>
      </c>
      <c r="M118" s="199">
        <v>2.0925370355731297E-3</v>
      </c>
      <c r="N118" s="199">
        <v>0.57430914496869701</v>
      </c>
      <c r="O118" s="105">
        <v>3.7799999999999993E-2</v>
      </c>
      <c r="P118" s="179">
        <v>2.0925370355731297E-3</v>
      </c>
      <c r="Q118" s="179">
        <v>5.0921931273048282E-3</v>
      </c>
      <c r="R118" s="179">
        <v>2.4096385542168676E-2</v>
      </c>
      <c r="S118" s="189">
        <v>2.4300000000000002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2.6547638644723561E-2</v>
      </c>
      <c r="J119" s="199">
        <v>1.7702693897607424E-3</v>
      </c>
      <c r="K119" s="199">
        <v>1.770268621566553E-3</v>
      </c>
      <c r="L119" s="188">
        <v>1770268</v>
      </c>
      <c r="M119" s="199">
        <v>1.7702680300945566E-3</v>
      </c>
      <c r="N119" s="199">
        <v>0.57430899082033837</v>
      </c>
      <c r="O119" s="105">
        <v>3.3599999999999998E-2</v>
      </c>
      <c r="P119" s="179">
        <v>1.7702680300945566E-3</v>
      </c>
      <c r="Q119" s="179">
        <v>4.1641551041038775E-3</v>
      </c>
      <c r="R119" s="179">
        <v>1.2048192771084338E-2</v>
      </c>
      <c r="S119" s="189">
        <v>2.35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2.6774895138571016E-2</v>
      </c>
      <c r="J120" s="199">
        <v>1.5338467906853307E-3</v>
      </c>
      <c r="K120" s="199">
        <v>1.5338461250848302E-3</v>
      </c>
      <c r="L120" s="188">
        <v>1533846</v>
      </c>
      <c r="M120" s="199">
        <v>1.5338460260753825E-3</v>
      </c>
      <c r="N120" s="199">
        <v>0.57430915630972945</v>
      </c>
      <c r="O120" s="105">
        <v>3.4999999999999996E-3</v>
      </c>
      <c r="P120" s="179">
        <v>1.5338460260753825E-3</v>
      </c>
      <c r="Q120" s="179">
        <v>4.734770118369253E-4</v>
      </c>
      <c r="R120" s="179">
        <v>0</v>
      </c>
      <c r="S120" s="189">
        <v>0.31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2.7574090962012139E-2</v>
      </c>
      <c r="J121" s="199">
        <v>1.3533449051663954E-3</v>
      </c>
      <c r="K121" s="199">
        <v>1.3533443178932389E-3</v>
      </c>
      <c r="L121" s="188">
        <v>1353344</v>
      </c>
      <c r="M121" s="199">
        <v>1.3533440230068484E-3</v>
      </c>
      <c r="N121" s="199">
        <v>0.57430912554962132</v>
      </c>
      <c r="O121" s="105">
        <v>2.3333333333333335E-3</v>
      </c>
      <c r="P121" s="179">
        <v>1.3533440230068484E-3</v>
      </c>
      <c r="Q121" s="179">
        <v>4.2735301068382524E-4</v>
      </c>
      <c r="R121" s="179">
        <v>0</v>
      </c>
      <c r="S121" s="189">
        <v>0.32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2.8861800288918806E-2</v>
      </c>
      <c r="J122" s="199">
        <v>1.2107153300954976E-3</v>
      </c>
      <c r="K122" s="199">
        <v>1.2107148047153001E-3</v>
      </c>
      <c r="L122" s="188">
        <v>1210714</v>
      </c>
      <c r="M122" s="199">
        <v>1.2107140205821383E-3</v>
      </c>
      <c r="N122" s="199">
        <v>0.57430886054246344</v>
      </c>
      <c r="O122" s="105">
        <v>2.3333333333333335E-3</v>
      </c>
      <c r="P122" s="179">
        <v>1.2107140205821383E-3</v>
      </c>
      <c r="Q122" s="179">
        <v>3.8447000961175024E-4</v>
      </c>
      <c r="R122" s="179">
        <v>0</v>
      </c>
      <c r="S122" s="189">
        <v>0.32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3.0575961436154167E-2</v>
      </c>
      <c r="J123" s="199">
        <v>1.0952334937185651E-3</v>
      </c>
      <c r="K123" s="199">
        <v>1.0952330184507834E-3</v>
      </c>
      <c r="L123" s="188">
        <v>1095233</v>
      </c>
      <c r="M123" s="199">
        <v>1.0952330186189613E-3</v>
      </c>
      <c r="N123" s="199">
        <v>0.57430927765224793</v>
      </c>
      <c r="O123" s="105">
        <v>2.3333333333333335E-3</v>
      </c>
      <c r="P123" s="179">
        <v>1.0952330186189613E-3</v>
      </c>
      <c r="Q123" s="179">
        <v>3.460800086520002E-4</v>
      </c>
      <c r="R123" s="179">
        <v>0</v>
      </c>
      <c r="S123" s="189">
        <v>0.32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3.2639657182199702E-2</v>
      </c>
      <c r="J124" s="179">
        <v>9.9982965242531802E-4</v>
      </c>
      <c r="K124" s="179">
        <v>9.9982921855726738E-4</v>
      </c>
      <c r="L124" s="188">
        <v>999829</v>
      </c>
      <c r="M124" s="179">
        <v>9.9982901699709322E-4</v>
      </c>
      <c r="N124" s="179">
        <v>0.57430910287228576</v>
      </c>
      <c r="O124" s="105">
        <v>2.3333333333333335E-3</v>
      </c>
      <c r="P124" s="179">
        <v>9.9982901699709322E-4</v>
      </c>
      <c r="Q124" s="179">
        <v>3.1015400775385017E-4</v>
      </c>
      <c r="R124" s="179">
        <v>0</v>
      </c>
      <c r="S124" s="189">
        <v>0.31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3.5212015355467474E-2</v>
      </c>
      <c r="J125" s="179">
        <v>9.1983421540551647E-4</v>
      </c>
      <c r="K125" s="179">
        <v>9.1983381625084339E-4</v>
      </c>
      <c r="L125" s="188">
        <v>919833</v>
      </c>
      <c r="M125" s="179">
        <v>9.1983301563716127E-4</v>
      </c>
      <c r="N125" s="179">
        <v>0.57430869747859603</v>
      </c>
      <c r="O125" s="105">
        <v>2.3333333333333335E-3</v>
      </c>
      <c r="P125" s="179">
        <v>9.1983301563716127E-4</v>
      </c>
      <c r="Q125" s="179">
        <v>2.7749600693740016E-4</v>
      </c>
      <c r="R125" s="179">
        <v>0</v>
      </c>
      <c r="S125" s="189">
        <v>0.3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3.8034077387988807E-2</v>
      </c>
      <c r="J126" s="179">
        <v>8.5163334400863741E-4</v>
      </c>
      <c r="K126" s="179">
        <v>8.5163297444918492E-4</v>
      </c>
      <c r="L126" s="188">
        <v>851632</v>
      </c>
      <c r="M126" s="179">
        <v>8.5163201447774426E-4</v>
      </c>
      <c r="N126" s="179">
        <v>0.5743086524317631</v>
      </c>
      <c r="O126" s="105">
        <v>2.3333333333333335E-3</v>
      </c>
      <c r="P126" s="179">
        <v>8.5163201447774426E-4</v>
      </c>
      <c r="Q126" s="179">
        <v>2.4982700624567514E-4</v>
      </c>
      <c r="R126" s="179">
        <v>0</v>
      </c>
      <c r="S126" s="189">
        <v>0.28999999999999998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4.1182519679663104E-2</v>
      </c>
      <c r="J127" s="179">
        <v>7.9286701410638647E-4</v>
      </c>
      <c r="K127" s="179">
        <v>7.9286667004811111E-4</v>
      </c>
      <c r="L127" s="188">
        <v>792866</v>
      </c>
      <c r="M127" s="179">
        <v>7.9286601347872219E-4</v>
      </c>
      <c r="N127" s="179">
        <v>0.57430880607407009</v>
      </c>
      <c r="O127" s="105">
        <v>2.3333333333333335E-3</v>
      </c>
      <c r="P127" s="179">
        <v>7.9286601347872219E-4</v>
      </c>
      <c r="Q127" s="179">
        <v>2.2392200559805014E-4</v>
      </c>
      <c r="R127" s="179">
        <v>0</v>
      </c>
      <c r="S127" s="189">
        <v>0.28000000000000003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4.4697091890711825E-2</v>
      </c>
      <c r="J128" s="179">
        <v>7.4164663077726071E-4</v>
      </c>
      <c r="K128" s="179">
        <v>7.4164630894565941E-4</v>
      </c>
      <c r="L128" s="188">
        <v>741646</v>
      </c>
      <c r="M128" s="179">
        <v>7.4164601260798225E-4</v>
      </c>
      <c r="N128" s="179">
        <v>0.57430910577169492</v>
      </c>
      <c r="O128" s="105">
        <v>2.3333333333333335E-3</v>
      </c>
      <c r="P128" s="179">
        <v>7.4164601260798225E-4</v>
      </c>
      <c r="Q128" s="179">
        <v>2.0146700503667514E-4</v>
      </c>
      <c r="R128" s="179">
        <v>0</v>
      </c>
      <c r="S128" s="189">
        <v>0.27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4.8886544640338397E-2</v>
      </c>
      <c r="J129" s="179">
        <v>6.9664512192793679E-4</v>
      </c>
      <c r="K129" s="179">
        <v>6.9664481962437906E-4</v>
      </c>
      <c r="L129" s="188">
        <v>696644</v>
      </c>
      <c r="M129" s="179">
        <v>6.9664401184294823E-4</v>
      </c>
      <c r="N129" s="179">
        <v>0.57430852433008384</v>
      </c>
      <c r="O129" s="105">
        <v>2.3333333333333335E-3</v>
      </c>
      <c r="P129" s="179">
        <v>6.9664401184294823E-4</v>
      </c>
      <c r="Q129" s="179">
        <v>1.8110900452772511E-4</v>
      </c>
      <c r="R129" s="179">
        <v>0</v>
      </c>
      <c r="S129" s="189">
        <v>0.26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5.3091705682653076E-2</v>
      </c>
      <c r="J130" s="179">
        <v>6.5680461457925628E-4</v>
      </c>
      <c r="K130" s="179">
        <v>6.5680432956416685E-4</v>
      </c>
      <c r="L130" s="192">
        <v>656804</v>
      </c>
      <c r="M130" s="179">
        <v>6.568040111656682E-4</v>
      </c>
      <c r="N130" s="179">
        <v>0.57430901952649915</v>
      </c>
      <c r="O130" s="105">
        <v>2.3333333333333335E-3</v>
      </c>
      <c r="P130" s="179">
        <v>6.568040111656682E-4</v>
      </c>
      <c r="Q130" s="179">
        <v>1.6346100408652509E-4</v>
      </c>
      <c r="R130" s="179">
        <v>0</v>
      </c>
      <c r="S130" s="189">
        <v>0.25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5.8128594791311571E-2</v>
      </c>
      <c r="J131" s="179">
        <v>6.2123273330102374E-4</v>
      </c>
      <c r="K131" s="179">
        <v>6.212324637220666E-4</v>
      </c>
      <c r="L131" s="192">
        <v>621232</v>
      </c>
      <c r="M131" s="179">
        <v>6.2123201056094415E-4</v>
      </c>
      <c r="N131" s="179">
        <v>0.57430885296762202</v>
      </c>
      <c r="O131" s="105">
        <v>2.3333333333333335E-3</v>
      </c>
      <c r="P131" s="179">
        <v>6.2123201056094415E-4</v>
      </c>
      <c r="Q131" s="179">
        <v>1.4801600370040009E-4</v>
      </c>
      <c r="R131" s="179">
        <v>0</v>
      </c>
      <c r="S131" s="189">
        <v>0.24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6.3471474841708911E-2</v>
      </c>
      <c r="J132" s="179">
        <v>5.8936324217923411E-4</v>
      </c>
      <c r="K132" s="179">
        <v>5.8936298642978677E-4</v>
      </c>
      <c r="L132" s="192">
        <v>589362</v>
      </c>
      <c r="M132" s="179">
        <v>5.8936201001915419E-4</v>
      </c>
      <c r="N132" s="179">
        <v>0.57430842357804246</v>
      </c>
      <c r="O132" s="105">
        <v>2.3333333333333335E-3</v>
      </c>
      <c r="P132" s="179">
        <v>5.8936201001915419E-4</v>
      </c>
      <c r="Q132" s="179">
        <v>1.3288400332210008E-4</v>
      </c>
      <c r="R132" s="179">
        <v>0</v>
      </c>
      <c r="S132" s="189">
        <v>0.23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1.813701880470938E-2</v>
      </c>
      <c r="J133" s="179">
        <v>1.1551061085282805E-3</v>
      </c>
      <c r="K133" s="179">
        <v>1.1551056072792582E-3</v>
      </c>
      <c r="L133" s="192">
        <v>1155105</v>
      </c>
      <c r="M133" s="179">
        <v>1.1551050196367853E-3</v>
      </c>
      <c r="N133" s="179">
        <v>1.5262844207176782</v>
      </c>
      <c r="O133" s="105">
        <v>2.3333333333333335E-3</v>
      </c>
      <c r="P133" s="179">
        <v>1.1551050196367853E-3</v>
      </c>
      <c r="Q133" s="179">
        <v>1.1697930292448257E-3</v>
      </c>
      <c r="R133" s="179">
        <v>0</v>
      </c>
      <c r="S133" s="189">
        <v>1.01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0</v>
      </c>
      <c r="J134" s="179">
        <v>0</v>
      </c>
      <c r="K134" s="179">
        <v>0</v>
      </c>
      <c r="L134" s="192">
        <v>0</v>
      </c>
      <c r="M134" s="179">
        <v>0</v>
      </c>
      <c r="N134" s="179">
        <v>0</v>
      </c>
      <c r="O134" s="105">
        <v>2.3333333333333335E-3</v>
      </c>
      <c r="P134" s="179">
        <v>0</v>
      </c>
      <c r="Q134" s="179">
        <v>2.7582200689555016E-4</v>
      </c>
      <c r="R134" s="179">
        <v>0</v>
      </c>
      <c r="S134" s="189">
        <v>0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0</v>
      </c>
      <c r="J135" s="179">
        <v>0</v>
      </c>
      <c r="K135" s="179">
        <v>0</v>
      </c>
      <c r="L135" s="192">
        <v>0</v>
      </c>
      <c r="M135" s="179">
        <v>0</v>
      </c>
      <c r="N135" s="179">
        <v>0</v>
      </c>
      <c r="O135" s="105">
        <v>2.3333333333333335E-3</v>
      </c>
      <c r="P135" s="179">
        <v>0</v>
      </c>
      <c r="Q135" s="179">
        <v>1.0459900261497507E-4</v>
      </c>
      <c r="R135" s="179">
        <v>0</v>
      </c>
      <c r="S135" s="189">
        <v>0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0</v>
      </c>
      <c r="J136" s="179">
        <v>0</v>
      </c>
      <c r="K136" s="179">
        <v>0</v>
      </c>
      <c r="L136" s="192">
        <v>0</v>
      </c>
      <c r="M136" s="179">
        <v>0</v>
      </c>
      <c r="N136" s="179">
        <v>0</v>
      </c>
      <c r="O136" s="105">
        <v>2.3333333333333335E-3</v>
      </c>
      <c r="P136" s="179">
        <v>0</v>
      </c>
      <c r="Q136" s="179">
        <v>5.2747001318675036E-5</v>
      </c>
      <c r="R136" s="179">
        <v>0</v>
      </c>
      <c r="S136" s="189">
        <v>0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0</v>
      </c>
      <c r="J142" s="179">
        <v>0</v>
      </c>
      <c r="K142" s="179">
        <v>0</v>
      </c>
      <c r="L142" s="192">
        <v>0</v>
      </c>
      <c r="M142" s="179">
        <v>0</v>
      </c>
      <c r="N142" s="179">
        <v>0</v>
      </c>
      <c r="O142" s="46">
        <v>3.4999999999999996E-3</v>
      </c>
      <c r="P142" s="179">
        <v>0</v>
      </c>
      <c r="Q142" s="179">
        <v>1.2316600307915007E-4</v>
      </c>
      <c r="R142" s="179">
        <v>0</v>
      </c>
      <c r="S142" s="189">
        <v>0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>
        <f>1/K80</f>
        <v>238</v>
      </c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6" t="s">
        <v>304</v>
      </c>
      <c r="B154" s="216"/>
      <c r="C154" s="216"/>
      <c r="D154" s="216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302</v>
      </c>
      <c r="Q157" s="156" t="s">
        <v>303</v>
      </c>
      <c r="R157" s="156" t="s">
        <v>281</v>
      </c>
      <c r="S157" s="156" t="s">
        <v>74</v>
      </c>
    </row>
    <row r="158" spans="1:21">
      <c r="A158" s="58">
        <v>-1</v>
      </c>
      <c r="B158" s="58">
        <v>0</v>
      </c>
      <c r="C158" s="86" cm="1">
        <f t="array" ref="C158:D221">C16:D79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 t="shared" ref="H158:H189" si="2">"("&amp;$A158&amp;", "&amp;$B158&amp;"]"</f>
        <v>(-1, 0]</v>
      </c>
      <c r="I158" s="171">
        <v>0.94782427728594232</v>
      </c>
      <c r="J158" s="179" cm="1">
        <f t="array" ref="J158:J222">E158:E222*I158:I222</f>
        <v>0.70990667609758418</v>
      </c>
      <c r="K158" s="179" cm="1">
        <f t="array" ref="K158:K221">J158:J221/SUM(_xlfn.ANCHORARRAY(J158))</f>
        <v>0.70990668190029071</v>
      </c>
      <c r="L158" s="188" cm="1">
        <f t="array" ref="L158:L222">INT(K158:K222*$B$2)</f>
        <v>709906681</v>
      </c>
      <c r="M158" s="179" cm="1">
        <f t="array" ref="M158:M222">_xlfn.LET(_xlpm.x, L158:L222, _xlpm.x/SUM(_xlpm.x))</f>
        <v>0.70990668880897356</v>
      </c>
      <c r="N158" s="179" cm="1">
        <f t="array" ref="N158:N222">M158:M222*F158:F222</f>
        <v>0</v>
      </c>
      <c r="O158" s="105"/>
      <c r="P158" s="179" cm="1">
        <f t="array" ref="P158:P221">M158:M221</f>
        <v>0.70990668880897356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1.01</v>
      </c>
    </row>
    <row r="159" spans="1:21">
      <c r="A159" s="151">
        <v>0</v>
      </c>
      <c r="B159" s="151">
        <v>1</v>
      </c>
      <c r="C159" s="86">
        <v>134671370</v>
      </c>
      <c r="D159" s="86">
        <v>5869389535</v>
      </c>
      <c r="E159" s="179">
        <v>0.13649527639219697</v>
      </c>
      <c r="F159" s="191">
        <v>0.43583053584440407</v>
      </c>
      <c r="G159" s="46">
        <v>-99505</v>
      </c>
      <c r="H159" s="142" t="str">
        <f t="shared" si="2"/>
        <v>(0, 1]</v>
      </c>
      <c r="I159" s="171">
        <v>1.1408287757709061</v>
      </c>
      <c r="J159" s="179">
        <v>0.15571773906502154</v>
      </c>
      <c r="K159" s="179">
        <v>0.15571774033784286</v>
      </c>
      <c r="L159" s="188">
        <v>155717740</v>
      </c>
      <c r="M159" s="179">
        <v>0.15571774171289515</v>
      </c>
      <c r="N159" s="179">
        <v>6.7866546811211612E-2</v>
      </c>
      <c r="O159" s="105"/>
      <c r="P159" s="179">
        <v>0.15571774171289515</v>
      </c>
      <c r="Q159" s="179">
        <v>0.15823094111577102</v>
      </c>
      <c r="R159" s="179"/>
      <c r="S159" s="189">
        <v>1.02</v>
      </c>
    </row>
    <row r="160" spans="1:21">
      <c r="A160" s="151">
        <v>1</v>
      </c>
      <c r="B160" s="151">
        <v>2</v>
      </c>
      <c r="C160" s="86">
        <v>34304589</v>
      </c>
      <c r="D160" s="86">
        <v>5136293060</v>
      </c>
      <c r="E160" s="179">
        <v>3.4769189301896312E-2</v>
      </c>
      <c r="F160" s="191">
        <v>1.4972612148188105</v>
      </c>
      <c r="G160" s="80">
        <f>1+G159*G158</f>
        <v>0.90049500000000005</v>
      </c>
      <c r="H160" s="142" t="str">
        <f t="shared" si="2"/>
        <v>(1, 2]</v>
      </c>
      <c r="I160" s="171">
        <v>1.4018742605773546</v>
      </c>
      <c r="J160" s="179">
        <v>4.8742031543469962E-2</v>
      </c>
      <c r="K160" s="179">
        <v>4.874203194188248E-2</v>
      </c>
      <c r="L160" s="188">
        <v>48742031</v>
      </c>
      <c r="M160" s="179">
        <v>4.8742031536162349E-2</v>
      </c>
      <c r="N160" s="179">
        <v>7.2979553350571214E-2</v>
      </c>
      <c r="O160" s="105"/>
      <c r="P160" s="179">
        <v>4.8742031536162349E-2</v>
      </c>
      <c r="Q160" s="179">
        <v>4.4404777632051251E-2</v>
      </c>
      <c r="R160" s="179"/>
      <c r="S160" s="189">
        <v>0.91</v>
      </c>
    </row>
    <row r="161" spans="1:19">
      <c r="A161" s="151">
        <v>2</v>
      </c>
      <c r="B161" s="151">
        <v>3</v>
      </c>
      <c r="C161" s="86">
        <v>16020309</v>
      </c>
      <c r="D161" s="86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1.2937051782730458</v>
      </c>
      <c r="J161" s="179">
        <v>2.1006250932380635E-2</v>
      </c>
      <c r="K161" s="179">
        <v>2.1006251104083641E-2</v>
      </c>
      <c r="L161" s="188">
        <v>21006251</v>
      </c>
      <c r="M161" s="179">
        <v>2.1006251231068765E-2</v>
      </c>
      <c r="N161" s="179">
        <v>5.289029979504202E-2</v>
      </c>
      <c r="O161" s="105"/>
      <c r="P161" s="179">
        <v>2.1006251231068765E-2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6">
        <v>7967455</v>
      </c>
      <c r="D162" s="86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1.1430511106070445</v>
      </c>
      <c r="J162" s="179">
        <v>9.230550726720084E-3</v>
      </c>
      <c r="K162" s="179">
        <v>9.2305508021696871E-3</v>
      </c>
      <c r="L162" s="188">
        <v>9230550</v>
      </c>
      <c r="M162" s="179">
        <v>9.230550101536051E-3</v>
      </c>
      <c r="N162" s="179">
        <v>3.2929497587570272E-2</v>
      </c>
      <c r="O162" s="105"/>
      <c r="P162" s="179">
        <v>9.230550101536051E-3</v>
      </c>
      <c r="Q162" s="179">
        <v>8.5679609024493231E-3</v>
      </c>
      <c r="R162" s="179"/>
      <c r="S162" s="189">
        <v>0.93</v>
      </c>
    </row>
    <row r="163" spans="1:19">
      <c r="A163" s="151">
        <v>4</v>
      </c>
      <c r="B163" s="151">
        <v>5</v>
      </c>
      <c r="C163" s="86">
        <v>5578706</v>
      </c>
      <c r="D163" s="86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1.083230088360027</v>
      </c>
      <c r="J163" s="179">
        <v>6.1248651775106938E-3</v>
      </c>
      <c r="K163" s="179">
        <v>6.1248652275747327E-3</v>
      </c>
      <c r="L163" s="188">
        <v>6124865</v>
      </c>
      <c r="M163" s="179">
        <v>6.1248650673735158E-3</v>
      </c>
      <c r="N163" s="179">
        <v>2.8152514069081092E-2</v>
      </c>
      <c r="O163" s="105"/>
      <c r="P163" s="179">
        <v>6.1248650673735158E-3</v>
      </c>
      <c r="Q163" s="179">
        <v>6.7212946403497013E-3</v>
      </c>
      <c r="R163" s="179"/>
      <c r="S163" s="189">
        <v>1.1000000000000001</v>
      </c>
    </row>
    <row r="164" spans="1:19">
      <c r="A164" s="151">
        <v>5</v>
      </c>
      <c r="B164" s="151">
        <v>6</v>
      </c>
      <c r="C164" s="86">
        <v>4158567</v>
      </c>
      <c r="D164" s="86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>
        <v>1.2484656178492295</v>
      </c>
      <c r="J164" s="179">
        <v>5.2621428503154717E-3</v>
      </c>
      <c r="K164" s="179">
        <v>5.2621428933277035E-3</v>
      </c>
      <c r="L164" s="188">
        <v>5262142</v>
      </c>
      <c r="M164" s="179">
        <v>5.2621420578835626E-3</v>
      </c>
      <c r="N164" s="179">
        <v>2.939090122862913E-2</v>
      </c>
      <c r="O164" s="105"/>
      <c r="P164" s="179">
        <v>5.2621420578835626E-3</v>
      </c>
      <c r="Q164" s="179">
        <v>4.9964773187698283E-3</v>
      </c>
      <c r="R164" s="179"/>
      <c r="S164" s="189">
        <v>0.95</v>
      </c>
    </row>
    <row r="165" spans="1:19">
      <c r="A165" s="151">
        <v>6</v>
      </c>
      <c r="B165" s="151">
        <v>7</v>
      </c>
      <c r="C165" s="86">
        <v>2772263</v>
      </c>
      <c r="D165" s="86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0.87497476497585913</v>
      </c>
      <c r="J165" s="179">
        <v>2.4585118196341145E-3</v>
      </c>
      <c r="K165" s="179">
        <v>2.4585118397297454E-3</v>
      </c>
      <c r="L165" s="188">
        <v>2458511</v>
      </c>
      <c r="M165" s="179">
        <v>2.4585110270436213E-3</v>
      </c>
      <c r="N165" s="179">
        <v>1.6127991274111034E-2</v>
      </c>
      <c r="O165" s="105"/>
      <c r="P165" s="179">
        <v>2.4585110270436213E-3</v>
      </c>
      <c r="Q165" s="179">
        <v>3.0574184649998222E-3</v>
      </c>
      <c r="R165" s="179"/>
      <c r="S165" s="189">
        <v>1.24</v>
      </c>
    </row>
    <row r="166" spans="1:19">
      <c r="A166" s="151">
        <v>7</v>
      </c>
      <c r="B166" s="151">
        <v>8</v>
      </c>
      <c r="C166" s="86">
        <v>2871865</v>
      </c>
      <c r="D166" s="86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1.037249644427928</v>
      </c>
      <c r="J166" s="179">
        <v>3.0191845439131804E-3</v>
      </c>
      <c r="K166" s="179">
        <v>3.0191845685916944E-3</v>
      </c>
      <c r="L166" s="188">
        <v>3019184</v>
      </c>
      <c r="M166" s="179">
        <v>3.0191840332110245E-3</v>
      </c>
      <c r="N166" s="179">
        <v>2.3010306362270451E-2</v>
      </c>
      <c r="O166" s="105"/>
      <c r="P166" s="179">
        <v>3.0191840332110245E-3</v>
      </c>
      <c r="Q166" s="179">
        <v>2.6007625876551671E-3</v>
      </c>
      <c r="R166" s="179"/>
      <c r="S166" s="189">
        <v>0.86</v>
      </c>
    </row>
    <row r="167" spans="1:19">
      <c r="A167" s="151">
        <v>8</v>
      </c>
      <c r="B167" s="151">
        <v>9</v>
      </c>
      <c r="C167" s="86">
        <v>2105410</v>
      </c>
      <c r="D167" s="86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1.2329261383728312</v>
      </c>
      <c r="J167" s="179">
        <v>2.6309711466754749E-3</v>
      </c>
      <c r="K167" s="179">
        <v>2.6309711681807711E-3</v>
      </c>
      <c r="L167" s="188">
        <v>2630971</v>
      </c>
      <c r="M167" s="179">
        <v>2.6309710289406812E-3</v>
      </c>
      <c r="N167" s="179">
        <v>2.262269538605725E-2</v>
      </c>
      <c r="O167" s="105"/>
      <c r="P167" s="179">
        <v>2.6309710289406812E-3</v>
      </c>
      <c r="Q167" s="179">
        <v>2.3408505695017233E-3</v>
      </c>
      <c r="R167" s="179"/>
      <c r="S167" s="189">
        <v>0.89</v>
      </c>
    </row>
    <row r="168" spans="1:19">
      <c r="A168" s="151">
        <v>9</v>
      </c>
      <c r="B168" s="151">
        <v>10</v>
      </c>
      <c r="C168" s="86">
        <v>1954254</v>
      </c>
      <c r="D168" s="86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1.1105222854733114</v>
      </c>
      <c r="J168" s="179">
        <v>2.1996350526984287E-3</v>
      </c>
      <c r="K168" s="179">
        <v>2.1996350706780269E-3</v>
      </c>
      <c r="L168" s="188">
        <v>2199635</v>
      </c>
      <c r="M168" s="179">
        <v>2.1996350241959852E-3</v>
      </c>
      <c r="N168" s="179">
        <v>2.1218363634571063E-2</v>
      </c>
      <c r="O168" s="105"/>
      <c r="P168" s="179">
        <v>2.1996350241959852E-3</v>
      </c>
      <c r="Q168" s="179">
        <v>2.1027016819961052E-3</v>
      </c>
      <c r="R168" s="179"/>
      <c r="S168" s="189">
        <v>0.96</v>
      </c>
    </row>
    <row r="169" spans="1:19">
      <c r="A169" s="151">
        <v>10</v>
      </c>
      <c r="B169" s="151">
        <v>15</v>
      </c>
      <c r="C169" s="86">
        <v>6734651</v>
      </c>
      <c r="D169" s="86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0.71398592224678736</v>
      </c>
      <c r="J169" s="179">
        <v>4.873568647166102E-3</v>
      </c>
      <c r="K169" s="179">
        <v>4.873568687002167E-3</v>
      </c>
      <c r="L169" s="188">
        <v>4873568</v>
      </c>
      <c r="M169" s="179">
        <v>4.873568053609249E-3</v>
      </c>
      <c r="N169" s="179">
        <v>6.0664042700573191E-2</v>
      </c>
      <c r="O169" s="105"/>
      <c r="P169" s="179">
        <v>4.873568053609249E-3</v>
      </c>
      <c r="Q169" s="179">
        <v>2.7777186019530011E-3</v>
      </c>
      <c r="R169" s="179"/>
      <c r="S169" s="189">
        <v>0.56999999999999995</v>
      </c>
    </row>
    <row r="170" spans="1:19">
      <c r="A170" s="151">
        <v>15</v>
      </c>
      <c r="B170" s="151">
        <v>20</v>
      </c>
      <c r="C170" s="86">
        <v>4528931</v>
      </c>
      <c r="D170" s="86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0.49793825262663233</v>
      </c>
      <c r="J170" s="179">
        <v>2.2856700579888378E-3</v>
      </c>
      <c r="K170" s="179">
        <v>2.2856700766716773E-3</v>
      </c>
      <c r="L170" s="188">
        <v>2285670</v>
      </c>
      <c r="M170" s="179">
        <v>2.2856700251423705E-3</v>
      </c>
      <c r="N170" s="179">
        <v>3.9966946558664389E-2</v>
      </c>
      <c r="O170" s="105"/>
      <c r="P170" s="179">
        <v>2.2856700251423705E-3</v>
      </c>
      <c r="Q170" s="179">
        <v>3.6141071713737959E-3</v>
      </c>
      <c r="R170" s="179"/>
      <c r="S170" s="189">
        <v>1.58</v>
      </c>
    </row>
    <row r="171" spans="1:19">
      <c r="A171" s="151">
        <v>20</v>
      </c>
      <c r="B171" s="151">
        <v>25</v>
      </c>
      <c r="C171" s="86">
        <v>3129796</v>
      </c>
      <c r="D171" s="86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0.55735961694453151</v>
      </c>
      <c r="J171" s="179">
        <v>1.7680472793933546E-3</v>
      </c>
      <c r="K171" s="179">
        <v>1.7680472938451971E-3</v>
      </c>
      <c r="L171" s="188">
        <v>1768047</v>
      </c>
      <c r="M171" s="179">
        <v>1.7680470194485173E-3</v>
      </c>
      <c r="N171" s="179">
        <v>3.9850416587862911E-2</v>
      </c>
      <c r="O171" s="105"/>
      <c r="P171" s="179">
        <v>1.7680470194485173E-3</v>
      </c>
      <c r="Q171" s="179">
        <v>1.5153920478740172E-3</v>
      </c>
      <c r="R171" s="179"/>
      <c r="S171" s="189">
        <v>0.86</v>
      </c>
    </row>
    <row r="172" spans="1:19">
      <c r="A172" s="151">
        <v>25</v>
      </c>
      <c r="B172" s="151">
        <v>30</v>
      </c>
      <c r="C172" s="86">
        <v>2506990</v>
      </c>
      <c r="D172" s="86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0.33940457637899757</v>
      </c>
      <c r="J172" s="179">
        <v>8.6240772803518871E-4</v>
      </c>
      <c r="K172" s="179">
        <v>8.6240773508442371E-4</v>
      </c>
      <c r="L172" s="188">
        <v>862407</v>
      </c>
      <c r="M172" s="179">
        <v>8.6240700948647707E-4</v>
      </c>
      <c r="N172" s="179">
        <v>2.3754627869644995E-2</v>
      </c>
      <c r="O172" s="105"/>
      <c r="P172" s="179">
        <v>8.6240700948647707E-4</v>
      </c>
      <c r="Q172" s="179">
        <v>6.0691954335539858E-4</v>
      </c>
      <c r="R172" s="179"/>
      <c r="S172" s="189">
        <v>0.7</v>
      </c>
    </row>
    <row r="173" spans="1:19">
      <c r="A173" s="151">
        <v>30</v>
      </c>
      <c r="B173" s="151">
        <v>35</v>
      </c>
      <c r="C173" s="86">
        <v>1878754</v>
      </c>
      <c r="D173" s="86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0.24907780282415531</v>
      </c>
      <c r="J173" s="179">
        <v>4.7429362615736904E-4</v>
      </c>
      <c r="K173" s="179">
        <v>4.7429363003419797E-4</v>
      </c>
      <c r="L173" s="188">
        <v>474293</v>
      </c>
      <c r="M173" s="179">
        <v>4.7429300521722306E-4</v>
      </c>
      <c r="N173" s="179">
        <v>1.5429698826894097E-2</v>
      </c>
      <c r="O173" s="105"/>
      <c r="P173" s="179">
        <v>4.7429300521722306E-4</v>
      </c>
      <c r="Q173" s="179">
        <v>5.0536626410719525E-4</v>
      </c>
      <c r="R173" s="179"/>
      <c r="S173" s="189">
        <v>1.07</v>
      </c>
    </row>
    <row r="174" spans="1:19">
      <c r="A174" s="151">
        <v>35</v>
      </c>
      <c r="B174" s="151">
        <v>40</v>
      </c>
      <c r="C174" s="86">
        <v>1621830</v>
      </c>
      <c r="D174" s="86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0.4196625764920261</v>
      </c>
      <c r="J174" s="179">
        <v>6.8983927441019133E-4</v>
      </c>
      <c r="K174" s="179">
        <v>6.8983928004886889E-4</v>
      </c>
      <c r="L174" s="188">
        <v>689839</v>
      </c>
      <c r="M174" s="179">
        <v>6.8983900758822912E-4</v>
      </c>
      <c r="N174" s="179">
        <v>2.5899953541343695E-2</v>
      </c>
      <c r="O174" s="105"/>
      <c r="P174" s="179">
        <v>6.8983900758822912E-4</v>
      </c>
      <c r="Q174" s="179">
        <v>8.725125073299621E-4</v>
      </c>
      <c r="R174" s="179"/>
      <c r="S174" s="189">
        <v>1.26</v>
      </c>
    </row>
    <row r="175" spans="1:19">
      <c r="A175" s="151">
        <v>40</v>
      </c>
      <c r="B175" s="151">
        <v>45</v>
      </c>
      <c r="C175" s="86">
        <v>1336896</v>
      </c>
      <c r="D175" s="86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0.25453615580406574</v>
      </c>
      <c r="J175" s="179">
        <v>3.448970253904682E-4</v>
      </c>
      <c r="K175" s="179">
        <v>3.4489702820962218E-4</v>
      </c>
      <c r="L175" s="188">
        <v>344897</v>
      </c>
      <c r="M175" s="179">
        <v>3.4489700379386706E-4</v>
      </c>
      <c r="N175" s="179">
        <v>1.4701568139991215E-2</v>
      </c>
      <c r="O175" s="105"/>
      <c r="P175" s="179">
        <v>3.4489700379386706E-4</v>
      </c>
      <c r="Q175" s="179">
        <v>1.9179264950407317E-4</v>
      </c>
      <c r="R175" s="179"/>
      <c r="S175" s="189">
        <v>0.56000000000000005</v>
      </c>
    </row>
    <row r="176" spans="1:19">
      <c r="A176" s="151">
        <v>45</v>
      </c>
      <c r="B176" s="151">
        <v>50</v>
      </c>
      <c r="C176" s="86">
        <v>1129963</v>
      </c>
      <c r="D176" s="86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0.11292374248818463</v>
      </c>
      <c r="J176" s="179">
        <v>1.2932778220064339E-4</v>
      </c>
      <c r="K176" s="179">
        <v>1.2932778325775582E-4</v>
      </c>
      <c r="L176" s="188">
        <v>129327</v>
      </c>
      <c r="M176" s="179">
        <v>1.29327001422597E-4</v>
      </c>
      <c r="N176" s="179">
        <v>6.1645315736464108E-3</v>
      </c>
      <c r="O176" s="105"/>
      <c r="P176" s="179">
        <v>1.29327001422597E-4</v>
      </c>
      <c r="Q176" s="179">
        <v>1.9250039359018132E-4</v>
      </c>
      <c r="R176" s="179"/>
      <c r="S176" s="189">
        <v>1.49</v>
      </c>
    </row>
    <row r="177" spans="1:19">
      <c r="A177" s="151">
        <v>50</v>
      </c>
      <c r="B177" s="151">
        <v>60</v>
      </c>
      <c r="C177" s="86">
        <v>1876167</v>
      </c>
      <c r="D177" s="86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0.50657710144592161</v>
      </c>
      <c r="J177" s="179">
        <v>9.6329518981906127E-4</v>
      </c>
      <c r="K177" s="179">
        <v>9.6329519769294033E-4</v>
      </c>
      <c r="L177" s="188">
        <v>963295</v>
      </c>
      <c r="M177" s="179">
        <v>9.632950105962451E-4</v>
      </c>
      <c r="N177" s="179">
        <v>5.2886115008684342E-2</v>
      </c>
      <c r="O177" s="105"/>
      <c r="P177" s="179">
        <v>9.632950105962451E-4</v>
      </c>
      <c r="Q177" s="179">
        <v>5.7196018434498247E-4</v>
      </c>
      <c r="R177" s="179"/>
      <c r="S177" s="189">
        <v>0.59</v>
      </c>
    </row>
    <row r="178" spans="1:19">
      <c r="A178" s="151">
        <v>60</v>
      </c>
      <c r="B178" s="151">
        <v>70</v>
      </c>
      <c r="C178" s="86">
        <v>1368900</v>
      </c>
      <c r="D178" s="86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0.12425720286402965</v>
      </c>
      <c r="J178" s="179">
        <v>1.7239935657647871E-4</v>
      </c>
      <c r="K178" s="179">
        <v>1.723993579856539E-4</v>
      </c>
      <c r="L178" s="188">
        <v>172399</v>
      </c>
      <c r="M178" s="179">
        <v>1.7239900189638903E-4</v>
      </c>
      <c r="N178" s="179">
        <v>1.1206805411411065E-2</v>
      </c>
      <c r="O178" s="105"/>
      <c r="P178" s="179">
        <v>1.7239900189638903E-4</v>
      </c>
      <c r="Q178" s="179">
        <v>1.3501418008760794E-4</v>
      </c>
      <c r="R178" s="179"/>
      <c r="S178" s="189">
        <v>0.78</v>
      </c>
    </row>
    <row r="179" spans="1:19">
      <c r="A179" s="151">
        <v>70</v>
      </c>
      <c r="B179" s="151">
        <v>80</v>
      </c>
      <c r="C179" s="86">
        <v>1107148</v>
      </c>
      <c r="D179" s="86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0.11521133713493158</v>
      </c>
      <c r="J179" s="179">
        <v>1.2928354169376355E-4</v>
      </c>
      <c r="K179" s="179">
        <v>1.2928354275051435E-4</v>
      </c>
      <c r="L179" s="188">
        <v>129283</v>
      </c>
      <c r="M179" s="179">
        <v>1.2928300142211303E-4</v>
      </c>
      <c r="N179" s="179">
        <v>9.6962481864863153E-3</v>
      </c>
      <c r="O179" s="105"/>
      <c r="P179" s="179">
        <v>1.2928300142211303E-4</v>
      </c>
      <c r="Q179" s="179">
        <v>1.1912392586052417E-4</v>
      </c>
      <c r="R179" s="179"/>
      <c r="S179" s="189">
        <v>0.92</v>
      </c>
    </row>
    <row r="180" spans="1:19">
      <c r="A180" s="151">
        <v>80</v>
      </c>
      <c r="B180" s="151">
        <v>90</v>
      </c>
      <c r="C180" s="86">
        <v>880621</v>
      </c>
      <c r="D180" s="86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6">
        <v>740089</v>
      </c>
      <c r="D181" s="86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6">
        <v>1141398</v>
      </c>
      <c r="D182" s="86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0</v>
      </c>
      <c r="J182" s="179">
        <v>0</v>
      </c>
      <c r="K182" s="179">
        <v>0</v>
      </c>
      <c r="L182" s="188">
        <v>0</v>
      </c>
      <c r="M182" s="179">
        <v>0</v>
      </c>
      <c r="N182" s="179">
        <v>0</v>
      </c>
      <c r="O182" s="105"/>
      <c r="P182" s="179">
        <v>0</v>
      </c>
      <c r="Q182" s="179">
        <v>1.1257529378694429E-4</v>
      </c>
      <c r="R182" s="179"/>
      <c r="S182" s="189">
        <v>0</v>
      </c>
    </row>
    <row r="183" spans="1:19">
      <c r="A183" s="151">
        <v>120</v>
      </c>
      <c r="B183" s="151">
        <v>140</v>
      </c>
      <c r="C183" s="86">
        <v>816317</v>
      </c>
      <c r="D183" s="86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6">
        <v>633041</v>
      </c>
      <c r="D184" s="86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6">
        <v>482659</v>
      </c>
      <c r="D185" s="86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6">
        <v>388393</v>
      </c>
      <c r="D186" s="86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6">
        <v>687424</v>
      </c>
      <c r="D187" s="86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6">
        <v>439263</v>
      </c>
      <c r="D188" s="86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6">
        <v>298334</v>
      </c>
      <c r="D189" s="86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6">
        <v>211467</v>
      </c>
      <c r="D190" s="86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6">
        <v>160769</v>
      </c>
      <c r="D191" s="86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6">
        <v>129237</v>
      </c>
      <c r="D192" s="86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6">
        <v>94393</v>
      </c>
      <c r="D193" s="86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6">
        <v>80326</v>
      </c>
      <c r="D194" s="86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6">
        <v>60220</v>
      </c>
      <c r="D195" s="86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6">
        <v>53095</v>
      </c>
      <c r="D196" s="86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6">
        <v>46405</v>
      </c>
      <c r="D197" s="86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6">
        <v>37597</v>
      </c>
      <c r="D198" s="86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6">
        <v>33614</v>
      </c>
      <c r="D199" s="86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6">
        <v>26774</v>
      </c>
      <c r="D200" s="86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6">
        <v>24569</v>
      </c>
      <c r="D201" s="86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6">
        <v>27962</v>
      </c>
      <c r="D202" s="86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6">
        <v>233082</v>
      </c>
      <c r="D203" s="86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6">
        <v>99782</v>
      </c>
      <c r="D204" s="86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6">
        <v>57998</v>
      </c>
      <c r="D205" s="86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6">
        <v>38503</v>
      </c>
      <c r="D206" s="86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6">
        <v>26773</v>
      </c>
      <c r="D207" s="86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6">
        <v>18992</v>
      </c>
      <c r="D208" s="86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6">
        <v>13726</v>
      </c>
      <c r="D209" s="86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6">
        <v>10373</v>
      </c>
      <c r="D210" s="86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6">
        <v>7646</v>
      </c>
      <c r="D211" s="86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6">
        <v>27261</v>
      </c>
      <c r="D212" s="86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6">
        <v>4794</v>
      </c>
      <c r="D213" s="86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6">
        <v>1168</v>
      </c>
      <c r="D214" s="86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6">
        <v>348</v>
      </c>
      <c r="D215" s="86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6">
        <v>658</v>
      </c>
      <c r="D216" s="86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6">
        <v>192</v>
      </c>
      <c r="D217" s="86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6">
        <v>46</v>
      </c>
      <c r="D218" s="86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6">
        <v>18</v>
      </c>
      <c r="D219" s="86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6">
        <v>6</v>
      </c>
      <c r="D220" s="86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6">
        <v>156</v>
      </c>
      <c r="D221" s="86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8" t="s">
        <v>72</v>
      </c>
      <c r="B222" s="219"/>
      <c r="C222" s="193">
        <f>E222*B156</f>
        <v>13362000</v>
      </c>
      <c r="D222" s="86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v>1.5722499147840545</v>
      </c>
      <c r="J222" s="179">
        <v>2.1008403361344536E-2</v>
      </c>
      <c r="K222" s="179">
        <f>J222</f>
        <v>2.1008403361344536E-2</v>
      </c>
      <c r="L222" s="192">
        <v>21008403</v>
      </c>
      <c r="M222" s="195">
        <v>2.1008403231092435E-2</v>
      </c>
      <c r="N222" s="179">
        <v>5.6602301548720957E-3</v>
      </c>
      <c r="P222" s="46"/>
      <c r="Q222" s="46"/>
      <c r="R222" s="46"/>
      <c r="S222" s="46"/>
      <c r="T222" s="46"/>
    </row>
    <row r="223" spans="1:20">
      <c r="G223" s="22"/>
    </row>
    <row r="224" spans="1:20">
      <c r="G224" s="22"/>
    </row>
    <row r="225" spans="1:22" s="149" customFormat="1">
      <c r="A225" s="216" t="s">
        <v>301</v>
      </c>
      <c r="B225" s="216"/>
      <c r="C225" s="216"/>
      <c r="D225" s="216"/>
      <c r="E225" s="216"/>
      <c r="F225" s="216"/>
      <c r="G225" s="216"/>
      <c r="H225" s="21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47"/>
      <c r="F226" s="47"/>
      <c r="G226" s="1"/>
      <c r="H226" s="1"/>
      <c r="I226" s="47"/>
      <c r="J226" s="47"/>
      <c r="K226" s="47"/>
      <c r="L226" s="47"/>
      <c r="M226" s="47"/>
      <c r="N226" s="47"/>
      <c r="Q226" s="47"/>
    </row>
    <row r="227" spans="1:22">
      <c r="A227" s="62" t="s">
        <v>69</v>
      </c>
      <c r="B227" s="169">
        <f>B86</f>
        <v>1000000000</v>
      </c>
      <c r="C227" s="1"/>
      <c r="D227" s="1"/>
      <c r="E227" s="62" t="s">
        <v>69</v>
      </c>
      <c r="F227" s="169">
        <f>F86</f>
        <v>0</v>
      </c>
      <c r="G227" s="1"/>
      <c r="H227" s="1"/>
      <c r="I227" s="47"/>
      <c r="J227" s="47"/>
      <c r="K227" s="47"/>
      <c r="M227" s="47"/>
      <c r="N227" s="47"/>
      <c r="Q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302</v>
      </c>
      <c r="Q228" s="18" t="s">
        <v>303</v>
      </c>
      <c r="R228" s="76" t="s">
        <v>281</v>
      </c>
      <c r="S228" s="76" t="s">
        <v>74</v>
      </c>
      <c r="U228" s="116" t="s">
        <v>300</v>
      </c>
    </row>
    <row r="229" spans="1:22">
      <c r="A229" s="58">
        <v>-1</v>
      </c>
      <c r="B229" s="58">
        <v>0</v>
      </c>
      <c r="C229" s="86" cm="1">
        <f t="array" ref="C229:D292">C88:D151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56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54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0.34576455015872626</v>
      </c>
    </row>
    <row r="230" spans="1:22">
      <c r="A230" s="53">
        <v>0</v>
      </c>
      <c r="B230" s="53">
        <v>1</v>
      </c>
      <c r="C230" s="84">
        <v>7042</v>
      </c>
      <c r="D230" s="84">
        <v>397470</v>
      </c>
      <c r="E230" s="54">
        <v>5.2724048380341487E-4</v>
      </c>
      <c r="F230" s="83">
        <v>0.56442771939789838</v>
      </c>
      <c r="G230" s="46">
        <v>-4935</v>
      </c>
      <c r="H230" s="56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54">
        <v>0</v>
      </c>
      <c r="R230" s="54">
        <v>0</v>
      </c>
      <c r="S230" s="73">
        <v>0</v>
      </c>
      <c r="T230" s="91"/>
      <c r="U230" s="179">
        <v>0.1058891505320077</v>
      </c>
      <c r="V230" s="201">
        <f>V229*12</f>
        <v>4.1491746019047149</v>
      </c>
    </row>
    <row r="231" spans="1:22">
      <c r="A231" s="53">
        <v>1</v>
      </c>
      <c r="B231" s="53">
        <v>2</v>
      </c>
      <c r="C231" s="84">
        <v>6961</v>
      </c>
      <c r="D231" s="84">
        <v>1078515</v>
      </c>
      <c r="E231" s="54">
        <v>5.2117594543532684E-4</v>
      </c>
      <c r="F231" s="83">
        <v>1.5493679069099267</v>
      </c>
      <c r="G231" s="80">
        <f>1+G230*G229</f>
        <v>0.50649999999999995</v>
      </c>
      <c r="H231" s="56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54">
        <v>0</v>
      </c>
      <c r="R231" s="54">
        <v>0</v>
      </c>
      <c r="S231" s="73">
        <v>0</v>
      </c>
      <c r="T231" s="91"/>
      <c r="U231" s="179">
        <v>0.15170441803094861</v>
      </c>
    </row>
    <row r="232" spans="1:22">
      <c r="A232" s="53">
        <v>2</v>
      </c>
      <c r="B232" s="53">
        <v>3</v>
      </c>
      <c r="C232" s="84">
        <v>7196</v>
      </c>
      <c r="D232" s="84">
        <v>1845290</v>
      </c>
      <c r="E232" s="54">
        <v>5.3877059378718744E-4</v>
      </c>
      <c r="F232" s="83">
        <v>2.5643274041133965</v>
      </c>
      <c r="G232" s="105"/>
      <c r="H232" s="56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54">
        <v>0</v>
      </c>
      <c r="R232" s="54">
        <v>0</v>
      </c>
      <c r="S232" s="73">
        <v>0</v>
      </c>
      <c r="T232" s="91"/>
      <c r="U232" s="179">
        <v>0.17677620747899339</v>
      </c>
    </row>
    <row r="233" spans="1:22">
      <c r="A233" s="53">
        <v>3</v>
      </c>
      <c r="B233" s="53">
        <v>4</v>
      </c>
      <c r="C233" s="84">
        <v>7104</v>
      </c>
      <c r="D233" s="84">
        <v>2524955</v>
      </c>
      <c r="E233" s="54">
        <v>5.3188247613454413E-4</v>
      </c>
      <c r="F233" s="83">
        <v>3.5542722409909908</v>
      </c>
      <c r="G233" s="105"/>
      <c r="H233" s="56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54">
        <v>0</v>
      </c>
      <c r="R233" s="54">
        <v>3.614457831325301E-2</v>
      </c>
      <c r="S233" s="73">
        <v>0</v>
      </c>
      <c r="T233" s="91"/>
      <c r="U233" s="179">
        <v>0.1955627891039918</v>
      </c>
    </row>
    <row r="234" spans="1:22">
      <c r="A234" s="53">
        <v>4</v>
      </c>
      <c r="B234" s="53">
        <v>5</v>
      </c>
      <c r="C234" s="84">
        <v>7483</v>
      </c>
      <c r="D234" s="84">
        <v>3409320</v>
      </c>
      <c r="E234" s="54">
        <v>5.6025852602967251E-4</v>
      </c>
      <c r="F234" s="83">
        <v>4.5560871308298809</v>
      </c>
      <c r="G234" s="105"/>
      <c r="H234" s="56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54">
        <v>0</v>
      </c>
      <c r="R234" s="54">
        <v>0</v>
      </c>
      <c r="S234" s="73">
        <v>0</v>
      </c>
      <c r="T234" s="91"/>
      <c r="U234" s="179">
        <v>0.2078578548036045</v>
      </c>
    </row>
    <row r="235" spans="1:22">
      <c r="A235" s="53">
        <v>5</v>
      </c>
      <c r="B235" s="53">
        <v>6</v>
      </c>
      <c r="C235" s="84">
        <v>8182</v>
      </c>
      <c r="D235" s="84">
        <v>4541655</v>
      </c>
      <c r="E235" s="54">
        <v>6.1259324602095158E-4</v>
      </c>
      <c r="F235" s="83">
        <v>5.550788315815204</v>
      </c>
      <c r="G235" s="105"/>
      <c r="H235" s="56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54">
        <v>0</v>
      </c>
      <c r="R235" s="54">
        <v>0</v>
      </c>
      <c r="S235" s="73">
        <v>0</v>
      </c>
      <c r="T235" s="91"/>
      <c r="U235" s="179">
        <v>0.21803709019489351</v>
      </c>
    </row>
    <row r="236" spans="1:22">
      <c r="A236" s="53">
        <v>6</v>
      </c>
      <c r="B236" s="53">
        <v>7</v>
      </c>
      <c r="C236" s="84">
        <v>8390</v>
      </c>
      <c r="D236" s="84">
        <v>5496365</v>
      </c>
      <c r="E236" s="54">
        <v>6.2816638158344951E-4</v>
      </c>
      <c r="F236" s="83">
        <v>6.5510905840286053</v>
      </c>
      <c r="G236" s="105"/>
      <c r="H236" s="56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54">
        <v>0</v>
      </c>
      <c r="R236" s="54">
        <v>1.2048192771084338E-2</v>
      </c>
      <c r="S236" s="73">
        <v>0</v>
      </c>
      <c r="T236" s="91"/>
      <c r="U236" s="179">
        <v>0.22959410003327049</v>
      </c>
    </row>
    <row r="237" spans="1:22">
      <c r="A237" s="53">
        <v>7</v>
      </c>
      <c r="B237" s="53">
        <v>8</v>
      </c>
      <c r="C237" s="84">
        <v>8747</v>
      </c>
      <c r="D237" s="84">
        <v>6605700</v>
      </c>
      <c r="E237" s="54">
        <v>6.5489527290946755E-4</v>
      </c>
      <c r="F237" s="83">
        <v>7.5519606722304786</v>
      </c>
      <c r="G237" s="105"/>
      <c r="H237" s="56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54">
        <v>0</v>
      </c>
      <c r="R237" s="54">
        <v>3.614457831325301E-2</v>
      </c>
      <c r="S237" s="73">
        <v>0</v>
      </c>
      <c r="T237" s="91"/>
      <c r="U237" s="179">
        <v>0.23616206872221829</v>
      </c>
    </row>
    <row r="238" spans="1:22">
      <c r="A238" s="53">
        <v>8</v>
      </c>
      <c r="B238" s="53">
        <v>9</v>
      </c>
      <c r="C238" s="84">
        <v>8856</v>
      </c>
      <c r="D238" s="84">
        <v>7570485</v>
      </c>
      <c r="E238" s="54">
        <v>6.6305619491096885E-4</v>
      </c>
      <c r="F238" s="83">
        <v>8.5484247967479678</v>
      </c>
      <c r="G238" s="105"/>
      <c r="H238" s="56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54">
        <v>0</v>
      </c>
      <c r="R238" s="54">
        <v>2.4096385542168676E-2</v>
      </c>
      <c r="S238" s="73">
        <v>0</v>
      </c>
      <c r="T238" s="91"/>
      <c r="U238" s="179">
        <v>0.2460493890985542</v>
      </c>
    </row>
    <row r="239" spans="1:22">
      <c r="A239" s="53">
        <v>9</v>
      </c>
      <c r="B239" s="53">
        <v>10</v>
      </c>
      <c r="C239" s="84">
        <v>9108</v>
      </c>
      <c r="D239" s="84">
        <v>8694310</v>
      </c>
      <c r="E239" s="54">
        <v>6.8192364761168744E-4</v>
      </c>
      <c r="F239" s="83">
        <v>9.5457949055775142</v>
      </c>
      <c r="G239" s="105"/>
      <c r="H239" s="56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54">
        <v>0</v>
      </c>
      <c r="R239" s="54">
        <v>1.2048192771084338E-2</v>
      </c>
      <c r="S239" s="73">
        <v>0</v>
      </c>
      <c r="T239" s="91"/>
      <c r="U239" s="179">
        <v>0.24911116572458419</v>
      </c>
    </row>
    <row r="240" spans="1:22">
      <c r="A240" s="53">
        <v>10</v>
      </c>
      <c r="B240" s="53">
        <v>15</v>
      </c>
      <c r="C240" s="84">
        <v>51671</v>
      </c>
      <c r="D240" s="84">
        <v>65170480</v>
      </c>
      <c r="E240" s="54">
        <v>3.8686513829318736E-3</v>
      </c>
      <c r="F240" s="83">
        <v>12.612583460742004</v>
      </c>
      <c r="G240" s="105"/>
      <c r="H240" s="56" t="str">
        <f t="shared" si="4"/>
        <v>(10, 15]</v>
      </c>
      <c r="I240" s="171">
        <v>23.527494533113096</v>
      </c>
      <c r="J240" s="54">
        <v>9.101967426245007E-2</v>
      </c>
      <c r="K240" s="54">
        <v>9.1019659231013919E-2</v>
      </c>
      <c r="L240" s="103">
        <v>91019659</v>
      </c>
      <c r="M240" s="54">
        <v>9.1019660365294908E-2</v>
      </c>
      <c r="N240" s="54">
        <v>1.1479930629256729</v>
      </c>
      <c r="O240" s="105"/>
      <c r="P240" s="54">
        <v>9.1019660365294908E-2</v>
      </c>
      <c r="Q240" s="54">
        <v>1.1909520250099925E-2</v>
      </c>
      <c r="R240" s="54">
        <v>7.2289156626506021E-2</v>
      </c>
      <c r="S240" s="73">
        <v>0.13</v>
      </c>
      <c r="T240" s="91"/>
      <c r="U240" s="179">
        <v>0.26623994018568342</v>
      </c>
    </row>
    <row r="241" spans="1:21">
      <c r="A241" s="53">
        <v>15</v>
      </c>
      <c r="B241" s="53">
        <v>20</v>
      </c>
      <c r="C241" s="84">
        <v>60539</v>
      </c>
      <c r="D241" s="84">
        <v>106561110</v>
      </c>
      <c r="E241" s="54">
        <v>4.5326060279714479E-3</v>
      </c>
      <c r="F241" s="83">
        <v>17.602059829201011</v>
      </c>
      <c r="G241" s="105"/>
      <c r="H241" s="100" t="str">
        <f t="shared" si="4"/>
        <v>(15, 20]</v>
      </c>
      <c r="I241" s="171">
        <v>19.666428924174458</v>
      </c>
      <c r="J241" s="54">
        <v>8.9140174290385177E-2</v>
      </c>
      <c r="K241" s="54">
        <v>8.9140159569338878E-2</v>
      </c>
      <c r="L241" s="103">
        <v>89140159</v>
      </c>
      <c r="M241" s="54">
        <v>8.9140160337102411E-2</v>
      </c>
      <c r="N241" s="54">
        <v>1.5690504354382475</v>
      </c>
      <c r="O241" s="105"/>
      <c r="P241" s="54">
        <v>8.9140160337102411E-2</v>
      </c>
      <c r="Q241" s="54">
        <v>4.1860452879069511E-2</v>
      </c>
      <c r="R241" s="54">
        <v>7.2289156626506021E-2</v>
      </c>
      <c r="S241" s="73">
        <v>0.47</v>
      </c>
      <c r="T241" s="91"/>
      <c r="U241" s="179">
        <v>0.28653505966539411</v>
      </c>
    </row>
    <row r="242" spans="1:21">
      <c r="A242" s="53">
        <v>20</v>
      </c>
      <c r="B242" s="53">
        <v>25</v>
      </c>
      <c r="C242" s="84">
        <v>68801</v>
      </c>
      <c r="D242" s="84">
        <v>155359970</v>
      </c>
      <c r="E242" s="54">
        <v>5.151188941516437E-3</v>
      </c>
      <c r="F242" s="83">
        <v>22.581062775250363</v>
      </c>
      <c r="G242" s="105"/>
      <c r="H242" s="56" t="str">
        <f t="shared" si="4"/>
        <v>(20, 25]</v>
      </c>
      <c r="I242" s="171">
        <v>16.941046609448154</v>
      </c>
      <c r="J242" s="54">
        <v>8.7266531952303855E-2</v>
      </c>
      <c r="K242" s="54">
        <v>8.7266517540680058E-2</v>
      </c>
      <c r="L242" s="103">
        <v>87266517</v>
      </c>
      <c r="M242" s="54">
        <v>8.7266518308997773E-2</v>
      </c>
      <c r="N242" s="54">
        <v>1.9705707281130138</v>
      </c>
      <c r="O242" s="105"/>
      <c r="P242" s="54">
        <v>8.7266518308997773E-2</v>
      </c>
      <c r="Q242" s="54">
        <v>0.11100440633109253</v>
      </c>
      <c r="R242" s="54">
        <v>7.2289156626506021E-2</v>
      </c>
      <c r="S242" s="73">
        <v>1.27</v>
      </c>
      <c r="T242" s="91"/>
      <c r="U242" s="179">
        <v>0.30237898056905232</v>
      </c>
    </row>
    <row r="243" spans="1:21">
      <c r="A243" s="53">
        <v>25</v>
      </c>
      <c r="B243" s="53">
        <v>30</v>
      </c>
      <c r="C243" s="84">
        <v>76304</v>
      </c>
      <c r="D243" s="84">
        <v>210369015</v>
      </c>
      <c r="E243" s="54">
        <v>5.7129448844271194E-3</v>
      </c>
      <c r="F243" s="83">
        <v>27.56985413608723</v>
      </c>
      <c r="G243" s="105"/>
      <c r="H243" s="56" t="str">
        <f t="shared" si="4"/>
        <v>(25, 30]</v>
      </c>
      <c r="I243" s="171">
        <v>16.695922232379157</v>
      </c>
      <c r="J243" s="54">
        <v>9.5382883508263516E-2</v>
      </c>
      <c r="K243" s="54">
        <v>9.5382867756265546E-2</v>
      </c>
      <c r="L243" s="103">
        <v>95382867</v>
      </c>
      <c r="M243" s="54">
        <v>9.538286843074302E-2</v>
      </c>
      <c r="N243" s="54">
        <v>2.6296917697171844</v>
      </c>
      <c r="O243" s="105"/>
      <c r="P243" s="54">
        <v>9.538286843074302E-2</v>
      </c>
      <c r="Q243" s="54">
        <v>0.11136164533859455</v>
      </c>
      <c r="R243" s="54">
        <v>8.4337349397590355E-2</v>
      </c>
      <c r="S243" s="73">
        <v>1.17</v>
      </c>
      <c r="T243" s="91"/>
      <c r="U243" s="179">
        <v>0.3162044578648337</v>
      </c>
    </row>
    <row r="244" spans="1:21">
      <c r="A244" s="53">
        <v>30</v>
      </c>
      <c r="B244" s="53">
        <v>35</v>
      </c>
      <c r="C244" s="84">
        <v>83241</v>
      </c>
      <c r="D244" s="84">
        <v>271107480</v>
      </c>
      <c r="E244" s="54">
        <v>6.2323239296052345E-3</v>
      </c>
      <c r="F244" s="83">
        <v>32.568984034310013</v>
      </c>
      <c r="G244" s="105"/>
      <c r="H244" s="56" t="str">
        <f t="shared" si="4"/>
        <v>(30, 35]</v>
      </c>
      <c r="I244" s="171">
        <v>8.5934263478434509</v>
      </c>
      <c r="J244" s="54">
        <v>5.3557016664964853E-2</v>
      </c>
      <c r="K244" s="54">
        <v>5.3557007820296015E-2</v>
      </c>
      <c r="L244" s="103">
        <v>53557007</v>
      </c>
      <c r="M244" s="54">
        <v>5.3557007803355115E-2</v>
      </c>
      <c r="N244" s="54">
        <v>1.7442973320728896</v>
      </c>
      <c r="O244" s="105"/>
      <c r="P244" s="54">
        <v>5.3557007803355115E-2</v>
      </c>
      <c r="Q244" s="54">
        <v>8.0581251692206285E-2</v>
      </c>
      <c r="R244" s="54">
        <v>3.614457831325301E-2</v>
      </c>
      <c r="S244" s="73">
        <v>1.5</v>
      </c>
      <c r="T244" s="91"/>
      <c r="U244" s="179">
        <v>0.32743314564967207</v>
      </c>
    </row>
    <row r="245" spans="1:21">
      <c r="A245" s="53">
        <v>35</v>
      </c>
      <c r="B245" s="53">
        <v>40</v>
      </c>
      <c r="C245" s="84">
        <v>89448</v>
      </c>
      <c r="D245" s="84">
        <v>335898775</v>
      </c>
      <c r="E245" s="54">
        <v>6.6970472586265067E-3</v>
      </c>
      <c r="F245" s="83">
        <v>37.552407544047938</v>
      </c>
      <c r="G245" s="105"/>
      <c r="H245" s="100" t="str">
        <f t="shared" si="4"/>
        <v>(35, 40]</v>
      </c>
      <c r="I245" s="171">
        <v>6.230395472317837</v>
      </c>
      <c r="J245" s="54">
        <v>4.1725252918045172E-2</v>
      </c>
      <c r="K245" s="54">
        <v>4.1725246027331922E-2</v>
      </c>
      <c r="L245" s="103">
        <v>41725246</v>
      </c>
      <c r="M245" s="54">
        <v>4.1725246625878697E-2</v>
      </c>
      <c r="N245" s="54">
        <v>1.5668834661709079</v>
      </c>
      <c r="O245" s="105" cm="1">
        <f t="array" ref="O245:O247">I245:I247*1.5</f>
        <v>9.345593208476755</v>
      </c>
      <c r="P245" s="54">
        <v>4.1725246625878697E-2</v>
      </c>
      <c r="Q245" s="54">
        <v>7.9361967666601321E-2</v>
      </c>
      <c r="R245" s="54">
        <v>2.4096385542168676E-2</v>
      </c>
      <c r="S245" s="73">
        <v>1.9</v>
      </c>
      <c r="T245" s="91"/>
      <c r="U245" s="179">
        <v>0.33705596911860491</v>
      </c>
    </row>
    <row r="246" spans="1:21">
      <c r="A246" s="53">
        <v>40</v>
      </c>
      <c r="B246" s="53">
        <v>45</v>
      </c>
      <c r="C246" s="84">
        <v>95401</v>
      </c>
      <c r="D246" s="84">
        <v>405939470</v>
      </c>
      <c r="E246" s="54">
        <v>7.1427533932589583E-3</v>
      </c>
      <c r="F246" s="83">
        <v>42.55086110208488</v>
      </c>
      <c r="G246" s="105"/>
      <c r="H246" s="56" t="str">
        <f t="shared" si="4"/>
        <v>(40, 45]</v>
      </c>
      <c r="I246" s="171">
        <v>6.9791192546410965</v>
      </c>
      <c r="J246" s="54">
        <v>4.9850127738046625E-2</v>
      </c>
      <c r="K246" s="54">
        <v>4.9850119505551634E-2</v>
      </c>
      <c r="L246" s="103">
        <v>49850119</v>
      </c>
      <c r="M246" s="54">
        <v>4.9850119747751796E-2</v>
      </c>
      <c r="N246" s="54">
        <v>2.1211655213088854</v>
      </c>
      <c r="O246" s="105">
        <v>10.468678881961644</v>
      </c>
      <c r="P246" s="54">
        <v>4.9850119747751796E-2</v>
      </c>
      <c r="Q246" s="54">
        <v>8.031688068665449E-2</v>
      </c>
      <c r="R246" s="54">
        <v>3.614457831325301E-2</v>
      </c>
      <c r="S246" s="73">
        <v>1.61</v>
      </c>
      <c r="T246" s="91"/>
      <c r="U246" s="179">
        <v>0.34630663093382918</v>
      </c>
    </row>
    <row r="247" spans="1:21">
      <c r="A247" s="53">
        <v>45</v>
      </c>
      <c r="B247" s="53">
        <v>50</v>
      </c>
      <c r="C247" s="84">
        <v>100624</v>
      </c>
      <c r="D247" s="84">
        <v>478490985</v>
      </c>
      <c r="E247" s="54">
        <v>7.5338038117345671E-3</v>
      </c>
      <c r="F247" s="83">
        <v>47.552371700588331</v>
      </c>
      <c r="G247" s="105"/>
      <c r="H247" s="56" t="str">
        <f t="shared" si="4"/>
        <v>(45, 50]</v>
      </c>
      <c r="I247" s="171">
        <v>5.0475686532310871</v>
      </c>
      <c r="J247" s="54">
        <v>3.8027391959704282E-2</v>
      </c>
      <c r="K247" s="54">
        <v>3.802738567967396E-2</v>
      </c>
      <c r="L247" s="103">
        <v>38027385</v>
      </c>
      <c r="M247" s="54">
        <v>3.8027385570410785E-2</v>
      </c>
      <c r="N247" s="54">
        <v>1.8082923734457628</v>
      </c>
      <c r="O247" s="105">
        <v>7.5713529798466306</v>
      </c>
      <c r="P247" s="54">
        <v>3.8027385570410785E-2</v>
      </c>
      <c r="Q247" s="54">
        <v>8.1174019704654418E-2</v>
      </c>
      <c r="R247" s="54">
        <v>2.4096385542168676E-2</v>
      </c>
      <c r="S247" s="73">
        <v>2.13</v>
      </c>
      <c r="T247" s="91"/>
      <c r="U247" s="179">
        <v>0.35514780883072311</v>
      </c>
    </row>
    <row r="248" spans="1:21">
      <c r="A248" s="53">
        <v>50</v>
      </c>
      <c r="B248" s="53">
        <v>60</v>
      </c>
      <c r="C248" s="84">
        <v>214959</v>
      </c>
      <c r="D248" s="84">
        <v>1184621845</v>
      </c>
      <c r="E248" s="54">
        <v>1.6094161766245139E-2</v>
      </c>
      <c r="F248" s="83">
        <v>55.10919966133077</v>
      </c>
      <c r="G248" s="105">
        <v>30</v>
      </c>
      <c r="H248" s="100" t="str">
        <f t="shared" si="4"/>
        <v>(50, 60]</v>
      </c>
      <c r="I248" s="171">
        <v>12.650884556188105</v>
      </c>
      <c r="J248" s="54">
        <v>0.2036053825333837</v>
      </c>
      <c r="K248" s="54">
        <v>0.20360534890899057</v>
      </c>
      <c r="L248" s="103">
        <v>203605348</v>
      </c>
      <c r="M248" s="54">
        <v>0.20360535105408026</v>
      </c>
      <c r="N248" s="54">
        <v>11.220527943354652</v>
      </c>
      <c r="O248" s="105" cm="1">
        <f t="array" ref="O248:O250">G248:G250*1.5</f>
        <v>45</v>
      </c>
      <c r="P248" s="54">
        <v>0.20360535105408026</v>
      </c>
      <c r="Q248" s="54">
        <v>5.3738888128516647E-2</v>
      </c>
      <c r="R248" s="54">
        <v>2.4096385542168676E-2</v>
      </c>
      <c r="S248" s="73">
        <v>0.26</v>
      </c>
      <c r="T248" s="91"/>
      <c r="U248" s="179">
        <v>0.36609409525769698</v>
      </c>
    </row>
    <row r="249" spans="1:21">
      <c r="A249" s="53">
        <v>60</v>
      </c>
      <c r="B249" s="53">
        <v>70</v>
      </c>
      <c r="C249" s="84">
        <v>229908</v>
      </c>
      <c r="D249" s="84">
        <v>1496133495</v>
      </c>
      <c r="E249" s="54">
        <v>1.7213406013955625E-2</v>
      </c>
      <c r="F249" s="83">
        <v>65.075312516310873</v>
      </c>
      <c r="G249" s="105">
        <v>40.094999999999999</v>
      </c>
      <c r="H249" s="56" t="str">
        <f t="shared" si="4"/>
        <v>(60, 70]</v>
      </c>
      <c r="I249" s="171">
        <v>4.3005982361311599</v>
      </c>
      <c r="J249" s="54">
        <v>7.4027943541427069E-2</v>
      </c>
      <c r="K249" s="54">
        <v>7.4027931316088799E-2</v>
      </c>
      <c r="L249" s="103">
        <v>74027931</v>
      </c>
      <c r="M249" s="54">
        <v>7.4027932110418984E-2</v>
      </c>
      <c r="N249" s="54">
        <v>4.8173908170217601</v>
      </c>
      <c r="O249" s="105">
        <v>60.142499999999998</v>
      </c>
      <c r="P249" s="54">
        <v>7.4027932110418984E-2</v>
      </c>
      <c r="Q249" s="54">
        <v>7.6816778613152351E-2</v>
      </c>
      <c r="R249" s="54">
        <v>6.0240963855421686E-2</v>
      </c>
      <c r="S249" s="73">
        <v>1.04</v>
      </c>
      <c r="T249" s="91"/>
      <c r="U249" s="179">
        <v>0.37920328529188319</v>
      </c>
    </row>
    <row r="250" spans="1:21">
      <c r="A250" s="53">
        <v>70</v>
      </c>
      <c r="B250" s="53">
        <v>80</v>
      </c>
      <c r="C250" s="84">
        <v>241897</v>
      </c>
      <c r="D250" s="84">
        <v>1815887605</v>
      </c>
      <c r="E250" s="54">
        <v>1.811103256327672E-2</v>
      </c>
      <c r="F250" s="83">
        <v>75.068628589854356</v>
      </c>
      <c r="G250" s="105">
        <v>34.222500000000004</v>
      </c>
      <c r="H250" s="56" t="str">
        <f t="shared" si="4"/>
        <v>(70, 80]</v>
      </c>
      <c r="I250" s="171">
        <v>3.1793814254463437</v>
      </c>
      <c r="J250" s="54">
        <v>5.7581880527335885E-2</v>
      </c>
      <c r="K250" s="54">
        <v>5.7581871017981255E-2</v>
      </c>
      <c r="L250" s="103">
        <v>57581871</v>
      </c>
      <c r="M250" s="54">
        <v>5.7581871863728075E-2</v>
      </c>
      <c r="N250" s="54">
        <v>4.3225921524467878</v>
      </c>
      <c r="O250" s="105">
        <v>51.333750000000009</v>
      </c>
      <c r="P250" s="54">
        <v>5.7581871863728075E-2</v>
      </c>
      <c r="Q250" s="54">
        <v>6.898489444868279E-2</v>
      </c>
      <c r="R250" s="54">
        <v>4.8192771084337352E-2</v>
      </c>
      <c r="S250" s="73">
        <v>1.2</v>
      </c>
      <c r="T250" s="91"/>
      <c r="U250" s="179">
        <v>0.39031090064681029</v>
      </c>
    </row>
    <row r="251" spans="1:21">
      <c r="A251" s="53">
        <v>80</v>
      </c>
      <c r="B251" s="53">
        <v>90</v>
      </c>
      <c r="C251" s="84">
        <v>251871</v>
      </c>
      <c r="D251" s="84">
        <v>2142451880</v>
      </c>
      <c r="E251" s="54">
        <v>1.8857794361836114E-2</v>
      </c>
      <c r="F251" s="83">
        <v>85.061475120200413</v>
      </c>
      <c r="G251" s="105">
        <v>7.5</v>
      </c>
      <c r="H251" s="56" t="str">
        <f t="shared" si="4"/>
        <v>(80, 90]</v>
      </c>
      <c r="I251" s="171">
        <v>1.5489478054334094</v>
      </c>
      <c r="J251" s="54">
        <v>2.9209739192080569E-2</v>
      </c>
      <c r="K251" s="54">
        <v>2.9209734368240741E-2</v>
      </c>
      <c r="L251" s="103">
        <v>29209734</v>
      </c>
      <c r="M251" s="54">
        <v>2.9209734438146017E-2</v>
      </c>
      <c r="N251" s="54">
        <v>2.4846230991780187</v>
      </c>
      <c r="O251" s="105" cm="1">
        <f t="array" ref="O251:O253">G251:G253*1.5</f>
        <v>11.25</v>
      </c>
      <c r="P251" s="54">
        <v>2.9209734438146017E-2</v>
      </c>
      <c r="Q251" s="54">
        <v>3.1483369661150763E-2</v>
      </c>
      <c r="R251" s="54">
        <v>2.4096385542168676E-2</v>
      </c>
      <c r="S251" s="73">
        <v>1.08</v>
      </c>
      <c r="T251" s="91"/>
      <c r="U251" s="179">
        <v>0.40047450541398422</v>
      </c>
    </row>
    <row r="252" spans="1:21">
      <c r="A252" s="53">
        <v>90</v>
      </c>
      <c r="B252" s="53">
        <v>100</v>
      </c>
      <c r="C252" s="84">
        <v>258300</v>
      </c>
      <c r="D252" s="84">
        <v>2455049550</v>
      </c>
      <c r="E252" s="54">
        <v>1.9339139018236591E-2</v>
      </c>
      <c r="F252" s="83">
        <v>95.046440185830434</v>
      </c>
      <c r="G252" s="105">
        <v>7.5</v>
      </c>
      <c r="H252" s="56" t="str">
        <f t="shared" si="4"/>
        <v>(90, 100]</v>
      </c>
      <c r="I252" s="171">
        <v>0.66480763830676426</v>
      </c>
      <c r="J252" s="102">
        <v>1.2856807337600064E-2</v>
      </c>
      <c r="K252" s="102">
        <v>1.2856805214363739E-2</v>
      </c>
      <c r="L252" s="103">
        <v>12856805</v>
      </c>
      <c r="M252" s="102">
        <v>1.2856805192852079E-2</v>
      </c>
      <c r="N252" s="102">
        <v>1.2219935657432892</v>
      </c>
      <c r="O252" s="105">
        <v>11.25</v>
      </c>
      <c r="P252" s="54">
        <v>1.2856805192852079E-2</v>
      </c>
      <c r="Q252" s="102">
        <v>3.2286981678026613E-2</v>
      </c>
      <c r="R252" s="54">
        <v>1.2048192771084338E-2</v>
      </c>
      <c r="S252" s="73">
        <v>2.5099999999999998</v>
      </c>
      <c r="T252" s="91"/>
      <c r="U252" s="199">
        <v>0.40980344805207769</v>
      </c>
    </row>
    <row r="253" spans="1:21">
      <c r="A253" s="53">
        <v>100</v>
      </c>
      <c r="B253" s="53">
        <v>120</v>
      </c>
      <c r="C253" s="84">
        <v>527850</v>
      </c>
      <c r="D253" s="84">
        <v>5809282525</v>
      </c>
      <c r="E253" s="54">
        <v>3.9520575032040976E-2</v>
      </c>
      <c r="F253" s="83">
        <v>110.05555602917495</v>
      </c>
      <c r="G253" s="105">
        <v>7.5</v>
      </c>
      <c r="H253" s="56" t="str">
        <f t="shared" si="4"/>
        <v>(100, 120]</v>
      </c>
      <c r="I253" s="171">
        <v>0.62257394318926695</v>
      </c>
      <c r="J253" s="102">
        <v>2.4604480234805041E-2</v>
      </c>
      <c r="K253" s="102">
        <v>2.46044761715003E-2</v>
      </c>
      <c r="L253" s="103">
        <v>24604476</v>
      </c>
      <c r="M253" s="102">
        <v>2.4604476369067145E-2</v>
      </c>
      <c r="N253" s="102">
        <v>2.7078593276043801</v>
      </c>
      <c r="O253" s="105">
        <v>11.25</v>
      </c>
      <c r="P253" s="54">
        <v>2.4604476369067145E-2</v>
      </c>
      <c r="Q253" s="102">
        <v>6.5980192385584044E-2</v>
      </c>
      <c r="R253" s="54">
        <v>6.0240963855421686E-2</v>
      </c>
      <c r="S253" s="73">
        <v>2.68</v>
      </c>
      <c r="T253" s="91"/>
      <c r="U253" s="199">
        <v>0.421465812891617</v>
      </c>
    </row>
    <row r="254" spans="1:21">
      <c r="A254" s="53">
        <v>120</v>
      </c>
      <c r="B254" s="53">
        <v>140</v>
      </c>
      <c r="C254" s="84">
        <v>535919</v>
      </c>
      <c r="D254" s="84">
        <v>6967737790</v>
      </c>
      <c r="E254" s="54">
        <v>4.0124707872684226E-2</v>
      </c>
      <c r="F254" s="83">
        <v>130.01475577465996</v>
      </c>
      <c r="G254" s="105">
        <v>3</v>
      </c>
      <c r="H254" s="56" t="str">
        <f t="shared" si="4"/>
        <v>(120, 140]</v>
      </c>
      <c r="I254" s="171">
        <v>0.63510024448675839</v>
      </c>
      <c r="J254" s="102">
        <v>2.548321177990151E-2</v>
      </c>
      <c r="K254" s="102">
        <v>2.5483207571478726E-2</v>
      </c>
      <c r="L254" s="103">
        <v>25483207</v>
      </c>
      <c r="M254" s="102">
        <v>2.5483207382248112E-2</v>
      </c>
      <c r="N254" s="102">
        <v>3.3131929841579999</v>
      </c>
      <c r="O254" s="105"/>
      <c r="P254" s="54">
        <v>2.5483207382248112E-2</v>
      </c>
      <c r="Q254" s="102">
        <v>4.0193279844058877E-2</v>
      </c>
      <c r="R254" s="54">
        <v>7.2289156626506021E-2</v>
      </c>
      <c r="S254" s="73">
        <v>1.58</v>
      </c>
      <c r="T254" s="91"/>
      <c r="U254" s="199">
        <v>0.43566693356949571</v>
      </c>
    </row>
    <row r="255" spans="1:21">
      <c r="A255" s="53">
        <v>140</v>
      </c>
      <c r="B255" s="53">
        <v>160</v>
      </c>
      <c r="C255" s="84">
        <v>529244</v>
      </c>
      <c r="D255" s="84">
        <v>7938511790</v>
      </c>
      <c r="E255" s="54">
        <v>3.9624944988647333E-2</v>
      </c>
      <c r="F255" s="83">
        <v>149.99719959035909</v>
      </c>
      <c r="G255" s="105">
        <v>1.2000000000000002</v>
      </c>
      <c r="H255" s="56" t="str">
        <f t="shared" si="4"/>
        <v>(140, 160]</v>
      </c>
      <c r="I255" s="171">
        <v>8.8479398506220788E-2</v>
      </c>
      <c r="J255" s="102">
        <v>3.5059912984376036E-3</v>
      </c>
      <c r="K255" s="102">
        <v>3.5059907194409769E-3</v>
      </c>
      <c r="L255" s="103">
        <v>3505990</v>
      </c>
      <c r="M255" s="102">
        <v>3.5059900525898509E-3</v>
      </c>
      <c r="N255" s="102">
        <v>0.52588868968013347</v>
      </c>
      <c r="O255" s="105"/>
      <c r="P255" s="54">
        <v>3.5059900525898509E-3</v>
      </c>
      <c r="Q255" s="102">
        <v>1.5877065333418372E-2</v>
      </c>
      <c r="R255" s="54">
        <v>2.4096385542168676E-2</v>
      </c>
      <c r="S255" s="73">
        <v>4.53</v>
      </c>
      <c r="T255" s="91"/>
      <c r="U255" s="199">
        <v>0.44717023498564051</v>
      </c>
    </row>
    <row r="256" spans="1:21">
      <c r="A256" s="53">
        <v>160</v>
      </c>
      <c r="B256" s="53">
        <v>180</v>
      </c>
      <c r="C256" s="84">
        <v>519627</v>
      </c>
      <c r="D256" s="84">
        <v>8832072340</v>
      </c>
      <c r="E256" s="54">
        <v>3.8904912081413959E-2</v>
      </c>
      <c r="F256" s="83">
        <v>169.96946540499243</v>
      </c>
      <c r="G256" s="105">
        <v>0.22499999999999998</v>
      </c>
      <c r="H256" s="56" t="str">
        <f t="shared" si="4"/>
        <v>(160, 180]</v>
      </c>
      <c r="I256" s="171">
        <v>7.9363883896758441E-2</v>
      </c>
      <c r="J256" s="102">
        <v>3.0876449254429324E-3</v>
      </c>
      <c r="K256" s="102">
        <v>3.0876444155340807E-3</v>
      </c>
      <c r="L256" s="103">
        <v>3087644</v>
      </c>
      <c r="M256" s="102">
        <v>3.0876440463146605E-3</v>
      </c>
      <c r="N256" s="102">
        <v>0.52480520791301055</v>
      </c>
      <c r="O256" s="105"/>
      <c r="P256" s="54">
        <v>3.0876440463146605E-3</v>
      </c>
      <c r="Q256" s="102">
        <v>2.9228540613799353E-3</v>
      </c>
      <c r="R256" s="54">
        <v>3.614457831325301E-2</v>
      </c>
      <c r="S256" s="73">
        <v>0.95</v>
      </c>
      <c r="T256" s="91"/>
      <c r="U256" s="199">
        <v>0.45747273730325311</v>
      </c>
    </row>
    <row r="257" spans="1:21">
      <c r="A257" s="53">
        <v>180</v>
      </c>
      <c r="B257" s="53">
        <v>200</v>
      </c>
      <c r="C257" s="84">
        <v>500559</v>
      </c>
      <c r="D257" s="84">
        <v>9508456100</v>
      </c>
      <c r="E257" s="54">
        <v>3.7477274827059578E-2</v>
      </c>
      <c r="F257" s="83">
        <v>189.95675035310524</v>
      </c>
      <c r="G257" s="105">
        <v>0.19500000000000001</v>
      </c>
      <c r="H257" s="56" t="str">
        <f t="shared" si="4"/>
        <v>(180, 200]</v>
      </c>
      <c r="I257" s="171">
        <v>7.3566373321888853E-2</v>
      </c>
      <c r="J257" s="102">
        <v>2.7570671910144926E-3</v>
      </c>
      <c r="K257" s="102">
        <v>2.7570667356988723E-3</v>
      </c>
      <c r="L257" s="103">
        <v>2757066</v>
      </c>
      <c r="M257" s="102">
        <v>2.7570660413559905E-3</v>
      </c>
      <c r="N257" s="102">
        <v>0.52372330572488401</v>
      </c>
      <c r="O257" s="105"/>
      <c r="P257" s="54">
        <v>2.7570660413559905E-3</v>
      </c>
      <c r="Q257" s="102">
        <v>2.440185051243886E-3</v>
      </c>
      <c r="R257" s="54">
        <v>0</v>
      </c>
      <c r="S257" s="73">
        <v>0.89</v>
      </c>
      <c r="T257" s="91"/>
      <c r="U257" s="199">
        <v>0.46688540167069742</v>
      </c>
    </row>
    <row r="258" spans="1:21">
      <c r="A258" s="53">
        <v>200</v>
      </c>
      <c r="B258" s="53">
        <v>250</v>
      </c>
      <c r="C258" s="84">
        <v>1165700</v>
      </c>
      <c r="D258" s="84">
        <v>26176231540</v>
      </c>
      <c r="E258" s="54">
        <v>8.727694290963374E-2</v>
      </c>
      <c r="F258" s="83">
        <v>224.55375774212919</v>
      </c>
      <c r="G258" s="105">
        <v>0.3</v>
      </c>
      <c r="H258" s="56" t="str">
        <f t="shared" si="4"/>
        <v>(200, 250]</v>
      </c>
      <c r="I258" s="171">
        <v>2.6630540032377272E-2</v>
      </c>
      <c r="J258" s="102">
        <v>2.3242321220585068E-3</v>
      </c>
      <c r="K258" s="102">
        <v>2.324231738223396E-3</v>
      </c>
      <c r="L258" s="103">
        <v>2324231</v>
      </c>
      <c r="M258" s="102">
        <v>2.3242310348634654E-3</v>
      </c>
      <c r="N258" s="102">
        <v>0.52191481273946883</v>
      </c>
      <c r="O258" s="105"/>
      <c r="P258" s="54">
        <v>2.3242310348634654E-3</v>
      </c>
      <c r="Q258" s="102">
        <v>8.7426091835947923E-3</v>
      </c>
      <c r="R258" s="54">
        <v>6.0240963855421686E-2</v>
      </c>
      <c r="S258" s="73">
        <v>3.76</v>
      </c>
      <c r="T258" s="91"/>
      <c r="U258" s="199">
        <v>0.48025330649648901</v>
      </c>
    </row>
    <row r="259" spans="1:21">
      <c r="A259" s="53">
        <v>250</v>
      </c>
      <c r="B259" s="53">
        <v>300</v>
      </c>
      <c r="C259" s="84">
        <v>1026762</v>
      </c>
      <c r="D259" s="84">
        <v>28180089350</v>
      </c>
      <c r="E259" s="54">
        <v>7.6874537578949437E-2</v>
      </c>
      <c r="F259" s="83">
        <v>274.45590458158756</v>
      </c>
      <c r="G259" s="105">
        <v>5.3999999999999992E-2</v>
      </c>
      <c r="H259" s="56" t="str">
        <f t="shared" si="4"/>
        <v>(250, 300]</v>
      </c>
      <c r="I259" s="171">
        <v>2.4607112473730215E-2</v>
      </c>
      <c r="J259" s="102">
        <v>1.8916603925712089E-3</v>
      </c>
      <c r="K259" s="102">
        <v>1.8916600801731187E-3</v>
      </c>
      <c r="L259" s="103">
        <v>1891660</v>
      </c>
      <c r="M259" s="102">
        <v>1.8916600283749004E-3</v>
      </c>
      <c r="N259" s="102">
        <v>0.51917726424846489</v>
      </c>
      <c r="O259" s="105"/>
      <c r="P259" s="54">
        <v>1.8916600283749004E-3</v>
      </c>
      <c r="Q259" s="102">
        <v>1.3861060291082267E-3</v>
      </c>
      <c r="R259" s="54">
        <v>2.4096385542168676E-2</v>
      </c>
      <c r="S259" s="73">
        <v>0.73</v>
      </c>
      <c r="T259" s="91"/>
      <c r="U259" s="199">
        <v>0.49682640747581852</v>
      </c>
    </row>
    <row r="260" spans="1:21">
      <c r="A260" s="53">
        <v>300</v>
      </c>
      <c r="B260" s="53">
        <v>350</v>
      </c>
      <c r="C260" s="84">
        <v>890637</v>
      </c>
      <c r="D260" s="84">
        <v>28893976955</v>
      </c>
      <c r="E260" s="54">
        <v>6.66827439325791E-2</v>
      </c>
      <c r="F260" s="83">
        <v>324.41922977599182</v>
      </c>
      <c r="G260" s="105">
        <v>4.8000000000000001E-2</v>
      </c>
      <c r="H260" s="56" t="str">
        <f t="shared" si="4"/>
        <v>(300, 350]</v>
      </c>
      <c r="I260" s="171">
        <v>2.3875843421046143E-2</v>
      </c>
      <c r="J260" s="102">
        <v>1.5921067530199732E-3</v>
      </c>
      <c r="K260" s="102">
        <v>1.5921064900916424E-3</v>
      </c>
      <c r="L260" s="103">
        <v>1592106</v>
      </c>
      <c r="M260" s="102">
        <v>1.5921060238815903E-3</v>
      </c>
      <c r="N260" s="102">
        <v>0.51650980998938234</v>
      </c>
      <c r="O260" s="105"/>
      <c r="P260" s="54">
        <v>1.5921060238815903E-3</v>
      </c>
      <c r="Q260" s="102">
        <v>1.0687470224436874E-3</v>
      </c>
      <c r="R260" s="54">
        <v>1.2048192771084338E-2</v>
      </c>
      <c r="S260" s="73">
        <v>0.67</v>
      </c>
      <c r="T260" s="91"/>
      <c r="U260" s="199">
        <v>0.5100563402168331</v>
      </c>
    </row>
    <row r="261" spans="1:21">
      <c r="A261" s="53">
        <v>350</v>
      </c>
      <c r="B261" s="53">
        <v>400</v>
      </c>
      <c r="C261" s="84">
        <v>765141</v>
      </c>
      <c r="D261" s="84">
        <v>28648734925</v>
      </c>
      <c r="E261" s="54">
        <v>5.7286752487621231E-2</v>
      </c>
      <c r="F261" s="83">
        <v>374.42425546402558</v>
      </c>
      <c r="G261" s="105">
        <v>5.0000000000000001E-3</v>
      </c>
      <c r="H261" s="56" t="str">
        <f t="shared" ref="H261:H292" si="5">"("&amp;$A261&amp;", "&amp;$B261&amp;"]"</f>
        <v>(350, 400]</v>
      </c>
      <c r="I261" s="171">
        <v>2.3956485345357645E-2</v>
      </c>
      <c r="J261" s="102">
        <v>1.3723892464528285E-3</v>
      </c>
      <c r="K261" s="102">
        <v>1.3723890198097262E-3</v>
      </c>
      <c r="L261" s="103">
        <v>1372389</v>
      </c>
      <c r="M261" s="102">
        <v>1.3723890205858352E-3</v>
      </c>
      <c r="N261" s="102">
        <v>0.51385573723985467</v>
      </c>
      <c r="O261" s="105"/>
      <c r="P261" s="54">
        <v>1.3723890205858352E-3</v>
      </c>
      <c r="Q261" s="102">
        <v>9.5641002008461039E-5</v>
      </c>
      <c r="R261" s="54">
        <v>0</v>
      </c>
      <c r="S261" s="73">
        <v>7.0000000000000007E-2</v>
      </c>
      <c r="T261" s="91"/>
      <c r="U261" s="199">
        <v>0.52143714187281465</v>
      </c>
    </row>
    <row r="262" spans="1:21">
      <c r="A262" s="53">
        <v>400</v>
      </c>
      <c r="B262" s="53">
        <v>450</v>
      </c>
      <c r="C262" s="84">
        <v>655533</v>
      </c>
      <c r="D262" s="84">
        <v>27818394850</v>
      </c>
      <c r="E262" s="54">
        <v>4.908030901293723E-2</v>
      </c>
      <c r="F262" s="83">
        <v>424.36299698108252</v>
      </c>
      <c r="G262" s="105">
        <v>3.3333333333333335E-3</v>
      </c>
      <c r="H262" s="56" t="str">
        <f t="shared" si="5"/>
        <v>(400, 450]</v>
      </c>
      <c r="I262" s="171">
        <v>2.4545017781203545E-2</v>
      </c>
      <c r="J262" s="102">
        <v>1.204677057429509E-3</v>
      </c>
      <c r="K262" s="102">
        <v>1.2046768584832216E-3</v>
      </c>
      <c r="L262" s="103">
        <v>1204676</v>
      </c>
      <c r="M262" s="102">
        <v>1.2046760180701402E-3</v>
      </c>
      <c r="N262" s="102">
        <v>0.51121992541948147</v>
      </c>
      <c r="O262" s="105"/>
      <c r="P262" s="54">
        <v>1.2046760180701402E-3</v>
      </c>
      <c r="Q262" s="102">
        <v>5.4626001147146026E-5</v>
      </c>
      <c r="R262" s="54">
        <v>0</v>
      </c>
      <c r="S262" s="73">
        <v>0.05</v>
      </c>
      <c r="T262" s="91"/>
      <c r="U262" s="199">
        <v>0.53100027358521928</v>
      </c>
    </row>
    <row r="263" spans="1:21">
      <c r="A263" s="53">
        <v>450</v>
      </c>
      <c r="B263" s="53">
        <v>500</v>
      </c>
      <c r="C263" s="84">
        <v>560281</v>
      </c>
      <c r="D263" s="84">
        <v>26577237665</v>
      </c>
      <c r="E263" s="54">
        <v>4.1948711375441795E-2</v>
      </c>
      <c r="F263" s="83">
        <v>474.35550491628311</v>
      </c>
      <c r="G263" s="105">
        <v>3.3333333333333335E-3</v>
      </c>
      <c r="H263" s="56" t="str">
        <f t="shared" si="5"/>
        <v>(450, 500]</v>
      </c>
      <c r="I263" s="171">
        <v>2.555944542438349E-2</v>
      </c>
      <c r="J263" s="102">
        <v>1.0721857990238196E-3</v>
      </c>
      <c r="K263" s="102">
        <v>1.0721856219577893E-3</v>
      </c>
      <c r="L263" s="103">
        <v>1072185</v>
      </c>
      <c r="M263" s="102">
        <v>1.0721850160827753E-3</v>
      </c>
      <c r="N263" s="102">
        <v>0.508596864667618</v>
      </c>
      <c r="O263" s="105"/>
      <c r="P263" s="54">
        <v>1.0721850160827753E-3</v>
      </c>
      <c r="Q263" s="102">
        <v>4.6689000980469022E-5</v>
      </c>
      <c r="R263" s="54">
        <v>0</v>
      </c>
      <c r="S263" s="73">
        <v>0.04</v>
      </c>
      <c r="T263" s="91"/>
      <c r="U263" s="199">
        <v>0.53927150015387737</v>
      </c>
    </row>
    <row r="264" spans="1:21">
      <c r="A264" s="53">
        <v>500</v>
      </c>
      <c r="B264" s="53">
        <v>550</v>
      </c>
      <c r="C264" s="84">
        <v>478425</v>
      </c>
      <c r="D264" s="84">
        <v>25087256455</v>
      </c>
      <c r="E264" s="54">
        <v>3.5820083564846464E-2</v>
      </c>
      <c r="F264" s="83">
        <v>524.37177101949101</v>
      </c>
      <c r="G264" s="105">
        <v>3.3333333333333335E-3</v>
      </c>
      <c r="H264" s="56" t="str">
        <f t="shared" si="5"/>
        <v>(500, 550]</v>
      </c>
      <c r="I264" s="171">
        <v>2.6938555895719682E-2</v>
      </c>
      <c r="J264" s="102">
        <v>9.6494132330096638E-4</v>
      </c>
      <c r="K264" s="102">
        <v>9.6494116394581577E-4</v>
      </c>
      <c r="L264" s="103">
        <v>964941</v>
      </c>
      <c r="M264" s="102">
        <v>9.6494101447411524E-4</v>
      </c>
      <c r="N264" s="102">
        <v>0.50598782868913617</v>
      </c>
      <c r="O264" s="105"/>
      <c r="P264" s="54">
        <v>9.6494101447411524E-4</v>
      </c>
      <c r="Q264" s="102">
        <v>3.9868000837228018E-5</v>
      </c>
      <c r="R264" s="54">
        <v>0</v>
      </c>
      <c r="S264" s="73">
        <v>0.04</v>
      </c>
      <c r="T264" s="91"/>
      <c r="U264" s="199">
        <v>0.54676261482494559</v>
      </c>
    </row>
    <row r="265" spans="1:21">
      <c r="A265" s="53">
        <v>550</v>
      </c>
      <c r="B265" s="53">
        <v>600</v>
      </c>
      <c r="C265" s="84">
        <v>409136</v>
      </c>
      <c r="D265" s="84">
        <v>23501071195</v>
      </c>
      <c r="E265" s="54">
        <v>3.0632357651433396E-2</v>
      </c>
      <c r="F265" s="83">
        <v>574.40731676019709</v>
      </c>
      <c r="G265" s="105">
        <v>3.3333333333333335E-3</v>
      </c>
      <c r="H265" s="56" t="str">
        <f t="shared" si="5"/>
        <v>(550, 600]</v>
      </c>
      <c r="I265" s="171">
        <v>2.860925271671981E-2</v>
      </c>
      <c r="J265" s="54">
        <v>8.7636886135880371E-4</v>
      </c>
      <c r="K265" s="54">
        <v>8.7636871663094467E-4</v>
      </c>
      <c r="L265" s="103">
        <v>876368</v>
      </c>
      <c r="M265" s="54">
        <v>8.7636801314552024E-4</v>
      </c>
      <c r="N265" s="54">
        <v>0.50339219892538345</v>
      </c>
      <c r="O265" s="105"/>
      <c r="P265" s="54">
        <v>8.7636801314552024E-4</v>
      </c>
      <c r="Q265" s="54">
        <v>3.4094000715974015E-5</v>
      </c>
      <c r="R265" s="54">
        <v>0</v>
      </c>
      <c r="S265" s="73">
        <v>0.04</v>
      </c>
      <c r="T265" s="91"/>
      <c r="U265" s="179">
        <v>0.55355376742561602</v>
      </c>
    </row>
    <row r="266" spans="1:21">
      <c r="A266" s="53">
        <v>600</v>
      </c>
      <c r="B266" s="53">
        <v>650</v>
      </c>
      <c r="C266" s="84">
        <v>348904</v>
      </c>
      <c r="D266" s="84">
        <v>21784236745</v>
      </c>
      <c r="E266" s="54">
        <v>2.612273697258544E-2</v>
      </c>
      <c r="F266" s="83">
        <v>624.36190886318298</v>
      </c>
      <c r="G266" s="105">
        <v>3.3333333333333335E-3</v>
      </c>
      <c r="H266" s="56" t="str">
        <f t="shared" si="5"/>
        <v>(600, 650]</v>
      </c>
      <c r="I266" s="171">
        <v>3.0706023221349237E-2</v>
      </c>
      <c r="J266" s="54">
        <v>8.0212536808540677E-4</v>
      </c>
      <c r="K266" s="54">
        <v>8.0212523561848294E-4</v>
      </c>
      <c r="L266" s="103">
        <v>802125</v>
      </c>
      <c r="M266" s="54">
        <v>8.0212501203187517E-4</v>
      </c>
      <c r="N266" s="54">
        <v>0.50081630365912522</v>
      </c>
      <c r="O266" s="105"/>
      <c r="P266" s="54">
        <v>8.0212501203187517E-4</v>
      </c>
      <c r="Q266" s="54">
        <v>2.9074000610554013E-5</v>
      </c>
      <c r="R266" s="54">
        <v>0</v>
      </c>
      <c r="S266" s="73">
        <v>0.04</v>
      </c>
      <c r="T266" s="91"/>
      <c r="U266" s="179">
        <v>0.55890973295901325</v>
      </c>
    </row>
    <row r="267" spans="1:21">
      <c r="A267" s="53">
        <v>650</v>
      </c>
      <c r="B267" s="53">
        <v>700</v>
      </c>
      <c r="C267" s="84">
        <v>299066</v>
      </c>
      <c r="D267" s="84">
        <v>20167888070</v>
      </c>
      <c r="E267" s="54">
        <v>2.2391323846798081E-2</v>
      </c>
      <c r="F267" s="83">
        <v>674.36245076337673</v>
      </c>
      <c r="G267" s="105">
        <v>3.3333333333333335E-3</v>
      </c>
      <c r="H267" s="56" t="str">
        <f t="shared" si="5"/>
        <v>(650, 700]</v>
      </c>
      <c r="I267" s="171">
        <v>3.2997164535172499E-2</v>
      </c>
      <c r="J267" s="54">
        <v>7.3885019713312784E-4</v>
      </c>
      <c r="K267" s="54">
        <v>7.3885007511577654E-4</v>
      </c>
      <c r="L267" s="103">
        <v>738850</v>
      </c>
      <c r="M267" s="54">
        <v>7.3885001108275016E-4</v>
      </c>
      <c r="N267" s="54">
        <v>0.49825270422031143</v>
      </c>
      <c r="O267" s="105"/>
      <c r="P267" s="54">
        <v>7.3885001108275016E-4</v>
      </c>
      <c r="Q267" s="54">
        <v>2.4921000523341011E-5</v>
      </c>
      <c r="R267" s="54">
        <v>0</v>
      </c>
      <c r="S267" s="73">
        <v>0.03</v>
      </c>
      <c r="T267" s="91"/>
      <c r="U267" s="179">
        <v>0.56408631602044401</v>
      </c>
    </row>
    <row r="268" spans="1:21">
      <c r="A268" s="53">
        <v>700</v>
      </c>
      <c r="B268" s="53">
        <v>750</v>
      </c>
      <c r="C268" s="84">
        <v>257143</v>
      </c>
      <c r="D268" s="84">
        <v>18626033505</v>
      </c>
      <c r="E268" s="54">
        <v>1.9252513451670197E-2</v>
      </c>
      <c r="F268" s="83">
        <v>724.3453450025861</v>
      </c>
      <c r="G268" s="105">
        <v>3.3333333333333335E-3</v>
      </c>
      <c r="H268" s="56" t="str">
        <f t="shared" si="5"/>
        <v>(700, 750]</v>
      </c>
      <c r="I268" s="171">
        <v>3.5545935268602724E-2</v>
      </c>
      <c r="J268" s="54">
        <v>6.8434859691097203E-4</v>
      </c>
      <c r="K268" s="54">
        <v>6.843484838942827E-4</v>
      </c>
      <c r="L268" s="103">
        <v>684348</v>
      </c>
      <c r="M268" s="54">
        <v>6.8434801026522019E-4</v>
      </c>
      <c r="N268" s="54">
        <v>0.49570429559739426</v>
      </c>
      <c r="O268" s="105"/>
      <c r="P268" s="54">
        <v>6.8434801026522019E-4</v>
      </c>
      <c r="Q268" s="54">
        <v>2.142800044998801E-5</v>
      </c>
      <c r="R268" s="54">
        <v>0</v>
      </c>
      <c r="S268" s="73">
        <v>0.03</v>
      </c>
      <c r="T268" s="91"/>
      <c r="U268" s="179">
        <v>0.56856346140145408</v>
      </c>
    </row>
    <row r="269" spans="1:21">
      <c r="A269" s="53">
        <v>750</v>
      </c>
      <c r="B269" s="53">
        <v>800</v>
      </c>
      <c r="C269" s="84">
        <v>221618</v>
      </c>
      <c r="D269" s="84">
        <v>17161453475</v>
      </c>
      <c r="E269" s="54">
        <v>1.6592726716777223E-2</v>
      </c>
      <c r="F269" s="83">
        <v>774.37092090895135</v>
      </c>
      <c r="G269" s="105">
        <v>3.3333333333333335E-3</v>
      </c>
      <c r="H269" s="56" t="str">
        <f t="shared" si="5"/>
        <v>(750, 800]</v>
      </c>
      <c r="I269" s="171">
        <v>3.8382134460351894E-2</v>
      </c>
      <c r="J269" s="54">
        <v>6.368642679072166E-4</v>
      </c>
      <c r="K269" s="54">
        <v>6.3686416273232274E-4</v>
      </c>
      <c r="L269" s="103">
        <v>636864</v>
      </c>
      <c r="M269" s="54">
        <v>6.368640095529601E-4</v>
      </c>
      <c r="N269" s="54">
        <v>0.49316896957129291</v>
      </c>
      <c r="O269" s="105"/>
      <c r="P269" s="54">
        <v>6.368640095529601E-4</v>
      </c>
      <c r="Q269" s="54">
        <v>1.8467000387807009E-5</v>
      </c>
      <c r="R269" s="54">
        <v>0</v>
      </c>
      <c r="S269" s="73">
        <v>0.03</v>
      </c>
      <c r="T269" s="91"/>
      <c r="U269" s="179">
        <v>0.57334680236536373</v>
      </c>
    </row>
    <row r="270" spans="1:21">
      <c r="A270" s="53">
        <v>800</v>
      </c>
      <c r="B270" s="53">
        <v>850</v>
      </c>
      <c r="C270" s="84">
        <v>190331</v>
      </c>
      <c r="D270" s="84">
        <v>15690756525</v>
      </c>
      <c r="E270" s="54">
        <v>1.4250242618970146E-2</v>
      </c>
      <c r="F270" s="83">
        <v>824.39311121152105</v>
      </c>
      <c r="G270" s="105">
        <v>3.3333333333333335E-3</v>
      </c>
      <c r="H270" s="56" t="str">
        <f t="shared" si="5"/>
        <v>(800, 850]</v>
      </c>
      <c r="I270" s="171">
        <v>4.1765120449196926E-2</v>
      </c>
      <c r="J270" s="54">
        <v>5.9516309941156764E-4</v>
      </c>
      <c r="K270" s="54">
        <v>5.9516300112340953E-4</v>
      </c>
      <c r="L270" s="103">
        <v>595163</v>
      </c>
      <c r="M270" s="54">
        <v>5.9516300892744516E-4</v>
      </c>
      <c r="N270" s="54">
        <v>0.49064828460770682</v>
      </c>
      <c r="O270" s="105"/>
      <c r="P270" s="54">
        <v>5.9516300892744516E-4</v>
      </c>
      <c r="Q270" s="54">
        <v>1.5860000333060006E-5</v>
      </c>
      <c r="R270" s="54">
        <v>0</v>
      </c>
      <c r="S270" s="73">
        <v>0.03</v>
      </c>
      <c r="T270" s="91"/>
      <c r="U270" s="179">
        <v>0.57698274648178982</v>
      </c>
    </row>
    <row r="271" spans="1:21">
      <c r="A271" s="53">
        <v>850</v>
      </c>
      <c r="B271" s="53">
        <v>900</v>
      </c>
      <c r="C271" s="84">
        <v>165233</v>
      </c>
      <c r="D271" s="84">
        <v>14447963260</v>
      </c>
      <c r="E271" s="54">
        <v>1.2371134174991432E-2</v>
      </c>
      <c r="F271" s="83">
        <v>874.39937905866259</v>
      </c>
      <c r="G271" s="105">
        <v>3.3333333333333335E-3</v>
      </c>
      <c r="H271" s="56" t="str">
        <f t="shared" si="5"/>
        <v>(850, 900]</v>
      </c>
      <c r="I271" s="171">
        <v>4.5126073625352245E-2</v>
      </c>
      <c r="J271" s="54">
        <v>5.5826071160977467E-4</v>
      </c>
      <c r="K271" s="54">
        <v>5.5826061941585822E-4</v>
      </c>
      <c r="L271" s="74">
        <v>558260</v>
      </c>
      <c r="M271" s="54">
        <v>5.5826000837390008E-4</v>
      </c>
      <c r="N271" s="54">
        <v>0.48814220467542202</v>
      </c>
      <c r="O271" s="105"/>
      <c r="P271" s="54">
        <v>5.5826000837390008E-4</v>
      </c>
      <c r="Q271" s="54">
        <v>1.3769000289149006E-5</v>
      </c>
      <c r="R271" s="54">
        <v>0</v>
      </c>
      <c r="S271" s="73">
        <v>0.02</v>
      </c>
      <c r="T271" s="91"/>
      <c r="U271" s="179">
        <v>0.58038352925724046</v>
      </c>
    </row>
    <row r="272" spans="1:21">
      <c r="A272" s="53">
        <v>900</v>
      </c>
      <c r="B272" s="53">
        <v>950</v>
      </c>
      <c r="C272" s="84">
        <v>142742</v>
      </c>
      <c r="D272" s="84">
        <v>13196035120</v>
      </c>
      <c r="E272" s="54">
        <v>1.0687214021452294E-2</v>
      </c>
      <c r="F272" s="83">
        <v>924.46757926889074</v>
      </c>
      <c r="G272" s="105">
        <v>3.3333333333333335E-3</v>
      </c>
      <c r="H272" s="56" t="str">
        <f t="shared" si="5"/>
        <v>(900, 950]</v>
      </c>
      <c r="I272" s="171">
        <v>4.9154801679159199E-2</v>
      </c>
      <c r="J272" s="54">
        <v>5.2532788572721696E-4</v>
      </c>
      <c r="K272" s="54">
        <v>5.2532779897198918E-4</v>
      </c>
      <c r="L272" s="74">
        <v>525327</v>
      </c>
      <c r="M272" s="54">
        <v>5.2532700787990508E-4</v>
      </c>
      <c r="N272" s="54">
        <v>0.48564778729930536</v>
      </c>
      <c r="O272" s="105"/>
      <c r="P272" s="54">
        <v>5.2532700787990508E-4</v>
      </c>
      <c r="Q272" s="54">
        <v>1.1894000249774005E-5</v>
      </c>
      <c r="R272" s="54">
        <v>0</v>
      </c>
      <c r="S272" s="73">
        <v>0.02</v>
      </c>
      <c r="T272" s="91"/>
      <c r="U272" s="179">
        <v>0.58365360408592371</v>
      </c>
    </row>
    <row r="273" spans="1:21">
      <c r="A273" s="53">
        <v>950</v>
      </c>
      <c r="B273" s="53">
        <v>1000</v>
      </c>
      <c r="C273" s="84">
        <v>124020</v>
      </c>
      <c r="D273" s="84">
        <v>12085225970</v>
      </c>
      <c r="E273" s="54">
        <v>9.2854820791393802E-3</v>
      </c>
      <c r="F273" s="83">
        <v>974.45782696339302</v>
      </c>
      <c r="G273" s="105">
        <v>3.3333333333333335E-3</v>
      </c>
      <c r="H273" s="56" t="str">
        <f t="shared" si="5"/>
        <v>(950, 1000]</v>
      </c>
      <c r="I273" s="171">
        <v>5.3399201690073311E-2</v>
      </c>
      <c r="J273" s="54">
        <v>4.9583733033352502E-4</v>
      </c>
      <c r="K273" s="54">
        <v>4.9583724844851236E-4</v>
      </c>
      <c r="L273" s="74">
        <v>495837</v>
      </c>
      <c r="M273" s="54">
        <v>4.9583700743755508E-4</v>
      </c>
      <c r="N273" s="54">
        <v>0.48317225279563164</v>
      </c>
      <c r="O273" s="105"/>
      <c r="P273" s="54">
        <v>4.9583700743755508E-4</v>
      </c>
      <c r="Q273" s="54">
        <v>1.0334000217014005E-5</v>
      </c>
      <c r="R273" s="54">
        <v>0</v>
      </c>
      <c r="S273" s="73">
        <v>0.02</v>
      </c>
      <c r="T273" s="91"/>
      <c r="U273" s="179">
        <v>0.58652278290282522</v>
      </c>
    </row>
    <row r="274" spans="1:21">
      <c r="A274" s="53">
        <v>1000</v>
      </c>
      <c r="B274" s="53">
        <v>2000</v>
      </c>
      <c r="C274" s="84">
        <v>850635</v>
      </c>
      <c r="D274" s="84">
        <v>112397654425</v>
      </c>
      <c r="E274" s="54">
        <v>6.368776042887217E-2</v>
      </c>
      <c r="F274" s="83">
        <v>1321.3382287937834</v>
      </c>
      <c r="G274" s="105">
        <v>3.3333333333333335E-3</v>
      </c>
      <c r="H274" s="56" t="str">
        <f t="shared" si="5"/>
        <v>(1000, 2000]</v>
      </c>
      <c r="I274" s="171">
        <v>1.5318866143873688E-2</v>
      </c>
      <c r="J274" s="54">
        <v>9.7562427701298831E-4</v>
      </c>
      <c r="K274" s="54">
        <v>9.7562411589360225E-4</v>
      </c>
      <c r="L274" s="74">
        <v>975624</v>
      </c>
      <c r="M274" s="54">
        <v>9.7562401463436026E-4</v>
      </c>
      <c r="N274" s="54">
        <v>1.2891293074656458</v>
      </c>
      <c r="O274" s="105"/>
      <c r="P274" s="54">
        <v>9.7562401463436026E-4</v>
      </c>
      <c r="Q274" s="54">
        <v>7.0885001488585036E-5</v>
      </c>
      <c r="R274" s="54">
        <v>0</v>
      </c>
      <c r="S274" s="73">
        <v>7.0000000000000007E-2</v>
      </c>
      <c r="T274" s="91"/>
      <c r="U274" s="179">
        <v>0.59752520032021483</v>
      </c>
    </row>
    <row r="275" spans="1:21">
      <c r="A275" s="53">
        <v>2000</v>
      </c>
      <c r="B275" s="53">
        <v>3000</v>
      </c>
      <c r="C275" s="84">
        <v>119341</v>
      </c>
      <c r="D275" s="84">
        <v>28404013705</v>
      </c>
      <c r="E275" s="54">
        <v>8.9351613998272274E-3</v>
      </c>
      <c r="F275" s="83">
        <v>2380.071702516319</v>
      </c>
      <c r="G275" s="105">
        <v>3.3333333333333335E-3</v>
      </c>
      <c r="H275" s="56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54">
        <v>9.9440002088240046E-6</v>
      </c>
      <c r="R275" s="54">
        <v>0</v>
      </c>
      <c r="S275" s="73">
        <v>0</v>
      </c>
      <c r="T275" s="91"/>
      <c r="U275" s="179">
        <v>0.60105240338188048</v>
      </c>
    </row>
    <row r="276" spans="1:21">
      <c r="A276" s="53">
        <v>3000</v>
      </c>
      <c r="B276" s="53">
        <v>4000</v>
      </c>
      <c r="C276" s="84">
        <v>35102</v>
      </c>
      <c r="D276" s="84">
        <v>12029474040</v>
      </c>
      <c r="E276" s="54">
        <v>2.6281163678596236E-3</v>
      </c>
      <c r="F276" s="83">
        <v>3427.0053102387333</v>
      </c>
      <c r="G276" s="105">
        <v>3.3333333333333335E-3</v>
      </c>
      <c r="H276" s="56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54">
        <v>2.9250000614250014E-6</v>
      </c>
      <c r="R276" s="54">
        <v>0</v>
      </c>
      <c r="S276" s="73">
        <v>0</v>
      </c>
      <c r="T276" s="91"/>
      <c r="U276" s="179">
        <v>0.57457059818472023</v>
      </c>
    </row>
    <row r="277" spans="1:21">
      <c r="A277" s="53">
        <v>4000</v>
      </c>
      <c r="B277" s="53">
        <v>5000</v>
      </c>
      <c r="C277" s="84">
        <v>17552</v>
      </c>
      <c r="D277" s="84">
        <v>7832008840</v>
      </c>
      <c r="E277" s="54">
        <v>1.3141330547738624E-3</v>
      </c>
      <c r="F277" s="83">
        <v>4462.1745897903374</v>
      </c>
      <c r="G277" s="105">
        <v>3.3333333333333335E-3</v>
      </c>
      <c r="H277" s="56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54">
        <v>1.4620000307020006E-6</v>
      </c>
      <c r="R277" s="54">
        <v>0</v>
      </c>
      <c r="S277" s="73">
        <v>0</v>
      </c>
      <c r="T277" s="91"/>
      <c r="U277" s="179">
        <v>0.53973922050151191</v>
      </c>
    </row>
    <row r="278" spans="1:21">
      <c r="A278" s="53">
        <v>5000</v>
      </c>
      <c r="B278" s="53">
        <v>6000</v>
      </c>
      <c r="C278" s="84">
        <v>12722</v>
      </c>
      <c r="D278" s="84">
        <v>6971945490</v>
      </c>
      <c r="E278" s="54">
        <v>9.5250687801008867E-4</v>
      </c>
      <c r="F278" s="83">
        <v>5480.2275506995757</v>
      </c>
      <c r="G278" s="105">
        <v>0</v>
      </c>
      <c r="H278" s="56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54">
        <v>0</v>
      </c>
      <c r="R278" s="54">
        <v>0</v>
      </c>
      <c r="S278" s="73">
        <v>0</v>
      </c>
      <c r="T278" s="91"/>
      <c r="U278" s="179">
        <v>0.50866411935067779</v>
      </c>
    </row>
    <row r="279" spans="1:21">
      <c r="A279" s="53">
        <v>6000</v>
      </c>
      <c r="B279" s="53">
        <v>7000</v>
      </c>
      <c r="C279" s="84">
        <v>10710</v>
      </c>
      <c r="D279" s="84">
        <v>6952573520</v>
      </c>
      <c r="E279" s="54">
        <v>8.0186673978054155E-4</v>
      </c>
      <c r="F279" s="83">
        <v>6491.665284780579</v>
      </c>
      <c r="G279" s="105">
        <v>0</v>
      </c>
      <c r="H279" s="56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54">
        <v>0</v>
      </c>
      <c r="R279" s="54">
        <v>0</v>
      </c>
      <c r="S279" s="73">
        <v>0</v>
      </c>
      <c r="T279" s="91"/>
      <c r="U279" s="179">
        <v>0.50214690771258086</v>
      </c>
    </row>
    <row r="280" spans="1:21">
      <c r="A280" s="53">
        <v>7000</v>
      </c>
      <c r="B280" s="53">
        <v>8000</v>
      </c>
      <c r="C280" s="84">
        <v>9675</v>
      </c>
      <c r="D280" s="84">
        <v>7245136075</v>
      </c>
      <c r="E280" s="54">
        <v>7.2437541618830439E-4</v>
      </c>
      <c r="F280" s="83">
        <v>7488.5127390180878</v>
      </c>
      <c r="G280" s="105">
        <v>0</v>
      </c>
      <c r="H280" s="56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54">
        <v>0</v>
      </c>
      <c r="R280" s="54">
        <v>0</v>
      </c>
      <c r="S280" s="73">
        <v>0</v>
      </c>
      <c r="T280" s="91"/>
      <c r="U280" s="179">
        <v>0.49964756230594948</v>
      </c>
    </row>
    <row r="281" spans="1:21">
      <c r="A281" s="53">
        <v>8000</v>
      </c>
      <c r="B281" s="53">
        <v>9000</v>
      </c>
      <c r="C281" s="84">
        <v>8807</v>
      </c>
      <c r="D281" s="84">
        <v>7479169640</v>
      </c>
      <c r="E281" s="54">
        <v>6.5938752355249573E-4</v>
      </c>
      <c r="F281" s="83">
        <v>8492.3011695242421</v>
      </c>
      <c r="G281" s="105">
        <v>0</v>
      </c>
      <c r="H281" s="56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54">
        <v>0</v>
      </c>
      <c r="R281" s="54">
        <v>0</v>
      </c>
      <c r="S281" s="73">
        <v>0</v>
      </c>
      <c r="T281" s="91"/>
      <c r="U281" s="179">
        <v>0.504346464813894</v>
      </c>
    </row>
    <row r="282" spans="1:21">
      <c r="A282" s="53">
        <v>9000</v>
      </c>
      <c r="B282" s="53">
        <v>10000</v>
      </c>
      <c r="C282" s="84">
        <v>7932</v>
      </c>
      <c r="D282" s="84">
        <v>7529399725</v>
      </c>
      <c r="E282" s="54">
        <v>5.9387553500833386E-4</v>
      </c>
      <c r="F282" s="83">
        <v>9492.4353567826529</v>
      </c>
      <c r="G282" s="105">
        <v>0</v>
      </c>
      <c r="H282" s="56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54">
        <v>0</v>
      </c>
      <c r="R282" s="54">
        <v>0</v>
      </c>
      <c r="S282" s="73">
        <v>0</v>
      </c>
      <c r="T282" s="91"/>
      <c r="U282" s="179">
        <v>0.51076910465807324</v>
      </c>
    </row>
    <row r="283" spans="1:21">
      <c r="A283" s="53">
        <v>10000</v>
      </c>
      <c r="B283" s="53">
        <v>20000</v>
      </c>
      <c r="C283" s="84">
        <v>48185</v>
      </c>
      <c r="D283" s="84">
        <v>67839372830</v>
      </c>
      <c r="E283" s="54">
        <v>3.6076516205719323E-3</v>
      </c>
      <c r="F283" s="83">
        <v>14078.940091314726</v>
      </c>
      <c r="G283" s="105">
        <v>5.0000000000000001E-3</v>
      </c>
      <c r="H283" s="56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54">
        <v>6.0230001264830023E-6</v>
      </c>
      <c r="R283" s="54">
        <v>0</v>
      </c>
      <c r="S283" s="73">
        <v>0</v>
      </c>
      <c r="T283" s="91"/>
      <c r="U283" s="179">
        <v>0.53459566114129264</v>
      </c>
    </row>
    <row r="284" spans="1:21">
      <c r="A284" s="53">
        <v>20000</v>
      </c>
      <c r="B284" s="53">
        <v>30000</v>
      </c>
      <c r="C284" s="84">
        <v>14212</v>
      </c>
      <c r="D284" s="84">
        <v>34063009975</v>
      </c>
      <c r="E284" s="54">
        <v>1.06406443564529E-3</v>
      </c>
      <c r="F284" s="83">
        <v>23967.780731072333</v>
      </c>
      <c r="G284" s="105">
        <v>0</v>
      </c>
      <c r="H284" s="56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54">
        <v>0</v>
      </c>
      <c r="R284" s="54">
        <v>0</v>
      </c>
      <c r="S284" s="73">
        <v>0</v>
      </c>
      <c r="T284" s="91"/>
      <c r="U284" s="179">
        <v>0.56948653378291858</v>
      </c>
    </row>
    <row r="285" spans="1:21">
      <c r="A285" s="53">
        <v>30000</v>
      </c>
      <c r="B285" s="53">
        <v>40000</v>
      </c>
      <c r="C285" s="84">
        <v>3788</v>
      </c>
      <c r="D285" s="84">
        <v>12848313455</v>
      </c>
      <c r="E285" s="54">
        <v>2.8361075726318315E-4</v>
      </c>
      <c r="F285" s="83">
        <v>33918.462130411826</v>
      </c>
      <c r="G285" s="105">
        <v>0</v>
      </c>
      <c r="H285" s="56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54">
        <v>0</v>
      </c>
      <c r="R285" s="54">
        <v>0</v>
      </c>
      <c r="S285" s="73">
        <v>0</v>
      </c>
      <c r="T285" s="91"/>
      <c r="U285" s="179">
        <v>0.58357223210073661</v>
      </c>
    </row>
    <row r="286" spans="1:21">
      <c r="A286" s="53">
        <v>40000</v>
      </c>
      <c r="B286" s="53">
        <v>50000</v>
      </c>
      <c r="C286" s="84">
        <v>1035</v>
      </c>
      <c r="D286" s="84">
        <v>4548080825</v>
      </c>
      <c r="E286" s="54">
        <v>7.7491323592237215E-5</v>
      </c>
      <c r="F286" s="83">
        <v>43942.809903381647</v>
      </c>
      <c r="G286" s="105">
        <v>0</v>
      </c>
      <c r="H286" s="56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54">
        <v>0</v>
      </c>
      <c r="R286" s="54">
        <v>0</v>
      </c>
      <c r="S286" s="73">
        <v>0</v>
      </c>
      <c r="T286" s="91"/>
      <c r="U286" s="179">
        <v>0.59727533460803062</v>
      </c>
    </row>
    <row r="287" spans="1:21">
      <c r="A287" s="53">
        <v>50000</v>
      </c>
      <c r="B287" s="53">
        <v>60000</v>
      </c>
      <c r="C287" s="84">
        <v>329</v>
      </c>
      <c r="D287" s="84">
        <v>1790316875</v>
      </c>
      <c r="E287" s="54">
        <v>2.4632507692604873E-5</v>
      </c>
      <c r="F287" s="83">
        <v>54416.926291793316</v>
      </c>
      <c r="G287" s="105">
        <v>0</v>
      </c>
      <c r="H287" s="56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54">
        <v>0</v>
      </c>
      <c r="R287" s="54">
        <v>0</v>
      </c>
      <c r="S287" s="73">
        <v>0</v>
      </c>
      <c r="T287" s="91"/>
      <c r="U287" s="179">
        <v>0.58342077649527802</v>
      </c>
    </row>
    <row r="288" spans="1:21">
      <c r="A288" s="53">
        <v>60000</v>
      </c>
      <c r="B288" s="53">
        <v>70000</v>
      </c>
      <c r="C288" s="84">
        <v>215</v>
      </c>
      <c r="D288" s="84">
        <v>1386330070</v>
      </c>
      <c r="E288" s="54">
        <v>1.6097231470851209E-5</v>
      </c>
      <c r="F288" s="83">
        <v>64480.468372093019</v>
      </c>
      <c r="G288" s="105">
        <v>0</v>
      </c>
      <c r="H288" s="56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54">
        <v>0</v>
      </c>
      <c r="R288" s="54">
        <v>0</v>
      </c>
      <c r="S288" s="73">
        <v>0</v>
      </c>
      <c r="T288" s="91"/>
      <c r="U288" s="179">
        <v>0.56822880771881457</v>
      </c>
    </row>
    <row r="289" spans="1:22">
      <c r="A289" s="53">
        <v>70000</v>
      </c>
      <c r="B289" s="53">
        <v>80000</v>
      </c>
      <c r="C289" s="84">
        <v>83</v>
      </c>
      <c r="D289" s="84">
        <v>616536055</v>
      </c>
      <c r="E289" s="54">
        <v>6.2142800561890709E-6</v>
      </c>
      <c r="F289" s="83">
        <v>74281.452409638558</v>
      </c>
      <c r="G289" s="105">
        <v>0</v>
      </c>
      <c r="H289" s="56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54">
        <v>0</v>
      </c>
      <c r="R289" s="54">
        <v>0</v>
      </c>
      <c r="S289" s="73">
        <v>0</v>
      </c>
      <c r="T289" s="91"/>
      <c r="U289" s="179">
        <v>0.57094017094017091</v>
      </c>
    </row>
    <row r="290" spans="1:22">
      <c r="A290" s="53">
        <v>80000</v>
      </c>
      <c r="B290" s="53">
        <v>90000</v>
      </c>
      <c r="C290" s="84">
        <v>26</v>
      </c>
      <c r="D290" s="84">
        <v>216739195</v>
      </c>
      <c r="E290" s="54">
        <v>1.9466419453122389E-6</v>
      </c>
      <c r="F290" s="83">
        <v>83361.228846153856</v>
      </c>
      <c r="G290" s="105">
        <v>0</v>
      </c>
      <c r="H290" s="56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54">
        <v>0</v>
      </c>
      <c r="R290" s="54">
        <v>0</v>
      </c>
      <c r="S290" s="73">
        <v>0</v>
      </c>
      <c r="T290" s="91"/>
      <c r="U290" s="179">
        <v>0.57268722466960353</v>
      </c>
    </row>
    <row r="291" spans="1:22">
      <c r="A291" s="53">
        <v>90000</v>
      </c>
      <c r="B291" s="53">
        <v>100000</v>
      </c>
      <c r="C291" s="84">
        <v>15</v>
      </c>
      <c r="D291" s="84">
        <v>138944095</v>
      </c>
      <c r="E291" s="54">
        <v>1.1230626607570611E-6</v>
      </c>
      <c r="F291" s="83">
        <v>92629.396666666667</v>
      </c>
      <c r="G291" s="105">
        <v>0</v>
      </c>
      <c r="H291" s="56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54">
        <v>0</v>
      </c>
      <c r="R291" s="54">
        <v>0</v>
      </c>
      <c r="S291" s="73">
        <v>0</v>
      </c>
      <c r="T291" s="91"/>
      <c r="U291" s="179">
        <v>0.55882352941176472</v>
      </c>
    </row>
    <row r="292" spans="1:22">
      <c r="A292" s="53">
        <v>100000</v>
      </c>
      <c r="B292" s="53">
        <v>9999999</v>
      </c>
      <c r="C292" s="84">
        <v>66</v>
      </c>
      <c r="D292" s="84">
        <v>817933950</v>
      </c>
      <c r="E292" s="54">
        <v>4.9414757073310689E-6</v>
      </c>
      <c r="F292" s="83">
        <v>123929.38636363637</v>
      </c>
      <c r="G292" s="105">
        <v>0</v>
      </c>
      <c r="H292" s="56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54">
        <v>0</v>
      </c>
      <c r="R292" s="54">
        <v>0</v>
      </c>
      <c r="S292" s="73">
        <v>0</v>
      </c>
      <c r="T292" s="91"/>
      <c r="U292" s="179">
        <v>0.53078817733990147</v>
      </c>
    </row>
    <row r="295" spans="1:22" s="140" customFormat="1">
      <c r="A295" s="220" t="s">
        <v>49</v>
      </c>
      <c r="B295" s="220"/>
      <c r="C295" s="220"/>
      <c r="D295" s="220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7"/>
      <c r="B296" s="47"/>
      <c r="C296" s="1"/>
      <c r="D296" s="1"/>
      <c r="E296" s="1"/>
      <c r="F296" s="1"/>
      <c r="H296" s="12"/>
      <c r="I296" s="47"/>
      <c r="J296" s="47"/>
      <c r="K296" s="47"/>
      <c r="L296" s="47"/>
      <c r="M296" s="47"/>
      <c r="N296" s="47"/>
    </row>
    <row r="297" spans="1:22">
      <c r="A297" s="62" t="s">
        <v>69</v>
      </c>
      <c r="B297" s="169">
        <v>1000000000</v>
      </c>
      <c r="C297" s="1"/>
      <c r="D297" s="1"/>
      <c r="E297" s="1"/>
      <c r="F297" s="1"/>
      <c r="H297" s="62" t="s">
        <v>70</v>
      </c>
      <c r="I297" s="47"/>
      <c r="J297" s="47"/>
      <c r="K297" s="47"/>
      <c r="M297" s="47"/>
      <c r="N297" s="47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302</v>
      </c>
      <c r="Q298" s="156" t="s">
        <v>303</v>
      </c>
      <c r="R298" s="156" t="s">
        <v>281</v>
      </c>
      <c r="S298" s="156" t="s">
        <v>74</v>
      </c>
      <c r="U298" s="116" t="s">
        <v>300</v>
      </c>
    </row>
    <row r="299" spans="1:22">
      <c r="A299" s="58">
        <v>-1</v>
      </c>
      <c r="B299" s="58">
        <v>0</v>
      </c>
      <c r="C299" s="63">
        <v>0</v>
      </c>
      <c r="D299" s="63">
        <v>0</v>
      </c>
      <c r="E299" s="179" cm="1">
        <f t="array" ref="E299:E362">_xlfn.LET(_xlpm.x, C299:C362, _xlpm.x/SUM(_xlpm.x))</f>
        <v>0</v>
      </c>
      <c r="F299" s="82" cm="1">
        <f t="array" ref="F299:F362">_xlfn.LET(_xlpm.x, D299:D362/C299:C362/B3, IF(ISERR(_xlpm.x), 0, _xlpm.x))</f>
        <v>0</v>
      </c>
      <c r="G299" s="46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0.35060830955688271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6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0.10345893327448361</v>
      </c>
      <c r="V300" s="201">
        <f>V299*12</f>
        <v>4.207299714682593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0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0.1477424547027687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0.17235169912466811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0.19156994155362531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0.20352906012141281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0.2124176204926165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0.2238547448554957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0.2317768943331554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0.23858782966221381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0.2452601550632903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23.515369085202504</v>
      </c>
      <c r="J310" s="179">
        <v>8.311741565926084E-2</v>
      </c>
      <c r="K310" s="179">
        <v>8.3117159667044152E-2</v>
      </c>
      <c r="L310" s="188">
        <v>83117159</v>
      </c>
      <c r="M310" s="179">
        <v>8.3117160662343217E-2</v>
      </c>
      <c r="N310" s="179">
        <v>1.0482881456191884</v>
      </c>
      <c r="O310" s="105"/>
      <c r="P310" s="179">
        <v>8.3117160662343217E-2</v>
      </c>
      <c r="Q310" s="179">
        <v>1.1910025238200506E-2</v>
      </c>
      <c r="R310" s="179">
        <v>7.2289156626506021E-2</v>
      </c>
      <c r="S310" s="189">
        <v>0.14000000000000001</v>
      </c>
      <c r="T310" s="91"/>
      <c r="U310" s="179">
        <v>0.26066190244815229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19.619466750869048</v>
      </c>
      <c r="J311" s="179">
        <v>8.153392667786101E-2</v>
      </c>
      <c r="K311" s="179">
        <v>8.1533675562610847E-2</v>
      </c>
      <c r="L311" s="188">
        <v>81533675</v>
      </c>
      <c r="M311" s="179">
        <v>8.1533676630673527E-2</v>
      </c>
      <c r="N311" s="179">
        <v>1.4349195305762719</v>
      </c>
      <c r="O311" s="105"/>
      <c r="P311" s="179">
        <v>8.1533676630673527E-2</v>
      </c>
      <c r="Q311" s="179">
        <v>4.186222683724454E-2</v>
      </c>
      <c r="R311" s="179">
        <v>7.2289156626506021E-2</v>
      </c>
      <c r="S311" s="189">
        <v>0.51</v>
      </c>
      <c r="T311" s="91"/>
      <c r="U311" s="179">
        <v>0.28110920670866091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16.856139793058034</v>
      </c>
      <c r="J312" s="179">
        <v>7.9949545670358793E-2</v>
      </c>
      <c r="K312" s="179">
        <v>7.9949299434822513E-2</v>
      </c>
      <c r="L312" s="188">
        <v>79949299</v>
      </c>
      <c r="M312" s="179">
        <v>7.9949300598986014E-2</v>
      </c>
      <c r="N312" s="179">
        <v>1.805780700434479</v>
      </c>
      <c r="O312" s="105"/>
      <c r="P312" s="179">
        <v>7.9949300598986014E-2</v>
      </c>
      <c r="Q312" s="179">
        <v>0.11100911122018223</v>
      </c>
      <c r="R312" s="179">
        <v>7.2289156626506021E-2</v>
      </c>
      <c r="S312" s="189">
        <v>1.39</v>
      </c>
      <c r="T312" s="91"/>
      <c r="U312" s="179">
        <v>0.29715234513713079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16.517347424362299</v>
      </c>
      <c r="J313" s="179">
        <v>8.7537905965898902E-2</v>
      </c>
      <c r="K313" s="179">
        <v>8.7537636359073245E-2</v>
      </c>
      <c r="L313" s="188">
        <v>87537636</v>
      </c>
      <c r="M313" s="179">
        <v>8.7537637750752753E-2</v>
      </c>
      <c r="N313" s="179">
        <v>2.4139804838987677</v>
      </c>
      <c r="O313" s="105"/>
      <c r="P313" s="179">
        <v>8.7537637750752753E-2</v>
      </c>
      <c r="Q313" s="179">
        <v>0.1113663652273273</v>
      </c>
      <c r="R313" s="179">
        <v>8.4337349397590355E-2</v>
      </c>
      <c r="S313" s="189">
        <v>1.27</v>
      </c>
      <c r="T313" s="91"/>
      <c r="U313" s="179">
        <v>0.31023955488282312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8.4865719954785899</v>
      </c>
      <c r="J314" s="179">
        <v>4.9192549472426912E-2</v>
      </c>
      <c r="K314" s="179">
        <v>4.9192397964951805E-2</v>
      </c>
      <c r="L314" s="188">
        <v>49192397</v>
      </c>
      <c r="M314" s="179">
        <v>4.919239798384796E-2</v>
      </c>
      <c r="N314" s="179">
        <v>1.6021686448041235</v>
      </c>
      <c r="O314" s="105"/>
      <c r="P314" s="179">
        <v>4.919239798384796E-2</v>
      </c>
      <c r="Q314" s="179">
        <v>8.0584666611693334E-2</v>
      </c>
      <c r="R314" s="179">
        <v>3.614457831325301E-2</v>
      </c>
      <c r="S314" s="189">
        <v>1.64</v>
      </c>
      <c r="T314" s="91"/>
      <c r="U314" s="179">
        <v>0.32182664517900977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6.1301031520400118</v>
      </c>
      <c r="J315" s="179">
        <v>3.8367703695894435E-2</v>
      </c>
      <c r="K315" s="179">
        <v>3.8367585527717039E-2</v>
      </c>
      <c r="L315" s="188">
        <v>38367585</v>
      </c>
      <c r="M315" s="179">
        <v>3.8367585767351713E-2</v>
      </c>
      <c r="N315" s="179">
        <v>1.4411842812844704</v>
      </c>
      <c r="O315" s="105"/>
      <c r="P315" s="179">
        <v>3.8367585767351713E-2</v>
      </c>
      <c r="Q315" s="179">
        <v>7.9365330587306618E-2</v>
      </c>
      <c r="R315" s="179">
        <v>2.4096385542168676E-2</v>
      </c>
      <c r="S315" s="189">
        <v>2.0699999999999998</v>
      </c>
      <c r="T315" s="91"/>
      <c r="U315" s="179">
        <v>0.3318149513890582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6.8877289569620057</v>
      </c>
      <c r="J316" s="179">
        <v>4.5932514412287608E-2</v>
      </c>
      <c r="K316" s="179">
        <v>4.5932372945350873E-2</v>
      </c>
      <c r="L316" s="188">
        <v>45932372</v>
      </c>
      <c r="M316" s="179">
        <v>4.5932372918647456E-2</v>
      </c>
      <c r="N316" s="179">
        <v>1.9548132437339474</v>
      </c>
      <c r="O316" s="105"/>
      <c r="P316" s="179">
        <v>4.5932372918647456E-2</v>
      </c>
      <c r="Q316" s="179">
        <v>8.0320283606405668E-2</v>
      </c>
      <c r="R316" s="179">
        <v>3.614457831325301E-2</v>
      </c>
      <c r="S316" s="189">
        <v>1.75</v>
      </c>
      <c r="T316" s="91"/>
      <c r="U316" s="179">
        <v>0.34086752296805989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4.9764507269641189</v>
      </c>
      <c r="J317" s="179">
        <v>3.5074807574389952E-2</v>
      </c>
      <c r="K317" s="179">
        <v>3.5074699547959276E-2</v>
      </c>
      <c r="L317" s="188">
        <v>35074699</v>
      </c>
      <c r="M317" s="179">
        <v>3.5074699701493996E-2</v>
      </c>
      <c r="N317" s="179">
        <v>1.6679420656014678</v>
      </c>
      <c r="O317" s="105">
        <v>1.5</v>
      </c>
      <c r="P317" s="179">
        <v>3.5074699701493996E-2</v>
      </c>
      <c r="Q317" s="179">
        <v>8.1177459623549192E-2</v>
      </c>
      <c r="R317" s="179">
        <v>2.4096385542168676E-2</v>
      </c>
      <c r="S317" s="189">
        <v>2.31</v>
      </c>
      <c r="T317" s="91"/>
      <c r="U317" s="179">
        <v>0.34935122503885169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>
        <v>10.930436722385998</v>
      </c>
      <c r="J318" s="179">
        <v>0.16506609630648436</v>
      </c>
      <c r="K318" s="179">
        <v>0.16506558792162232</v>
      </c>
      <c r="L318" s="188">
        <v>165065587</v>
      </c>
      <c r="M318" s="179">
        <v>0.16506559030131179</v>
      </c>
      <c r="N318" s="179">
        <v>9.0953458057820722</v>
      </c>
      <c r="O318" s="105" cm="1">
        <f t="array" ref="O318:O362">G318:G362*O317</f>
        <v>5.01</v>
      </c>
      <c r="P318" s="179">
        <v>0.16506559030131179</v>
      </c>
      <c r="Q318" s="179">
        <v>5.3735220074704403E-2</v>
      </c>
      <c r="R318" s="179">
        <v>2.4096385542168676E-2</v>
      </c>
      <c r="S318" s="189">
        <v>0.33</v>
      </c>
      <c r="T318" s="91"/>
      <c r="U318" s="179">
        <v>0.3605551984261669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4.3958255205209253</v>
      </c>
      <c r="J319" s="179">
        <v>7.1409449716523382E-2</v>
      </c>
      <c r="K319" s="179">
        <v>7.1409229783514397E-2</v>
      </c>
      <c r="L319" s="188">
        <v>71409229</v>
      </c>
      <c r="M319" s="179">
        <v>7.1409230428184603E-2</v>
      </c>
      <c r="N319" s="179">
        <v>4.6475649433661159</v>
      </c>
      <c r="O319" s="105">
        <v>6.6899999999999995</v>
      </c>
      <c r="P319" s="179">
        <v>7.1409230428184603E-2</v>
      </c>
      <c r="Q319" s="179">
        <v>7.6811535536230713E-2</v>
      </c>
      <c r="R319" s="179">
        <v>6.0240963855421686E-2</v>
      </c>
      <c r="S319" s="189">
        <v>1.08</v>
      </c>
      <c r="T319" s="91"/>
      <c r="U319" s="179">
        <v>0.37370438411580259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3.2473360893520682</v>
      </c>
      <c r="J320" s="179">
        <v>5.5701746845241366E-2</v>
      </c>
      <c r="K320" s="179">
        <v>5.5701575290176338E-2</v>
      </c>
      <c r="L320" s="188">
        <v>55701575</v>
      </c>
      <c r="M320" s="179">
        <v>5.5701576114031523E-2</v>
      </c>
      <c r="N320" s="179">
        <v>4.1815868435450509</v>
      </c>
      <c r="O320" s="105">
        <v>5.7149999999999999</v>
      </c>
      <c r="P320" s="179">
        <v>5.5701576114031523E-2</v>
      </c>
      <c r="Q320" s="179">
        <v>6.8980185379603709E-2</v>
      </c>
      <c r="R320" s="179">
        <v>4.8192771084337352E-2</v>
      </c>
      <c r="S320" s="189">
        <v>1.24</v>
      </c>
      <c r="T320" s="91"/>
      <c r="U320" s="179">
        <v>0.38520961490905142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1.5824627857750775</v>
      </c>
      <c r="J321" s="179">
        <v>2.8293391602488487E-2</v>
      </c>
      <c r="K321" s="179">
        <v>2.829330446205015E-2</v>
      </c>
      <c r="L321" s="188">
        <v>28293304</v>
      </c>
      <c r="M321" s="179">
        <v>2.8293304565866092E-2</v>
      </c>
      <c r="N321" s="179">
        <v>2.4066433987768154</v>
      </c>
      <c r="O321" s="105">
        <v>2.5049999999999999</v>
      </c>
      <c r="P321" s="179">
        <v>2.8293304565866092E-2</v>
      </c>
      <c r="Q321" s="179">
        <v>3.1481220629624412E-2</v>
      </c>
      <c r="R321" s="179">
        <v>2.4096385542168676E-2</v>
      </c>
      <c r="S321" s="189">
        <v>1.1100000000000001</v>
      </c>
      <c r="T321" s="91"/>
      <c r="U321" s="179">
        <v>0.39534066872748802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0.67467068943467023</v>
      </c>
      <c r="J322" s="179">
        <v>1.2429846660420938E-2</v>
      </c>
      <c r="K322" s="179">
        <v>1.2429808377902474E-2</v>
      </c>
      <c r="L322" s="188">
        <v>12429808</v>
      </c>
      <c r="M322" s="179">
        <v>1.2429808248596165E-2</v>
      </c>
      <c r="N322" s="179">
        <v>1.1814665556037089</v>
      </c>
      <c r="O322" s="105">
        <v>2.5049999999999999</v>
      </c>
      <c r="P322" s="179">
        <v>1.2429808248596165E-2</v>
      </c>
      <c r="Q322" s="179">
        <v>3.2284777645695553E-2</v>
      </c>
      <c r="R322" s="179">
        <v>1.2048192771084338E-2</v>
      </c>
      <c r="S322" s="189">
        <v>2.6</v>
      </c>
      <c r="T322" s="91"/>
      <c r="U322" s="199">
        <v>0.4044570966310263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1.4405428370764735</v>
      </c>
      <c r="J323" s="179">
        <v>5.4641170102830594E-2</v>
      </c>
      <c r="K323" s="179">
        <v>5.4641001814221692E-2</v>
      </c>
      <c r="L323" s="188">
        <v>54641001</v>
      </c>
      <c r="M323" s="179">
        <v>5.4641002092820044E-2</v>
      </c>
      <c r="N323" s="179">
        <v>6.0146630934750798</v>
      </c>
      <c r="O323" s="105">
        <v>2.5049999999999999</v>
      </c>
      <c r="P323" s="179">
        <v>5.4641002092820044E-2</v>
      </c>
      <c r="Q323" s="179">
        <v>6.5975688319513767E-2</v>
      </c>
      <c r="R323" s="179">
        <v>6.0240963855421686E-2</v>
      </c>
      <c r="S323" s="189">
        <v>1.21</v>
      </c>
      <c r="T323" s="91"/>
      <c r="U323" s="199">
        <v>0.41638575592592592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1.459916210407703</v>
      </c>
      <c r="J324" s="179">
        <v>5.6242903072539686E-2</v>
      </c>
      <c r="K324" s="179">
        <v>5.6242729850774831E-2</v>
      </c>
      <c r="L324" s="188">
        <v>56242729</v>
      </c>
      <c r="M324" s="179">
        <v>5.6242730124854604E-2</v>
      </c>
      <c r="N324" s="179">
        <v>7.313627832960818</v>
      </c>
      <c r="O324" s="105">
        <v>1.5</v>
      </c>
      <c r="P324" s="179">
        <v>5.6242730124854604E-2</v>
      </c>
      <c r="Q324" s="179">
        <v>4.0190536803810739E-2</v>
      </c>
      <c r="R324" s="179">
        <v>7.2289156626506021E-2</v>
      </c>
      <c r="S324" s="189">
        <v>0.71</v>
      </c>
      <c r="T324" s="91"/>
      <c r="U324" s="199">
        <v>0.43017582854625841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0.17125453766468748</v>
      </c>
      <c r="J325" s="179">
        <v>6.5750323987902549E-3</v>
      </c>
      <c r="K325" s="179">
        <v>6.5750121484359188E-3</v>
      </c>
      <c r="L325" s="188">
        <v>6575012</v>
      </c>
      <c r="M325" s="179">
        <v>6.5750121315002429E-3</v>
      </c>
      <c r="N325" s="179">
        <v>0.98632723470335082</v>
      </c>
      <c r="O325" s="105">
        <v>0.60000000000000009</v>
      </c>
      <c r="P325" s="179">
        <v>6.5750121315002429E-3</v>
      </c>
      <c r="Q325" s="179">
        <v>1.5875981317519626E-2</v>
      </c>
      <c r="R325" s="179">
        <v>2.4096385542168676E-2</v>
      </c>
      <c r="S325" s="189">
        <v>2.41</v>
      </c>
      <c r="T325" s="91"/>
      <c r="U325" s="199">
        <v>0.44203375620431418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0.15367892451532725</v>
      </c>
      <c r="J326" s="179">
        <v>5.8004521588557092E-3</v>
      </c>
      <c r="K326" s="179">
        <v>5.8004342941206932E-3</v>
      </c>
      <c r="L326" s="188">
        <v>5800434</v>
      </c>
      <c r="M326" s="179">
        <v>5.800434116008682E-3</v>
      </c>
      <c r="N326" s="179">
        <v>0.98601720762027467</v>
      </c>
      <c r="O326" s="105">
        <v>0.12</v>
      </c>
      <c r="P326" s="179">
        <v>5.800434116008682E-3</v>
      </c>
      <c r="Q326" s="179">
        <v>2.922655058453101E-3</v>
      </c>
      <c r="R326" s="179">
        <v>3.614457831325301E-2</v>
      </c>
      <c r="S326" s="189">
        <v>0.5</v>
      </c>
      <c r="T326" s="91"/>
      <c r="U326" s="199">
        <v>0.45238119047557851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0.14135061712459804</v>
      </c>
      <c r="J327" s="179">
        <v>5.18852426632457E-3</v>
      </c>
      <c r="K327" s="179">
        <v>5.1885082862580855E-3</v>
      </c>
      <c r="L327" s="188">
        <v>5188508</v>
      </c>
      <c r="M327" s="179">
        <v>5.1885081037701623E-3</v>
      </c>
      <c r="N327" s="179">
        <v>0.9856956266168625</v>
      </c>
      <c r="O327" s="105">
        <v>0.10500000000000001</v>
      </c>
      <c r="P327" s="179">
        <v>5.1885081037701623E-3</v>
      </c>
      <c r="Q327" s="179">
        <v>2.4400190488003811E-3</v>
      </c>
      <c r="R327" s="179">
        <v>0</v>
      </c>
      <c r="S327" s="189">
        <v>0.47</v>
      </c>
      <c r="T327" s="91"/>
      <c r="U327" s="199">
        <v>0.46165760256497168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9.2925005179725115E-2</v>
      </c>
      <c r="J328" s="179">
        <v>7.9827647608347319E-3</v>
      </c>
      <c r="K328" s="179">
        <v>7.9827401748243237E-3</v>
      </c>
      <c r="L328" s="188">
        <v>7982740</v>
      </c>
      <c r="M328" s="179">
        <v>7.9827401596548036E-3</v>
      </c>
      <c r="N328" s="179">
        <v>1.7928339754186551</v>
      </c>
      <c r="O328" s="105">
        <v>0.15000000000000002</v>
      </c>
      <c r="P328" s="179">
        <v>7.9827401596548036E-3</v>
      </c>
      <c r="Q328" s="179">
        <v>8.7420121748402434E-3</v>
      </c>
      <c r="R328" s="179">
        <v>6.0240963855421686E-2</v>
      </c>
      <c r="S328" s="189">
        <v>1.1000000000000001</v>
      </c>
      <c r="T328" s="91"/>
      <c r="U328" s="199">
        <v>0.47537821652267681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6.3446379929075911E-2</v>
      </c>
      <c r="J329" s="179">
        <v>4.8444269569639506E-3</v>
      </c>
      <c r="K329" s="179">
        <v>4.8444120366781659E-3</v>
      </c>
      <c r="L329" s="188">
        <v>4844412</v>
      </c>
      <c r="M329" s="179">
        <v>4.8444120968882416E-3</v>
      </c>
      <c r="N329" s="179">
        <v>1.3297583384775462</v>
      </c>
      <c r="O329" s="105">
        <v>0.03</v>
      </c>
      <c r="P329" s="179">
        <v>4.8444120968882416E-3</v>
      </c>
      <c r="Q329" s="179">
        <v>1.3860110277202206E-3</v>
      </c>
      <c r="R329" s="179">
        <v>2.4096385542168676E-2</v>
      </c>
      <c r="S329" s="189">
        <v>0.28999999999999998</v>
      </c>
      <c r="T329" s="91"/>
      <c r="U329" s="199">
        <v>0.49202622858898809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5.4442886728675241E-2</v>
      </c>
      <c r="J330" s="179">
        <v>3.6338369481139659E-3</v>
      </c>
      <c r="K330" s="179">
        <v>3.6338257563081565E-3</v>
      </c>
      <c r="L330" s="188">
        <v>3633825</v>
      </c>
      <c r="M330" s="179">
        <v>3.6338250726765014E-3</v>
      </c>
      <c r="N330" s="179">
        <v>1.1789668186227358</v>
      </c>
      <c r="O330" s="105">
        <v>0.03</v>
      </c>
      <c r="P330" s="179">
        <v>3.6338250726765014E-3</v>
      </c>
      <c r="Q330" s="179">
        <v>1.0686740213734804E-3</v>
      </c>
      <c r="R330" s="179">
        <v>1.2048192771084338E-2</v>
      </c>
      <c r="S330" s="189">
        <v>0.28999999999999998</v>
      </c>
      <c r="T330" s="91"/>
      <c r="U330" s="199">
        <v>0.50569574249781002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4.5425914424458445E-2</v>
      </c>
      <c r="J331" s="179">
        <v>2.6260176719567958E-3</v>
      </c>
      <c r="K331" s="179">
        <v>2.6260095841200942E-3</v>
      </c>
      <c r="L331" s="188">
        <v>2626009</v>
      </c>
      <c r="M331" s="179">
        <v>2.6260090525201812E-3</v>
      </c>
      <c r="N331" s="179">
        <v>0.98320812287116754</v>
      </c>
      <c r="O331" s="105">
        <v>0.03</v>
      </c>
      <c r="P331" s="179">
        <v>2.6260090525201812E-3</v>
      </c>
      <c r="Q331" s="179">
        <v>9.5634001912680043E-5</v>
      </c>
      <c r="R331" s="179">
        <v>0</v>
      </c>
      <c r="S331" s="189">
        <v>0.04</v>
      </c>
      <c r="T331" s="91"/>
      <c r="U331" s="199">
        <v>0.51725224450012586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4.6507941627733626E-2</v>
      </c>
      <c r="J332" s="179">
        <v>2.3156665135288784E-3</v>
      </c>
      <c r="K332" s="179">
        <v>2.3156593815385584E-3</v>
      </c>
      <c r="L332" s="188">
        <v>2315659</v>
      </c>
      <c r="M332" s="179">
        <v>2.315659046313181E-3</v>
      </c>
      <c r="N332" s="179">
        <v>0.98276294722035684</v>
      </c>
      <c r="O332" s="105">
        <v>0.03</v>
      </c>
      <c r="P332" s="179">
        <v>2.315659046313181E-3</v>
      </c>
      <c r="Q332" s="179">
        <v>5.4623001092460021E-5</v>
      </c>
      <c r="R332" s="179">
        <v>0</v>
      </c>
      <c r="S332" s="189">
        <v>0.02</v>
      </c>
      <c r="T332" s="91"/>
      <c r="U332" s="199">
        <v>0.52715770701298026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4.8390175432997527E-2</v>
      </c>
      <c r="J333" s="179">
        <v>2.0706969473099765E-3</v>
      </c>
      <c r="K333" s="179">
        <v>2.0706905697981466E-3</v>
      </c>
      <c r="L333" s="188">
        <v>2070690</v>
      </c>
      <c r="M333" s="179">
        <v>2.0706900414138008E-3</v>
      </c>
      <c r="N333" s="179">
        <v>0.98231802633904552</v>
      </c>
      <c r="O333" s="105">
        <v>0.03</v>
      </c>
      <c r="P333" s="179">
        <v>2.0706900414138008E-3</v>
      </c>
      <c r="Q333" s="179">
        <v>4.668600093372002E-5</v>
      </c>
      <c r="R333" s="179">
        <v>0</v>
      </c>
      <c r="S333" s="189">
        <v>0.02</v>
      </c>
      <c r="T333" s="91"/>
      <c r="U333" s="199">
        <v>0.53580634341877031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5.0968597404671016E-2</v>
      </c>
      <c r="J334" s="179">
        <v>1.8725092674314323E-3</v>
      </c>
      <c r="K334" s="179">
        <v>1.8725035003151866E-3</v>
      </c>
      <c r="L334" s="188">
        <v>1872503</v>
      </c>
      <c r="M334" s="179">
        <v>1.8725030374500608E-3</v>
      </c>
      <c r="N334" s="179">
        <v>0.98192093992670093</v>
      </c>
      <c r="O334" s="105">
        <v>0.03</v>
      </c>
      <c r="P334" s="179">
        <v>1.8725030374500608E-3</v>
      </c>
      <c r="Q334" s="179">
        <v>3.9865000797300016E-5</v>
      </c>
      <c r="R334" s="179">
        <v>0</v>
      </c>
      <c r="S334" s="189">
        <v>0.02</v>
      </c>
      <c r="T334" s="91"/>
      <c r="U334" s="199">
        <v>0.54330613919547943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5.4145407210161665E-2</v>
      </c>
      <c r="J335" s="179">
        <v>1.7089102237230007E-3</v>
      </c>
      <c r="K335" s="179">
        <v>1.7089049604732615E-3</v>
      </c>
      <c r="L335" s="188">
        <v>1708904</v>
      </c>
      <c r="M335" s="179">
        <v>1.7089040341780807E-3</v>
      </c>
      <c r="N335" s="179">
        <v>0.98157889568848866</v>
      </c>
      <c r="O335" s="105">
        <v>0.03</v>
      </c>
      <c r="P335" s="179">
        <v>1.7089040341780807E-3</v>
      </c>
      <c r="Q335" s="179">
        <v>3.4091000681820014E-5</v>
      </c>
      <c r="R335" s="179">
        <v>0</v>
      </c>
      <c r="S335" s="189">
        <v>0.02</v>
      </c>
      <c r="T335" s="91"/>
      <c r="U335" s="179">
        <v>0.550064946190719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5.7918072555027136E-2</v>
      </c>
      <c r="J336" s="179">
        <v>1.5717362274922312E-3</v>
      </c>
      <c r="K336" s="179">
        <v>1.571731386722848E-3</v>
      </c>
      <c r="L336" s="188">
        <v>1571731</v>
      </c>
      <c r="M336" s="179">
        <v>1.5717310314346206E-3</v>
      </c>
      <c r="N336" s="179">
        <v>0.98137975661489207</v>
      </c>
      <c r="O336" s="105">
        <v>0.03</v>
      </c>
      <c r="P336" s="179">
        <v>1.5717310314346206E-3</v>
      </c>
      <c r="Q336" s="179">
        <v>2.9072000581440012E-5</v>
      </c>
      <c r="R336" s="179">
        <v>0</v>
      </c>
      <c r="S336" s="189">
        <v>0.02</v>
      </c>
      <c r="T336" s="91"/>
      <c r="U336" s="179">
        <v>0.55594407500747844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6.2312334811180474E-2</v>
      </c>
      <c r="J337" s="179">
        <v>1.4549333192014095E-3</v>
      </c>
      <c r="K337" s="179">
        <v>1.4549288381717413E-3</v>
      </c>
      <c r="L337" s="188">
        <v>1454928</v>
      </c>
      <c r="M337" s="179">
        <v>1.4549280290985607E-3</v>
      </c>
      <c r="N337" s="179">
        <v>0.98121274799866365</v>
      </c>
      <c r="O337" s="105">
        <v>0.03</v>
      </c>
      <c r="P337" s="179">
        <v>1.4549280290985607E-3</v>
      </c>
      <c r="Q337" s="179">
        <v>2.4920000498400009E-5</v>
      </c>
      <c r="R337" s="179">
        <v>0</v>
      </c>
      <c r="S337" s="189">
        <v>0.02</v>
      </c>
      <c r="T337" s="91"/>
      <c r="U337" s="179">
        <v>0.56134986814315935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6.7256575627471976E-2</v>
      </c>
      <c r="J338" s="179">
        <v>1.3543698468351172E-3</v>
      </c>
      <c r="K338" s="179">
        <v>1.3543656755295424E-3</v>
      </c>
      <c r="L338" s="188">
        <v>1354365</v>
      </c>
      <c r="M338" s="179">
        <v>1.3543650270873005E-3</v>
      </c>
      <c r="N338" s="179">
        <v>0.98112518946218763</v>
      </c>
      <c r="O338" s="105">
        <v>0.03</v>
      </c>
      <c r="P338" s="179">
        <v>1.3543650270873005E-3</v>
      </c>
      <c r="Q338" s="179">
        <v>2.142600042852001E-5</v>
      </c>
      <c r="R338" s="179">
        <v>0</v>
      </c>
      <c r="S338" s="189">
        <v>0.02</v>
      </c>
      <c r="T338" s="91"/>
      <c r="U338" s="179">
        <v>0.566119987200987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7.2804930509843366E-2</v>
      </c>
      <c r="J339" s="179">
        <v>1.2668465081766061E-3</v>
      </c>
      <c r="K339" s="179">
        <v>1.2668426064329913E-3</v>
      </c>
      <c r="L339" s="188">
        <v>1266842</v>
      </c>
      <c r="M339" s="179">
        <v>1.2668420253368405E-3</v>
      </c>
      <c r="N339" s="179">
        <v>0.98107059833368071</v>
      </c>
      <c r="O339" s="105">
        <v>0.03</v>
      </c>
      <c r="P339" s="179">
        <v>1.2668420253368405E-3</v>
      </c>
      <c r="Q339" s="179">
        <v>1.8466000369320008E-5</v>
      </c>
      <c r="R339" s="179">
        <v>0</v>
      </c>
      <c r="S339" s="189">
        <v>0.01</v>
      </c>
      <c r="T339" s="91"/>
      <c r="U339" s="179">
        <v>0.57041387310201841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7.8973236841512626E-2</v>
      </c>
      <c r="J340" s="179">
        <v>1.1900296225081481E-3</v>
      </c>
      <c r="K340" s="179">
        <v>1.1900259573518319E-3</v>
      </c>
      <c r="L340" s="188">
        <v>1190025</v>
      </c>
      <c r="M340" s="179">
        <v>1.1900250238005006E-3</v>
      </c>
      <c r="N340" s="179">
        <v>0.98108802844471532</v>
      </c>
      <c r="O340" s="105">
        <v>0.03</v>
      </c>
      <c r="P340" s="179">
        <v>1.1900250238005006E-3</v>
      </c>
      <c r="Q340" s="179">
        <v>1.5859000317180007E-5</v>
      </c>
      <c r="R340" s="179">
        <v>0</v>
      </c>
      <c r="S340" s="189">
        <v>0.01</v>
      </c>
      <c r="T340" s="91"/>
      <c r="U340" s="179">
        <v>0.57432356431429055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8.5837203509697743E-2</v>
      </c>
      <c r="J341" s="179">
        <v>1.122086227360479E-3</v>
      </c>
      <c r="K341" s="179">
        <v>1.1220827714621166E-3</v>
      </c>
      <c r="L341" s="192">
        <v>1122082</v>
      </c>
      <c r="M341" s="179">
        <v>1.1220820224416405E-3</v>
      </c>
      <c r="N341" s="179">
        <v>0.98119628667927428</v>
      </c>
      <c r="O341" s="105">
        <v>0.03</v>
      </c>
      <c r="P341" s="179">
        <v>1.1220820224416405E-3</v>
      </c>
      <c r="Q341" s="179">
        <v>1.3768000275360006E-5</v>
      </c>
      <c r="R341" s="179">
        <v>0</v>
      </c>
      <c r="S341" s="189">
        <v>0.01</v>
      </c>
      <c r="T341" s="91"/>
      <c r="U341" s="179">
        <v>0.57781732624886484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9.3377016242729455E-2</v>
      </c>
      <c r="J342" s="179">
        <v>1.0615364000572155E-3</v>
      </c>
      <c r="K342" s="179">
        <v>1.0615331306454564E-3</v>
      </c>
      <c r="L342" s="192">
        <v>1061533</v>
      </c>
      <c r="M342" s="179">
        <v>1.0615330212306604E-3</v>
      </c>
      <c r="N342" s="179">
        <v>0.9813298194121246</v>
      </c>
      <c r="O342" s="105">
        <v>0.03</v>
      </c>
      <c r="P342" s="179">
        <v>1.0615330212306604E-3</v>
      </c>
      <c r="Q342" s="179">
        <v>1.1894000237880004E-5</v>
      </c>
      <c r="R342" s="179">
        <v>0</v>
      </c>
      <c r="S342" s="189">
        <v>0.01</v>
      </c>
      <c r="T342" s="91"/>
      <c r="U342" s="179">
        <v>0.58101895751433419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0.10164188879746426</v>
      </c>
      <c r="J343" s="179">
        <v>1.0073207811325622E-3</v>
      </c>
      <c r="K343" s="179">
        <v>1.0073176786987625E-3</v>
      </c>
      <c r="L343" s="192">
        <v>1007317</v>
      </c>
      <c r="M343" s="179">
        <v>1.0073170201463403E-3</v>
      </c>
      <c r="N343" s="179">
        <v>0.98158774970218365</v>
      </c>
      <c r="O343" s="105">
        <v>0.03</v>
      </c>
      <c r="P343" s="179">
        <v>1.0073170201463403E-3</v>
      </c>
      <c r="Q343" s="179">
        <v>1.0334000206680005E-5</v>
      </c>
      <c r="R343" s="179">
        <v>0</v>
      </c>
      <c r="S343" s="189">
        <v>0.01</v>
      </c>
      <c r="T343" s="91"/>
      <c r="U343" s="179">
        <v>0.58390396684849055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1.2531863143647877E-2</v>
      </c>
      <c r="J344" s="179">
        <v>8.6440941460561602E-4</v>
      </c>
      <c r="K344" s="179">
        <v>8.6440675232262257E-4</v>
      </c>
      <c r="L344" s="192">
        <v>864406</v>
      </c>
      <c r="M344" s="179">
        <v>8.6440601728812033E-4</v>
      </c>
      <c r="N344" s="179">
        <v>1.1436504497718687</v>
      </c>
      <c r="O344" s="105">
        <v>0.03</v>
      </c>
      <c r="P344" s="179">
        <v>8.6440601728812033E-4</v>
      </c>
      <c r="Q344" s="179">
        <v>7.0880001417600032E-5</v>
      </c>
      <c r="R344" s="179">
        <v>0</v>
      </c>
      <c r="S344" s="189">
        <v>0.08</v>
      </c>
      <c r="T344" s="91"/>
      <c r="U344" s="179">
        <v>0.59530686227464769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0</v>
      </c>
      <c r="J345" s="179">
        <v>0</v>
      </c>
      <c r="K345" s="179">
        <v>0</v>
      </c>
      <c r="L345" s="192">
        <v>0</v>
      </c>
      <c r="M345" s="179">
        <v>0</v>
      </c>
      <c r="N345" s="179">
        <v>0</v>
      </c>
      <c r="O345" s="105">
        <v>0.03</v>
      </c>
      <c r="P345" s="179">
        <v>0</v>
      </c>
      <c r="Q345" s="179">
        <v>9.9440001988800038E-6</v>
      </c>
      <c r="R345" s="179">
        <v>0</v>
      </c>
      <c r="S345" s="189">
        <v>0</v>
      </c>
      <c r="U345" s="179">
        <v>0.5981602806097035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0</v>
      </c>
      <c r="J346" s="179">
        <v>0</v>
      </c>
      <c r="K346" s="179">
        <v>0</v>
      </c>
      <c r="L346" s="192">
        <v>0</v>
      </c>
      <c r="M346" s="179">
        <v>0</v>
      </c>
      <c r="N346" s="179">
        <v>0</v>
      </c>
      <c r="O346" s="105">
        <v>0.03</v>
      </c>
      <c r="P346" s="179">
        <v>0</v>
      </c>
      <c r="Q346" s="179">
        <v>2.9240000584800012E-6</v>
      </c>
      <c r="R346" s="179">
        <v>0</v>
      </c>
      <c r="S346" s="189">
        <v>0</v>
      </c>
      <c r="U346" s="179">
        <v>0.57322626313301539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0</v>
      </c>
      <c r="J347" s="179">
        <v>0</v>
      </c>
      <c r="K347" s="179">
        <v>0</v>
      </c>
      <c r="L347" s="192">
        <v>0</v>
      </c>
      <c r="M347" s="179">
        <v>0</v>
      </c>
      <c r="N347" s="179">
        <v>0</v>
      </c>
      <c r="O347" s="105">
        <v>0.03</v>
      </c>
      <c r="P347" s="179">
        <v>0</v>
      </c>
      <c r="Q347" s="179">
        <v>1.4620000292400006E-6</v>
      </c>
      <c r="R347" s="179">
        <v>0</v>
      </c>
      <c r="S347" s="189">
        <v>0</v>
      </c>
      <c r="U347" s="179">
        <v>0.53748609428311878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0.50979756626428041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0.4979739152621584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0.49698528578284901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0.50073707886037722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0.50670786447892791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0</v>
      </c>
      <c r="J353" s="179">
        <v>0</v>
      </c>
      <c r="K353" s="179">
        <v>0</v>
      </c>
      <c r="L353" s="192">
        <v>0</v>
      </c>
      <c r="M353" s="179">
        <v>0</v>
      </c>
      <c r="N353" s="179">
        <v>0</v>
      </c>
      <c r="O353" s="105">
        <v>0.03</v>
      </c>
      <c r="P353" s="179">
        <v>0</v>
      </c>
      <c r="Q353" s="179">
        <v>4.0150000803000012E-6</v>
      </c>
      <c r="R353" s="179">
        <v>0</v>
      </c>
      <c r="S353" s="189">
        <v>0</v>
      </c>
      <c r="U353" s="179">
        <v>0.53266234095695253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0.56845870237730201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0.58319956162689812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0.59198882701506395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0.57629254703070065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0.56594990234560172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0.58270136416900664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0.59728749033371009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0.60944985957376507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0.54221163270134176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7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23" t="s">
        <v>247</v>
      </c>
      <c r="C5" s="223" t="s">
        <v>47</v>
      </c>
      <c r="D5" s="20" t="s">
        <v>91</v>
      </c>
      <c r="E5" s="225">
        <v>100000000</v>
      </c>
      <c r="F5" s="159">
        <v>32827126</v>
      </c>
      <c r="G5" s="221">
        <f>SUM(F5:F6)/E5*$C$2</f>
        <v>3368441800</v>
      </c>
      <c r="H5" s="46" t="s">
        <v>308</v>
      </c>
    </row>
    <row r="6" spans="1:8">
      <c r="B6" s="224"/>
      <c r="C6" s="224"/>
      <c r="D6" s="8" t="s">
        <v>92</v>
      </c>
      <c r="E6" s="226"/>
      <c r="F6" s="96">
        <v>857292</v>
      </c>
      <c r="G6" s="222"/>
      <c r="H6" s="46"/>
    </row>
    <row r="7" spans="1:8">
      <c r="B7" s="223" t="s">
        <v>247</v>
      </c>
      <c r="C7" s="223" t="s">
        <v>240</v>
      </c>
      <c r="D7" s="20" t="s">
        <v>91</v>
      </c>
      <c r="E7" s="225">
        <v>100000000</v>
      </c>
      <c r="F7" s="159">
        <v>34010643</v>
      </c>
      <c r="G7" s="221">
        <f>SUM(F7:F8)/E7*$C$2</f>
        <v>3830983800</v>
      </c>
      <c r="H7" s="46" t="s">
        <v>310</v>
      </c>
    </row>
    <row r="8" spans="1:8">
      <c r="B8" s="224"/>
      <c r="C8" s="224"/>
      <c r="D8" s="8" t="s">
        <v>92</v>
      </c>
      <c r="E8" s="226"/>
      <c r="F8" s="96">
        <v>4299195</v>
      </c>
      <c r="G8" s="222"/>
      <c r="H8" s="46"/>
    </row>
    <row r="9" spans="1:8">
      <c r="A9" s="15"/>
      <c r="B9" s="223" t="s">
        <v>248</v>
      </c>
      <c r="C9" s="223" t="s">
        <v>47</v>
      </c>
      <c r="D9" s="20" t="s">
        <v>91</v>
      </c>
      <c r="E9" s="225">
        <v>100000000</v>
      </c>
      <c r="F9" s="96">
        <v>32852127</v>
      </c>
      <c r="G9" s="221">
        <f>SUM(F9:F10)/E9*$C$2</f>
        <v>3370654300</v>
      </c>
      <c r="H9" s="46" t="s">
        <v>309</v>
      </c>
    </row>
    <row r="10" spans="1:8">
      <c r="B10" s="224"/>
      <c r="C10" s="224"/>
      <c r="D10" s="8" t="s">
        <v>92</v>
      </c>
      <c r="E10" s="226"/>
      <c r="F10" s="96">
        <v>854416</v>
      </c>
      <c r="G10" s="222"/>
      <c r="H10" s="46"/>
    </row>
    <row r="11" spans="1:8">
      <c r="B11" s="223" t="s">
        <v>248</v>
      </c>
      <c r="C11" s="223" t="s">
        <v>240</v>
      </c>
      <c r="D11" s="20" t="s">
        <v>91</v>
      </c>
      <c r="E11" s="225">
        <v>100000000</v>
      </c>
      <c r="F11" s="96">
        <v>34015732</v>
      </c>
      <c r="G11" s="221">
        <f>SUM(F11:F12)/E11*$C$2</f>
        <v>3829976500</v>
      </c>
      <c r="H11" s="46" t="s">
        <v>307</v>
      </c>
    </row>
    <row r="12" spans="1:8">
      <c r="B12" s="224"/>
      <c r="C12" s="224"/>
      <c r="D12" s="8" t="s">
        <v>92</v>
      </c>
      <c r="E12" s="226"/>
      <c r="F12" s="96">
        <v>4284033</v>
      </c>
      <c r="G12" s="222"/>
      <c r="H12" s="46"/>
    </row>
    <row r="13" spans="1:8">
      <c r="A13" s="15"/>
      <c r="B13" s="223" t="s">
        <v>248</v>
      </c>
      <c r="C13" s="223" t="s">
        <v>49</v>
      </c>
      <c r="D13" s="20" t="s">
        <v>91</v>
      </c>
      <c r="E13" s="227">
        <f>F13</f>
        <v>100000000</v>
      </c>
      <c r="F13" s="96">
        <v>100000000</v>
      </c>
      <c r="G13" s="221">
        <f>SUM(F13:F14)/E13*$C$2</f>
        <v>30000858400</v>
      </c>
      <c r="H13" s="46" t="s">
        <v>311</v>
      </c>
    </row>
    <row r="14" spans="1:8">
      <c r="B14" s="224"/>
      <c r="C14" s="224"/>
      <c r="D14" s="8" t="s">
        <v>92</v>
      </c>
      <c r="E14" s="228"/>
      <c r="F14" s="96">
        <v>200008584</v>
      </c>
      <c r="G14" s="222"/>
      <c r="H14" s="46"/>
    </row>
    <row r="15" spans="1:8">
      <c r="B15" s="157"/>
      <c r="C15" s="157"/>
      <c r="E15" s="47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7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7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7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7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7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7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7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7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7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7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7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284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7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285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7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286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7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7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7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7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7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7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7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7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7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7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7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7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7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7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7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7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7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7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7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7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7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7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7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7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7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7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7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7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7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293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295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295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296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295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296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295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296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295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296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295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296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296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295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296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295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295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295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295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296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296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295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296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295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296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295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295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295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296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295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296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295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295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296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295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296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295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296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295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296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296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295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296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295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295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296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295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295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296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295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295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296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295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295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295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295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296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295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296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295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296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297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296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295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296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295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296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295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297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296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295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297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296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297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295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299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298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297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295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296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299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297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298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295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299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297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295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296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298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294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294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294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294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293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294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294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294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294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294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294</v>
      </c>
      <c r="M162" s="168" t="s">
        <v>96</v>
      </c>
      <c r="N162" s="168" t="s">
        <v>294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0</v>
      </c>
      <c r="AH7" s="173">
        <v>0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0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284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285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286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287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288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289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290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291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292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293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0</v>
      </c>
      <c r="AH31" s="173">
        <v>0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0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0</v>
      </c>
      <c r="AH55" s="173">
        <v>0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0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2026-08-14T03:38:54Z</dcterms:modified>
</cp:coreProperties>
</file>