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173A4392-7B74-4E56-AF34-004D7C53E737}" xr6:coauthVersionLast="47" xr6:coauthVersionMax="47" xr10:uidLastSave="{00000000-0000-0000-0000-000000000000}"/>
  <bookViews>
    <workbookView xWindow="-108" yWindow="-108" windowWidth="23256" windowHeight="12456" tabRatio="840" xr2:uid="{F1DDA356-D507-4748-9DE5-3B246F72C201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53" l="1"/>
  <c r="G13" i="53" s="1"/>
  <c r="H362" i="48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20" i="48"/>
  <c r="H319" i="48"/>
  <c r="I318" i="48" a="1"/>
  <c r="I318" i="48" s="1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G301" i="48"/>
  <c r="H300" i="48"/>
  <c r="H299" i="48"/>
  <c r="F299" i="48" a="1"/>
  <c r="F299" i="48" s="1"/>
  <c r="E299" i="48" a="1"/>
  <c r="E299" i="48" s="1"/>
  <c r="J299" i="48" l="1" a="1"/>
  <c r="J299" i="48" s="1"/>
  <c r="K299" i="48" s="1" a="1"/>
  <c r="K299" i="48" s="1"/>
  <c r="L299" i="48" s="1" a="1"/>
  <c r="L299" i="48" s="1"/>
  <c r="F229" i="77" l="1" a="1"/>
  <c r="F229" i="77" s="1"/>
  <c r="C229" i="48" a="1"/>
  <c r="C229" i="48" s="1"/>
  <c r="C229" i="77" s="1" a="1"/>
  <c r="C229" i="77" s="1"/>
  <c r="C158" i="77" a="1"/>
  <c r="C158" i="77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I248" i="77" s="1" a="1"/>
  <c r="I248" i="77" s="1"/>
  <c r="H230" i="77"/>
  <c r="H229" i="77"/>
  <c r="B227" i="77"/>
  <c r="F227" i="48"/>
  <c r="O248" i="48" a="1"/>
  <c r="O248" i="48" s="1"/>
  <c r="O245" i="48" a="1"/>
  <c r="O245" i="48" s="1"/>
  <c r="O251" i="48" a="1"/>
  <c r="O251" i="48" s="1"/>
  <c r="G231" i="48"/>
  <c r="I248" i="48" s="1" a="1"/>
  <c r="I248" i="48" s="1"/>
  <c r="AA203" i="71" a="1"/>
  <c r="AA203" i="71"/>
  <c r="Z203" i="71" a="1"/>
  <c r="Z203" i="71"/>
  <c r="AA202" i="71" a="1"/>
  <c r="AA202" i="71"/>
  <c r="Z202" i="71" a="1"/>
  <c r="Z202" i="71"/>
  <c r="AA201" i="71" a="1"/>
  <c r="AA201" i="71"/>
  <c r="Z201" i="71" a="1"/>
  <c r="Z201" i="71"/>
  <c r="AA200" i="71" a="1"/>
  <c r="AA200" i="71"/>
  <c r="Z200" i="71" a="1"/>
  <c r="Z200" i="71"/>
  <c r="AA199" i="71" a="1"/>
  <c r="AA199" i="71"/>
  <c r="Z199" i="71" a="1"/>
  <c r="Z199" i="71"/>
  <c r="AA198" i="71" a="1"/>
  <c r="AA198" i="71"/>
  <c r="Z198" i="71" a="1"/>
  <c r="Z198" i="71"/>
  <c r="AA197" i="71" a="1"/>
  <c r="AA197" i="71"/>
  <c r="Z197" i="71" a="1"/>
  <c r="Z197" i="71"/>
  <c r="AA196" i="71" a="1"/>
  <c r="AA196" i="71"/>
  <c r="Z196" i="71" a="1"/>
  <c r="Z196" i="71"/>
  <c r="AA195" i="71" a="1"/>
  <c r="AA195" i="71"/>
  <c r="Z195" i="71" a="1"/>
  <c r="Z195" i="71"/>
  <c r="AA194" i="71" a="1"/>
  <c r="AA194" i="71"/>
  <c r="Z194" i="71" a="1"/>
  <c r="Z194" i="71"/>
  <c r="AA193" i="71" a="1"/>
  <c r="AA193" i="71"/>
  <c r="Z193" i="71" a="1"/>
  <c r="Z193" i="71"/>
  <c r="AA192" i="71" a="1"/>
  <c r="AA192" i="71"/>
  <c r="Z192" i="71" a="1"/>
  <c r="Z192" i="71"/>
  <c r="AA191" i="71" a="1"/>
  <c r="AA191" i="71"/>
  <c r="Z191" i="71" a="1"/>
  <c r="Z191" i="71"/>
  <c r="AA190" i="71" a="1"/>
  <c r="AA190" i="71"/>
  <c r="Z190" i="71" a="1"/>
  <c r="Z190" i="71"/>
  <c r="AA189" i="71" a="1"/>
  <c r="AA189" i="71"/>
  <c r="Z189" i="71" a="1"/>
  <c r="Z189" i="71"/>
  <c r="AA188" i="71" a="1"/>
  <c r="AA188" i="71"/>
  <c r="Z188" i="71" a="1"/>
  <c r="Z188" i="71"/>
  <c r="AA187" i="71" a="1"/>
  <c r="AA187" i="71"/>
  <c r="Z187" i="71" a="1"/>
  <c r="Z187" i="71"/>
  <c r="AA186" i="71" a="1"/>
  <c r="AA186" i="71"/>
  <c r="Z186" i="71" a="1"/>
  <c r="Z186" i="71"/>
  <c r="AA185" i="71" a="1"/>
  <c r="AA185" i="71"/>
  <c r="Z185" i="71" a="1"/>
  <c r="Z185" i="71"/>
  <c r="AA184" i="71" a="1"/>
  <c r="AA184" i="71"/>
  <c r="Z184" i="71" a="1"/>
  <c r="Z184" i="71"/>
  <c r="AA183" i="71" a="1"/>
  <c r="AA183" i="71"/>
  <c r="Z183" i="71" a="1"/>
  <c r="Z183" i="71"/>
  <c r="AA182" i="71" a="1"/>
  <c r="AA182" i="71"/>
  <c r="Z182" i="71" a="1"/>
  <c r="Z182" i="71"/>
  <c r="AA181" i="71" a="1"/>
  <c r="AA181" i="71"/>
  <c r="Z181" i="71" a="1"/>
  <c r="Z181" i="71"/>
  <c r="AA180" i="71" a="1"/>
  <c r="AA180" i="71"/>
  <c r="Z180" i="71" a="1"/>
  <c r="Z180" i="71"/>
  <c r="AA179" i="71" a="1"/>
  <c r="AA179" i="71"/>
  <c r="Z179" i="71" a="1"/>
  <c r="Z179" i="71"/>
  <c r="AA178" i="71" a="1"/>
  <c r="AA178" i="71"/>
  <c r="Z178" i="71" a="1"/>
  <c r="Z178" i="71"/>
  <c r="AA177" i="71" a="1"/>
  <c r="AA177" i="71"/>
  <c r="Z177" i="71" a="1"/>
  <c r="Z177" i="71"/>
  <c r="AA176" i="71" a="1"/>
  <c r="AA176" i="71"/>
  <c r="Z176" i="71" a="1"/>
  <c r="Z176" i="71"/>
  <c r="AA175" i="71" a="1"/>
  <c r="AA175" i="71"/>
  <c r="Z175" i="71" a="1"/>
  <c r="Z175" i="71"/>
  <c r="AA174" i="71" a="1"/>
  <c r="AA174" i="71"/>
  <c r="Z174" i="71" a="1"/>
  <c r="Z174" i="71"/>
  <c r="AA173" i="71" a="1"/>
  <c r="AA173" i="71"/>
  <c r="Z173" i="71" a="1"/>
  <c r="Z173" i="71"/>
  <c r="AA172" i="71" a="1"/>
  <c r="AA172" i="71"/>
  <c r="Z172" i="71" a="1"/>
  <c r="Z172" i="71"/>
  <c r="AA171" i="71" a="1"/>
  <c r="AA171" i="71"/>
  <c r="Z171" i="71" a="1"/>
  <c r="Z171" i="71"/>
  <c r="AA170" i="71" a="1"/>
  <c r="AA170" i="71"/>
  <c r="Z170" i="71" a="1"/>
  <c r="Z170" i="71"/>
  <c r="AA169" i="71" a="1"/>
  <c r="AA169" i="71"/>
  <c r="Z169" i="71" a="1"/>
  <c r="Z169" i="71"/>
  <c r="AA168" i="71" a="1"/>
  <c r="AA168" i="71"/>
  <c r="Z168" i="71" a="1"/>
  <c r="Z168" i="71"/>
  <c r="AA167" i="71" a="1"/>
  <c r="AA167" i="71"/>
  <c r="Z167" i="71" a="1"/>
  <c r="Z167" i="71"/>
  <c r="AA166" i="71" a="1"/>
  <c r="AA166" i="71"/>
  <c r="Z166" i="71" a="1"/>
  <c r="Z166" i="71"/>
  <c r="AA165" i="71" a="1"/>
  <c r="AA165" i="71"/>
  <c r="Z165" i="71" a="1"/>
  <c r="Z165" i="71"/>
  <c r="AA164" i="71" a="1"/>
  <c r="AA164" i="71"/>
  <c r="Z164" i="71" a="1"/>
  <c r="Z164" i="71"/>
  <c r="AA163" i="71" a="1"/>
  <c r="AA163" i="71"/>
  <c r="Z163" i="71" a="1"/>
  <c r="Z163" i="71"/>
  <c r="AA162" i="71" a="1"/>
  <c r="AA162" i="71"/>
  <c r="Z162" i="71" a="1"/>
  <c r="Z162" i="71"/>
  <c r="AA161" i="71" a="1"/>
  <c r="AA161" i="71"/>
  <c r="Z161" i="71" a="1"/>
  <c r="Z161" i="71"/>
  <c r="AA160" i="71" a="1"/>
  <c r="AA160" i="71"/>
  <c r="Z160" i="71" a="1"/>
  <c r="Z160" i="71"/>
  <c r="AA159" i="71" a="1"/>
  <c r="AA159" i="71"/>
  <c r="Z159" i="71" a="1"/>
  <c r="Z159" i="71"/>
  <c r="AA158" i="71" a="1"/>
  <c r="AA158" i="71"/>
  <c r="Z158" i="71" a="1"/>
  <c r="Z158" i="71"/>
  <c r="AA157" i="71" a="1"/>
  <c r="AA157" i="71"/>
  <c r="Z157" i="71" a="1"/>
  <c r="Z157" i="71"/>
  <c r="AA156" i="71" a="1"/>
  <c r="AA156" i="71"/>
  <c r="Z156" i="71" a="1"/>
  <c r="Z156" i="71"/>
  <c r="AA155" i="71" a="1"/>
  <c r="AA155" i="71"/>
  <c r="Z155" i="71" a="1"/>
  <c r="Z155" i="71"/>
  <c r="AA154" i="71" a="1"/>
  <c r="AA154" i="71"/>
  <c r="Z154" i="71" a="1"/>
  <c r="Z154" i="71"/>
  <c r="AA153" i="71" a="1"/>
  <c r="AA153" i="71"/>
  <c r="Z153" i="71" a="1"/>
  <c r="Z153" i="71"/>
  <c r="AA152" i="71" a="1"/>
  <c r="AA152" i="71"/>
  <c r="Z152" i="71" a="1"/>
  <c r="Z152" i="71"/>
  <c r="AA151" i="71" a="1"/>
  <c r="AA151" i="71"/>
  <c r="Z151" i="71" a="1"/>
  <c r="Z151" i="71"/>
  <c r="AA150" i="71" a="1"/>
  <c r="AA150" i="71"/>
  <c r="Z150" i="71" a="1"/>
  <c r="Z150" i="71"/>
  <c r="AA149" i="71" a="1"/>
  <c r="AA149" i="71"/>
  <c r="Z149" i="71" a="1"/>
  <c r="Z149" i="71"/>
  <c r="AA148" i="71" a="1"/>
  <c r="AA148" i="71"/>
  <c r="Z148" i="71" a="1"/>
  <c r="Z148" i="71"/>
  <c r="AA147" i="71" a="1"/>
  <c r="AA147" i="71"/>
  <c r="Z147" i="71" a="1"/>
  <c r="Z147" i="71"/>
  <c r="AA146" i="71" a="1"/>
  <c r="AA146" i="71"/>
  <c r="Z146" i="71" a="1"/>
  <c r="Z146" i="71"/>
  <c r="AA145" i="71" a="1"/>
  <c r="AA145" i="71"/>
  <c r="Z145" i="71" a="1"/>
  <c r="Z145" i="71"/>
  <c r="AA144" i="71" a="1"/>
  <c r="AA144" i="71"/>
  <c r="Z144" i="71" a="1"/>
  <c r="Z144" i="71"/>
  <c r="AA143" i="71" a="1"/>
  <c r="AA143" i="71"/>
  <c r="Z143" i="71" a="1"/>
  <c r="Z143" i="71"/>
  <c r="AA142" i="71" a="1"/>
  <c r="AA142" i="71"/>
  <c r="Z142" i="71" a="1"/>
  <c r="Z142" i="71"/>
  <c r="AA141" i="71" a="1"/>
  <c r="AA141" i="71"/>
  <c r="Z141" i="71" a="1"/>
  <c r="Z141" i="71"/>
  <c r="AA140" i="71" a="1"/>
  <c r="AA140" i="71"/>
  <c r="Z140" i="71" a="1"/>
  <c r="Z140" i="71"/>
  <c r="AA139" i="71" a="1"/>
  <c r="AA139" i="71"/>
  <c r="Z139" i="71" a="1"/>
  <c r="Z139" i="71"/>
  <c r="AA138" i="71" a="1"/>
  <c r="AA138" i="71"/>
  <c r="Z138" i="71" a="1"/>
  <c r="Z138" i="71"/>
  <c r="AA137" i="71" a="1"/>
  <c r="AA137" i="71"/>
  <c r="Z137" i="71" a="1"/>
  <c r="Z137" i="71"/>
  <c r="AA136" i="71" a="1"/>
  <c r="AA136" i="71"/>
  <c r="Z136" i="71" a="1"/>
  <c r="Z136" i="71"/>
  <c r="AA135" i="71" a="1"/>
  <c r="AA135" i="71"/>
  <c r="Z135" i="71" a="1"/>
  <c r="Z135" i="71"/>
  <c r="AA134" i="71" a="1"/>
  <c r="AA134" i="71"/>
  <c r="Z134" i="71" a="1"/>
  <c r="Z134" i="71"/>
  <c r="AA133" i="71" a="1"/>
  <c r="AA133" i="71"/>
  <c r="Z133" i="71" a="1"/>
  <c r="Z133" i="71"/>
  <c r="AA132" i="71" a="1"/>
  <c r="AA132" i="71"/>
  <c r="Z132" i="71" a="1"/>
  <c r="Z132" i="71"/>
  <c r="AA131" i="71" a="1"/>
  <c r="AA131" i="71"/>
  <c r="Z131" i="71" a="1"/>
  <c r="Z131" i="71"/>
  <c r="AA130" i="71" a="1"/>
  <c r="AA130" i="71"/>
  <c r="Z130" i="71" a="1"/>
  <c r="Z130" i="71"/>
  <c r="AA129" i="71" a="1"/>
  <c r="AA129" i="71"/>
  <c r="Z129" i="71" a="1"/>
  <c r="Z129" i="71"/>
  <c r="AA128" i="71" a="1"/>
  <c r="AA128" i="71"/>
  <c r="Z128" i="71" a="1"/>
  <c r="Z128" i="71"/>
  <c r="AA127" i="71" a="1"/>
  <c r="AA127" i="71"/>
  <c r="Z127" i="71" a="1"/>
  <c r="Z127" i="71"/>
  <c r="AA126" i="71" a="1"/>
  <c r="AA126" i="71"/>
  <c r="Z126" i="71" a="1"/>
  <c r="Z126" i="71"/>
  <c r="AA125" i="71" a="1"/>
  <c r="AA125" i="71"/>
  <c r="Z125" i="71" a="1"/>
  <c r="Z125" i="71"/>
  <c r="AA124" i="71" a="1"/>
  <c r="AA124" i="71"/>
  <c r="Z124" i="71" a="1"/>
  <c r="Z124" i="71"/>
  <c r="AA123" i="71" a="1"/>
  <c r="AA123" i="71"/>
  <c r="Z123" i="71" a="1"/>
  <c r="Z123" i="71"/>
  <c r="AA122" i="71" a="1"/>
  <c r="AA122" i="71"/>
  <c r="Z122" i="71" a="1"/>
  <c r="Z122" i="71"/>
  <c r="AA121" i="71" a="1"/>
  <c r="AA121" i="71"/>
  <c r="Z121" i="71" a="1"/>
  <c r="Z121" i="71"/>
  <c r="AA120" i="71" a="1"/>
  <c r="AA120" i="71"/>
  <c r="Z120" i="71" a="1"/>
  <c r="Z120" i="71"/>
  <c r="AA119" i="71" a="1"/>
  <c r="AA119" i="71"/>
  <c r="Z119" i="71" a="1"/>
  <c r="Z119" i="71"/>
  <c r="AA118" i="71" a="1"/>
  <c r="AA118" i="71"/>
  <c r="Z118" i="71" a="1"/>
  <c r="Z118" i="71"/>
  <c r="AA117" i="71" a="1"/>
  <c r="AA117" i="71"/>
  <c r="Z117" i="71" a="1"/>
  <c r="Z117" i="71"/>
  <c r="AA116" i="71" a="1"/>
  <c r="AA116" i="71"/>
  <c r="Z116" i="71" a="1"/>
  <c r="Z116" i="71"/>
  <c r="AA115" i="71" a="1"/>
  <c r="AA115" i="71"/>
  <c r="Z115" i="71" a="1"/>
  <c r="Z115" i="71"/>
  <c r="AA114" i="71" a="1"/>
  <c r="AA114" i="71"/>
  <c r="Z114" i="71" a="1"/>
  <c r="Z114" i="71"/>
  <c r="AA113" i="71" a="1"/>
  <c r="AA113" i="71"/>
  <c r="Z113" i="71" a="1"/>
  <c r="Z113" i="71"/>
  <c r="AA112" i="71" a="1"/>
  <c r="AA112" i="71"/>
  <c r="Z112" i="71" a="1"/>
  <c r="Z112" i="71"/>
  <c r="AA111" i="71" a="1"/>
  <c r="AA111" i="71"/>
  <c r="Z111" i="71" a="1"/>
  <c r="Z111" i="71"/>
  <c r="AA110" i="71" a="1"/>
  <c r="AA110" i="71"/>
  <c r="Z110" i="71" a="1"/>
  <c r="Z110" i="71"/>
  <c r="AA109" i="71" a="1"/>
  <c r="AA109" i="71"/>
  <c r="Z109" i="71" a="1"/>
  <c r="Z109" i="71"/>
  <c r="AA108" i="71" a="1"/>
  <c r="AA108" i="71"/>
  <c r="Z108" i="71" a="1"/>
  <c r="Z108" i="71"/>
  <c r="AA107" i="71" a="1"/>
  <c r="AA107" i="71"/>
  <c r="Z107" i="71" a="1"/>
  <c r="Z107" i="71"/>
  <c r="AA106" i="71" a="1"/>
  <c r="AA106" i="71"/>
  <c r="Z106" i="71" a="1"/>
  <c r="Z106" i="71"/>
  <c r="AA105" i="71" a="1"/>
  <c r="AA105" i="71"/>
  <c r="Z105" i="71" a="1"/>
  <c r="Z105" i="71"/>
  <c r="AA104" i="71" a="1"/>
  <c r="AA104" i="71"/>
  <c r="Z104" i="71" a="1"/>
  <c r="Z104" i="71"/>
  <c r="AA103" i="71" a="1"/>
  <c r="AA103" i="71"/>
  <c r="Z103" i="71" a="1"/>
  <c r="Z103" i="71"/>
  <c r="AA102" i="71" a="1"/>
  <c r="AA102" i="71"/>
  <c r="Z102" i="71" a="1"/>
  <c r="Z102" i="71"/>
  <c r="AA101" i="71" a="1"/>
  <c r="AA101" i="71"/>
  <c r="Z101" i="71" a="1"/>
  <c r="Z101" i="71"/>
  <c r="AA100" i="71" a="1"/>
  <c r="AA100" i="71"/>
  <c r="Z100" i="71" a="1"/>
  <c r="Z100" i="71"/>
  <c r="AA99" i="71" a="1"/>
  <c r="AA99" i="71"/>
  <c r="Z99" i="71" a="1"/>
  <c r="Z99" i="71"/>
  <c r="AA98" i="71" a="1"/>
  <c r="AA98" i="71"/>
  <c r="Z98" i="71" a="1"/>
  <c r="Z98" i="71"/>
  <c r="AA97" i="71" a="1"/>
  <c r="AA97" i="71"/>
  <c r="Z97" i="71" a="1"/>
  <c r="Z97" i="71"/>
  <c r="AA96" i="71" a="1"/>
  <c r="AA96" i="71"/>
  <c r="Z96" i="71" a="1"/>
  <c r="Z96" i="71"/>
  <c r="AA95" i="71" a="1"/>
  <c r="AA95" i="71"/>
  <c r="Z95" i="71" a="1"/>
  <c r="Z95" i="71"/>
  <c r="AA94" i="71" a="1"/>
  <c r="AA94" i="71"/>
  <c r="Z94" i="71" a="1"/>
  <c r="Z94" i="71"/>
  <c r="AA93" i="71" a="1"/>
  <c r="AA93" i="71"/>
  <c r="Z93" i="71" a="1"/>
  <c r="Z93" i="71"/>
  <c r="AA92" i="71" a="1"/>
  <c r="AA92" i="71"/>
  <c r="Z92" i="71" a="1"/>
  <c r="Z92" i="71"/>
  <c r="AA91" i="71" a="1"/>
  <c r="AA91" i="71"/>
  <c r="Z91" i="71" a="1"/>
  <c r="Z91" i="71"/>
  <c r="AA90" i="71" a="1"/>
  <c r="AA90" i="71"/>
  <c r="Z90" i="71" a="1"/>
  <c r="Z90" i="71"/>
  <c r="AA89" i="71" a="1"/>
  <c r="AA89" i="71"/>
  <c r="Z89" i="71" a="1"/>
  <c r="Z89" i="71"/>
  <c r="AA88" i="71" a="1"/>
  <c r="AA88" i="71"/>
  <c r="Z88" i="71" a="1"/>
  <c r="Z88" i="71"/>
  <c r="AA87" i="71" a="1"/>
  <c r="AA87" i="71"/>
  <c r="Z87" i="71" a="1"/>
  <c r="Z87" i="71"/>
  <c r="AA86" i="71" a="1"/>
  <c r="AA86" i="71"/>
  <c r="Z86" i="71" a="1"/>
  <c r="Z86" i="71"/>
  <c r="AA85" i="71" a="1"/>
  <c r="AA85" i="71"/>
  <c r="Z85" i="71" a="1"/>
  <c r="Z85" i="71"/>
  <c r="AA84" i="71" a="1"/>
  <c r="AA84" i="71"/>
  <c r="Z84" i="71" a="1"/>
  <c r="Z84" i="71"/>
  <c r="AA83" i="71" a="1"/>
  <c r="AA83" i="71"/>
  <c r="Z83" i="71" a="1"/>
  <c r="Z83" i="71"/>
  <c r="AA82" i="71" a="1"/>
  <c r="AA82" i="71"/>
  <c r="Z82" i="71" a="1"/>
  <c r="Z82" i="71"/>
  <c r="AA81" i="71" a="1"/>
  <c r="AA81" i="71"/>
  <c r="Z81" i="71" a="1"/>
  <c r="Z81" i="71"/>
  <c r="AA80" i="71" a="1"/>
  <c r="AA80" i="71"/>
  <c r="Z80" i="71" a="1"/>
  <c r="Z80" i="71"/>
  <c r="AA79" i="71" a="1"/>
  <c r="AA79" i="71"/>
  <c r="Z79" i="71" a="1"/>
  <c r="Z79" i="71"/>
  <c r="AA78" i="71" a="1"/>
  <c r="AA78" i="71"/>
  <c r="Z78" i="71" a="1"/>
  <c r="Z78" i="71"/>
  <c r="AA77" i="71" a="1"/>
  <c r="AA77" i="71"/>
  <c r="Z77" i="71" a="1"/>
  <c r="Z77" i="71"/>
  <c r="AA76" i="71" a="1"/>
  <c r="AA76" i="71"/>
  <c r="Z76" i="71" a="1"/>
  <c r="Z76" i="71"/>
  <c r="AA75" i="71" a="1"/>
  <c r="AA75" i="71"/>
  <c r="Z75" i="71" a="1"/>
  <c r="Z75" i="71"/>
  <c r="AA74" i="71" a="1"/>
  <c r="AA74" i="71"/>
  <c r="Z74" i="71" a="1"/>
  <c r="Z74" i="71"/>
  <c r="AA73" i="71" a="1"/>
  <c r="AA73" i="71"/>
  <c r="Z73" i="71" a="1"/>
  <c r="Z73" i="71"/>
  <c r="AA72" i="71" a="1"/>
  <c r="AA72" i="71"/>
  <c r="Z72" i="71" a="1"/>
  <c r="Z72" i="71"/>
  <c r="AA71" i="71" a="1"/>
  <c r="AA71" i="71"/>
  <c r="Z71" i="71" a="1"/>
  <c r="Z71" i="71"/>
  <c r="AA70" i="71" a="1"/>
  <c r="AA70" i="71"/>
  <c r="Z70" i="71" a="1"/>
  <c r="Z70" i="71"/>
  <c r="AA69" i="71" a="1"/>
  <c r="AA69" i="71"/>
  <c r="Z69" i="71" a="1"/>
  <c r="Z69" i="71"/>
  <c r="AA68" i="71" a="1"/>
  <c r="AA68" i="71"/>
  <c r="Z68" i="71" a="1"/>
  <c r="Z68" i="71"/>
  <c r="AA67" i="71" a="1"/>
  <c r="AA67" i="71"/>
  <c r="Z67" i="71" a="1"/>
  <c r="Z67" i="71"/>
  <c r="AA66" i="71" a="1"/>
  <c r="AA66" i="71"/>
  <c r="Z66" i="71" a="1"/>
  <c r="Z66" i="71"/>
  <c r="AA65" i="71" a="1"/>
  <c r="AA65" i="71"/>
  <c r="Z65" i="71" a="1"/>
  <c r="Z65" i="71"/>
  <c r="AA64" i="71" a="1"/>
  <c r="AA64" i="71"/>
  <c r="Z64" i="71" a="1"/>
  <c r="Z64" i="71"/>
  <c r="AA63" i="71" a="1"/>
  <c r="AA63" i="71"/>
  <c r="Z63" i="71" a="1"/>
  <c r="Z63" i="71"/>
  <c r="AA62" i="71" a="1"/>
  <c r="AA62" i="71"/>
  <c r="Z62" i="71" a="1"/>
  <c r="Z62" i="71"/>
  <c r="AA61" i="71" a="1"/>
  <c r="AA61" i="71"/>
  <c r="Z61" i="71" a="1"/>
  <c r="Z61" i="71"/>
  <c r="AA60" i="71" a="1"/>
  <c r="AA60" i="71"/>
  <c r="Z60" i="71" a="1"/>
  <c r="Z60" i="71"/>
  <c r="AA59" i="71" a="1"/>
  <c r="AA59" i="71"/>
  <c r="Z59" i="71" a="1"/>
  <c r="Z59" i="71"/>
  <c r="AA58" i="71" a="1"/>
  <c r="AA58" i="71"/>
  <c r="Z58" i="71" a="1"/>
  <c r="Z58" i="71"/>
  <c r="AA57" i="71" a="1"/>
  <c r="AA57" i="71"/>
  <c r="Z57" i="71" a="1"/>
  <c r="Z57" i="71"/>
  <c r="AA56" i="71" a="1"/>
  <c r="AA56" i="71"/>
  <c r="Z56" i="71" a="1"/>
  <c r="Z56" i="71"/>
  <c r="AA55" i="71" a="1"/>
  <c r="AA55" i="71"/>
  <c r="Z55" i="71" a="1"/>
  <c r="Z55" i="71"/>
  <c r="AA54" i="71" a="1"/>
  <c r="AA54" i="71"/>
  <c r="Z54" i="71" a="1"/>
  <c r="Z54" i="71"/>
  <c r="AA53" i="71" a="1"/>
  <c r="AA53" i="71"/>
  <c r="Z53" i="71" a="1"/>
  <c r="Z53" i="71"/>
  <c r="AA52" i="71" a="1"/>
  <c r="AA52" i="71"/>
  <c r="Z52" i="71" a="1"/>
  <c r="Z52" i="71"/>
  <c r="AA51" i="71" a="1"/>
  <c r="AA51" i="71"/>
  <c r="Z51" i="71" a="1"/>
  <c r="Z51" i="71"/>
  <c r="AA50" i="71" a="1"/>
  <c r="AA50" i="71"/>
  <c r="Z50" i="71" a="1"/>
  <c r="Z50" i="71"/>
  <c r="AA49" i="71" a="1"/>
  <c r="AA49" i="71"/>
  <c r="Z49" i="71" a="1"/>
  <c r="Z49" i="71"/>
  <c r="AA48" i="71" a="1"/>
  <c r="AA48" i="71"/>
  <c r="Z48" i="71" a="1"/>
  <c r="Z48" i="71"/>
  <c r="AA47" i="71" a="1"/>
  <c r="AA47" i="71"/>
  <c r="Z47" i="71" a="1"/>
  <c r="Z47" i="71"/>
  <c r="AA46" i="71" a="1"/>
  <c r="AA46" i="71"/>
  <c r="Z46" i="71" a="1"/>
  <c r="Z46" i="71"/>
  <c r="AA45" i="71" a="1"/>
  <c r="AA45" i="71"/>
  <c r="Z45" i="71" a="1"/>
  <c r="Z45" i="71"/>
  <c r="AA44" i="71" a="1"/>
  <c r="AA44" i="71"/>
  <c r="Z44" i="71" a="1"/>
  <c r="Z44" i="71"/>
  <c r="AA43" i="71" a="1"/>
  <c r="AA43" i="71"/>
  <c r="Z43" i="71" a="1"/>
  <c r="Z43" i="71"/>
  <c r="AA42" i="71" a="1"/>
  <c r="AA42" i="71"/>
  <c r="Z42" i="71" a="1"/>
  <c r="Z42" i="71"/>
  <c r="AA41" i="71" a="1"/>
  <c r="AA41" i="71"/>
  <c r="Z41" i="71" a="1"/>
  <c r="Z41" i="71"/>
  <c r="AA40" i="71" a="1"/>
  <c r="AA40" i="71"/>
  <c r="Z40" i="71" a="1"/>
  <c r="Z40" i="71"/>
  <c r="AA39" i="71" a="1"/>
  <c r="AA39" i="71"/>
  <c r="Z39" i="71" a="1"/>
  <c r="Z39" i="71"/>
  <c r="AA38" i="71" a="1"/>
  <c r="AA38" i="71"/>
  <c r="Z38" i="71" a="1"/>
  <c r="Z38" i="71"/>
  <c r="AA37" i="71" a="1"/>
  <c r="AA37" i="71"/>
  <c r="Z37" i="71" a="1"/>
  <c r="Z37" i="71"/>
  <c r="AA36" i="71" a="1"/>
  <c r="AA36" i="71"/>
  <c r="Z36" i="71" a="1"/>
  <c r="Z36" i="71"/>
  <c r="AA35" i="71" a="1"/>
  <c r="AA35" i="71"/>
  <c r="Z35" i="71" a="1"/>
  <c r="Z35" i="71"/>
  <c r="AA34" i="71" a="1"/>
  <c r="AA34" i="71"/>
  <c r="Z34" i="71" a="1"/>
  <c r="Z34" i="71"/>
  <c r="AA33" i="71" a="1"/>
  <c r="AA33" i="71"/>
  <c r="Z33" i="71" a="1"/>
  <c r="Z33" i="71"/>
  <c r="AA32" i="71" a="1"/>
  <c r="AA32" i="71"/>
  <c r="Z32" i="71" a="1"/>
  <c r="Z32" i="71"/>
  <c r="AA31" i="71" a="1"/>
  <c r="AA31" i="71"/>
  <c r="Z31" i="71" a="1"/>
  <c r="Z31" i="71"/>
  <c r="AA30" i="71" a="1"/>
  <c r="AA30" i="71"/>
  <c r="Z30" i="71" a="1"/>
  <c r="Z30" i="71"/>
  <c r="AA29" i="71" a="1"/>
  <c r="AA29" i="71"/>
  <c r="Z29" i="71" a="1"/>
  <c r="Z29" i="71"/>
  <c r="AA28" i="71" a="1"/>
  <c r="AA28" i="71"/>
  <c r="Z28" i="71" a="1"/>
  <c r="Z28" i="71"/>
  <c r="AA27" i="71" a="1"/>
  <c r="AA27" i="71"/>
  <c r="Z27" i="71" a="1"/>
  <c r="Z27" i="71"/>
  <c r="AA26" i="71" a="1"/>
  <c r="AA26" i="71"/>
  <c r="Z26" i="71" a="1"/>
  <c r="Z26" i="71"/>
  <c r="AA25" i="71" a="1"/>
  <c r="AA25" i="71"/>
  <c r="Z25" i="71" a="1"/>
  <c r="Z25" i="71"/>
  <c r="AA24" i="71" a="1"/>
  <c r="AA24" i="71"/>
  <c r="Z24" i="71" a="1"/>
  <c r="Z24" i="71"/>
  <c r="AA23" i="71" a="1"/>
  <c r="AA23" i="71"/>
  <c r="Z23" i="71" a="1"/>
  <c r="Z23" i="71"/>
  <c r="AA22" i="71" a="1"/>
  <c r="AA22" i="71"/>
  <c r="Z22" i="71" a="1"/>
  <c r="Z22" i="71"/>
  <c r="AA21" i="71" a="1"/>
  <c r="AA21" i="71"/>
  <c r="Z21" i="71" a="1"/>
  <c r="Z21" i="71"/>
  <c r="AA20" i="71" a="1"/>
  <c r="AA20" i="71"/>
  <c r="Z20" i="71" a="1"/>
  <c r="Z20" i="71"/>
  <c r="AA19" i="71" a="1"/>
  <c r="AA19" i="71"/>
  <c r="Z19" i="71" a="1"/>
  <c r="Z19" i="71"/>
  <c r="AA18" i="71" a="1"/>
  <c r="AA18" i="71"/>
  <c r="Z18" i="71" a="1"/>
  <c r="Z18" i="71"/>
  <c r="AA17" i="71" a="1"/>
  <c r="AA17" i="71"/>
  <c r="Z17" i="71" a="1"/>
  <c r="Z17" i="71"/>
  <c r="AA16" i="71" a="1"/>
  <c r="AA16" i="71"/>
  <c r="Z16" i="71" a="1"/>
  <c r="Z16" i="71"/>
  <c r="AA15" i="71" a="1"/>
  <c r="AA15" i="71"/>
  <c r="Z15" i="71" a="1"/>
  <c r="Z15" i="71"/>
  <c r="AA14" i="71" a="1"/>
  <c r="AA14" i="71"/>
  <c r="Z14" i="71" a="1"/>
  <c r="Z14" i="71"/>
  <c r="AA13" i="71" a="1"/>
  <c r="AA13" i="71"/>
  <c r="Z13" i="71" a="1"/>
  <c r="Z13" i="71"/>
  <c r="AA12" i="71" a="1"/>
  <c r="AA12" i="71"/>
  <c r="Z12" i="71" a="1"/>
  <c r="Z12" i="71"/>
  <c r="AA11" i="71" a="1"/>
  <c r="AA11" i="71"/>
  <c r="Z11" i="71" a="1"/>
  <c r="Z11" i="71"/>
  <c r="AA10" i="71" a="1"/>
  <c r="AA10" i="71"/>
  <c r="Z10" i="71" a="1"/>
  <c r="Z10" i="71"/>
  <c r="AA9" i="71" a="1"/>
  <c r="AA9" i="71"/>
  <c r="Z9" i="71" a="1"/>
  <c r="Z9" i="71"/>
  <c r="AA8" i="71" a="1"/>
  <c r="AA8" i="71"/>
  <c r="Z8" i="71" a="1"/>
  <c r="Z8" i="71"/>
  <c r="AA7" i="71" a="1"/>
  <c r="AA7" i="71"/>
  <c r="Z7" i="71" a="1"/>
  <c r="Z7" i="71"/>
  <c r="AA6" i="71" a="1"/>
  <c r="AA6" i="71"/>
  <c r="Z6" i="71" a="1"/>
  <c r="Z6" i="71"/>
  <c r="AA5" i="71" a="1"/>
  <c r="AA5" i="71"/>
  <c r="Z5" i="71" a="1"/>
  <c r="Z5" i="71"/>
  <c r="AA4" i="71" a="1"/>
  <c r="AA4" i="71"/>
  <c r="O100" i="48" a="1"/>
  <c r="O100" i="48" s="1"/>
  <c r="Z4" i="71" a="1"/>
  <c r="Z4" i="71"/>
  <c r="AA203" i="70"/>
  <c r="AA203" i="70" a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/>
  <c r="Z200" i="70" a="1"/>
  <c r="AA199" i="70" a="1"/>
  <c r="AA199" i="70" s="1"/>
  <c r="Z199" i="70" a="1"/>
  <c r="Z199" i="70" s="1"/>
  <c r="AA198" i="70"/>
  <c r="AA198" i="70" a="1"/>
  <c r="Z198" i="70" a="1"/>
  <c r="Z198" i="70" s="1"/>
  <c r="AA197" i="70" a="1"/>
  <c r="AA197" i="70" s="1"/>
  <c r="Z197" i="70"/>
  <c r="Z197" i="70" a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/>
  <c r="Z194" i="70" a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/>
  <c r="Z190" i="70" a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/>
  <c r="Z169" i="70" a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/>
  <c r="AA161" i="70" a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/>
  <c r="AA154" i="70" a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/>
  <c r="AA151" i="70" a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/>
  <c r="AA141" i="70" a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/>
  <c r="AA134" i="70" a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/>
  <c r="AA131" i="70" a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/>
  <c r="AA121" i="70" a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/>
  <c r="AA114" i="70" a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/>
  <c r="AA111" i="70" a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/>
  <c r="AA101" i="70" a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/>
  <c r="AA94" i="70" a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/>
  <c r="AA91" i="70" a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/>
  <c r="AA81" i="70" a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/>
  <c r="AA74" i="70" a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/>
  <c r="AA71" i="70" a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/>
  <c r="AA61" i="70" a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/>
  <c r="AA54" i="70" a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/>
  <c r="AA51" i="70" a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/>
  <c r="AA41" i="70" a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/>
  <c r="AA34" i="70" a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/>
  <c r="AA31" i="70" a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/>
  <c r="AA21" i="70" a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/>
  <c r="AA14" i="70" a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/>
  <c r="AA11" i="70" a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/>
  <c r="AA203" i="69" a="1"/>
  <c r="AA203" i="69"/>
  <c r="Z203" i="69" a="1"/>
  <c r="Z203" i="69"/>
  <c r="AA202" i="69" a="1"/>
  <c r="AA202" i="69"/>
  <c r="Z202" i="69" a="1"/>
  <c r="Z202" i="69"/>
  <c r="AA201" i="69" a="1"/>
  <c r="AA201" i="69" s="1"/>
  <c r="Z201" i="69" a="1"/>
  <c r="Z201" i="69" s="1"/>
  <c r="AA200" i="69" a="1"/>
  <c r="AA200" i="69"/>
  <c r="Z200" i="69" a="1"/>
  <c r="Z200" i="69"/>
  <c r="AA199" i="69" a="1"/>
  <c r="AA199" i="69"/>
  <c r="Z199" i="69" a="1"/>
  <c r="Z199" i="69"/>
  <c r="AA198" i="69" a="1"/>
  <c r="AA198" i="69"/>
  <c r="Z198" i="69" a="1"/>
  <c r="Z198" i="69"/>
  <c r="AA197" i="69" a="1"/>
  <c r="AA197" i="69"/>
  <c r="Z197" i="69" a="1"/>
  <c r="Z197" i="69"/>
  <c r="AA196" i="69" a="1"/>
  <c r="AA196" i="69" s="1"/>
  <c r="Z196" i="69" a="1"/>
  <c r="Z196" i="69" s="1"/>
  <c r="AA195" i="69" a="1"/>
  <c r="AA195" i="69"/>
  <c r="Z195" i="69" a="1"/>
  <c r="Z195" i="69"/>
  <c r="AA194" i="69" a="1"/>
  <c r="AA194" i="69"/>
  <c r="Z194" i="69" a="1"/>
  <c r="Z194" i="69"/>
  <c r="AA193" i="69" a="1"/>
  <c r="AA193" i="69"/>
  <c r="Z193" i="69" a="1"/>
  <c r="Z193" i="69"/>
  <c r="AA192" i="69" a="1"/>
  <c r="AA192" i="69"/>
  <c r="Z192" i="69" a="1"/>
  <c r="Z192" i="69"/>
  <c r="AA191" i="69" a="1"/>
  <c r="AA191" i="69" s="1"/>
  <c r="Z191" i="69" a="1"/>
  <c r="Z191" i="69" s="1"/>
  <c r="AA190" i="69" a="1"/>
  <c r="AA190" i="69"/>
  <c r="Z190" i="69" a="1"/>
  <c r="Z190" i="69"/>
  <c r="AA189" i="69" a="1"/>
  <c r="AA189" i="69"/>
  <c r="Z189" i="69" a="1"/>
  <c r="Z189" i="69"/>
  <c r="AA188" i="69" a="1"/>
  <c r="AA188" i="69"/>
  <c r="Z188" i="69" a="1"/>
  <c r="Z188" i="69"/>
  <c r="AA187" i="69" a="1"/>
  <c r="AA187" i="69"/>
  <c r="Z187" i="69" a="1"/>
  <c r="Z187" i="69"/>
  <c r="AA186" i="69" a="1"/>
  <c r="AA186" i="69" s="1"/>
  <c r="Z186" i="69" a="1"/>
  <c r="Z186" i="69" s="1"/>
  <c r="AA185" i="69" a="1"/>
  <c r="AA185" i="69"/>
  <c r="Z185" i="69" a="1"/>
  <c r="Z185" i="69"/>
  <c r="AA184" i="69" a="1"/>
  <c r="AA184" i="69"/>
  <c r="Z184" i="69" a="1"/>
  <c r="Z184" i="69"/>
  <c r="AA183" i="69" a="1"/>
  <c r="AA183" i="69"/>
  <c r="Z183" i="69" a="1"/>
  <c r="Z183" i="69"/>
  <c r="AA182" i="69" a="1"/>
  <c r="AA182" i="69"/>
  <c r="Z182" i="69" a="1"/>
  <c r="Z182" i="69"/>
  <c r="AA181" i="69" a="1"/>
  <c r="AA181" i="69" s="1"/>
  <c r="Z181" i="69" a="1"/>
  <c r="Z181" i="69" s="1"/>
  <c r="AA180" i="69" a="1"/>
  <c r="AA180" i="69"/>
  <c r="Z180" i="69" a="1"/>
  <c r="Z180" i="69"/>
  <c r="AA179" i="69" a="1"/>
  <c r="AA179" i="69"/>
  <c r="Z179" i="69" a="1"/>
  <c r="Z179" i="69"/>
  <c r="AA178" i="69" a="1"/>
  <c r="AA178" i="69"/>
  <c r="Z178" i="69" a="1"/>
  <c r="Z178" i="69"/>
  <c r="AA177" i="69" a="1"/>
  <c r="AA177" i="69"/>
  <c r="Z177" i="69" a="1"/>
  <c r="Z177" i="69"/>
  <c r="AA176" i="69" a="1"/>
  <c r="AA176" i="69" s="1"/>
  <c r="Z176" i="69" a="1"/>
  <c r="Z176" i="69" s="1"/>
  <c r="AA175" i="69" a="1"/>
  <c r="AA175" i="69"/>
  <c r="Z175" i="69" a="1"/>
  <c r="Z175" i="69"/>
  <c r="AA174" i="69" a="1"/>
  <c r="AA174" i="69"/>
  <c r="Z174" i="69" a="1"/>
  <c r="Z174" i="69"/>
  <c r="AA173" i="69" a="1"/>
  <c r="AA173" i="69"/>
  <c r="Z173" i="69" a="1"/>
  <c r="Z173" i="69"/>
  <c r="AA172" i="69" a="1"/>
  <c r="AA172" i="69"/>
  <c r="Z172" i="69" a="1"/>
  <c r="Z172" i="69"/>
  <c r="AA171" i="69" a="1"/>
  <c r="AA171" i="69" s="1"/>
  <c r="Z171" i="69" a="1"/>
  <c r="Z171" i="69" s="1"/>
  <c r="AA170" i="69" a="1"/>
  <c r="AA170" i="69"/>
  <c r="Z170" i="69" a="1"/>
  <c r="Z170" i="69"/>
  <c r="AA169" i="69" a="1"/>
  <c r="AA169" i="69"/>
  <c r="Z169" i="69" a="1"/>
  <c r="Z169" i="69"/>
  <c r="AA168" i="69" a="1"/>
  <c r="AA168" i="69"/>
  <c r="Z168" i="69" a="1"/>
  <c r="Z168" i="69"/>
  <c r="AA167" i="69" a="1"/>
  <c r="AA167" i="69"/>
  <c r="Z167" i="69" a="1"/>
  <c r="Z167" i="69"/>
  <c r="AA166" i="69" a="1"/>
  <c r="AA166" i="69" s="1"/>
  <c r="Z166" i="69" a="1"/>
  <c r="Z166" i="69" s="1"/>
  <c r="AA165" i="69" a="1"/>
  <c r="AA165" i="69"/>
  <c r="Z165" i="69" a="1"/>
  <c r="Z165" i="69"/>
  <c r="AA164" i="69" a="1"/>
  <c r="AA164" i="69"/>
  <c r="Z164" i="69" a="1"/>
  <c r="Z164" i="69"/>
  <c r="AA163" i="69" a="1"/>
  <c r="AA163" i="69"/>
  <c r="Z163" i="69" a="1"/>
  <c r="Z163" i="69"/>
  <c r="AA162" i="69" a="1"/>
  <c r="AA162" i="69"/>
  <c r="Z162" i="69" a="1"/>
  <c r="Z162" i="69"/>
  <c r="AA161" i="69" a="1"/>
  <c r="AA161" i="69" s="1"/>
  <c r="Z161" i="69" a="1"/>
  <c r="Z161" i="69" s="1"/>
  <c r="AA160" i="69" a="1"/>
  <c r="AA160" i="69"/>
  <c r="Z160" i="69" a="1"/>
  <c r="Z160" i="69"/>
  <c r="AA159" i="69" a="1"/>
  <c r="AA159" i="69"/>
  <c r="Z159" i="69" a="1"/>
  <c r="Z159" i="69"/>
  <c r="AA158" i="69" a="1"/>
  <c r="AA158" i="69"/>
  <c r="Z158" i="69" a="1"/>
  <c r="Z158" i="69"/>
  <c r="AA157" i="69" a="1"/>
  <c r="AA157" i="69"/>
  <c r="Z157" i="69" a="1"/>
  <c r="Z157" i="69"/>
  <c r="AA156" i="69" a="1"/>
  <c r="AA156" i="69" s="1"/>
  <c r="Z156" i="69" a="1"/>
  <c r="Z156" i="69" s="1"/>
  <c r="AA155" i="69" a="1"/>
  <c r="AA155" i="69"/>
  <c r="Z155" i="69" a="1"/>
  <c r="Z155" i="69"/>
  <c r="AA154" i="69" a="1"/>
  <c r="AA154" i="69"/>
  <c r="Z154" i="69" a="1"/>
  <c r="Z154" i="69"/>
  <c r="AA153" i="69" a="1"/>
  <c r="AA153" i="69"/>
  <c r="Z153" i="69" a="1"/>
  <c r="Z153" i="69"/>
  <c r="AA152" i="69" a="1"/>
  <c r="AA152" i="69"/>
  <c r="Z152" i="69" a="1"/>
  <c r="Z152" i="69"/>
  <c r="AA151" i="69" a="1"/>
  <c r="AA151" i="69" s="1"/>
  <c r="Z151" i="69" a="1"/>
  <c r="Z151" i="69" s="1"/>
  <c r="AA150" i="69" a="1"/>
  <c r="AA150" i="69"/>
  <c r="Z150" i="69" a="1"/>
  <c r="Z150" i="69"/>
  <c r="AA149" i="69" a="1"/>
  <c r="AA149" i="69"/>
  <c r="Z149" i="69" a="1"/>
  <c r="Z149" i="69"/>
  <c r="AA148" i="69" a="1"/>
  <c r="AA148" i="69"/>
  <c r="Z148" i="69" a="1"/>
  <c r="Z148" i="69"/>
  <c r="AA147" i="69" a="1"/>
  <c r="AA147" i="69"/>
  <c r="Z147" i="69" a="1"/>
  <c r="Z147" i="69"/>
  <c r="AA146" i="69" a="1"/>
  <c r="AA146" i="69" s="1"/>
  <c r="Z146" i="69" a="1"/>
  <c r="Z146" i="69" s="1"/>
  <c r="AA145" i="69" a="1"/>
  <c r="AA145" i="69"/>
  <c r="Z145" i="69" a="1"/>
  <c r="Z145" i="69"/>
  <c r="AA144" i="69" a="1"/>
  <c r="AA144" i="69"/>
  <c r="Z144" i="69" a="1"/>
  <c r="Z144" i="69"/>
  <c r="AA143" i="69" a="1"/>
  <c r="AA143" i="69"/>
  <c r="Z143" i="69" a="1"/>
  <c r="Z143" i="69"/>
  <c r="AA142" i="69" a="1"/>
  <c r="AA142" i="69"/>
  <c r="Z142" i="69" a="1"/>
  <c r="Z142" i="69"/>
  <c r="AA141" i="69" a="1"/>
  <c r="AA141" i="69" s="1"/>
  <c r="Z141" i="69" a="1"/>
  <c r="Z141" i="69" s="1"/>
  <c r="AA140" i="69" a="1"/>
  <c r="AA140" i="69"/>
  <c r="Z140" i="69" a="1"/>
  <c r="Z140" i="69"/>
  <c r="AA139" i="69" a="1"/>
  <c r="AA139" i="69"/>
  <c r="Z139" i="69" a="1"/>
  <c r="Z139" i="69"/>
  <c r="AA138" i="69" a="1"/>
  <c r="AA138" i="69"/>
  <c r="Z138" i="69" a="1"/>
  <c r="Z138" i="69"/>
  <c r="AA137" i="69" a="1"/>
  <c r="AA137" i="69"/>
  <c r="Z137" i="69" a="1"/>
  <c r="Z137" i="69"/>
  <c r="AA136" i="69" a="1"/>
  <c r="AA136" i="69" s="1"/>
  <c r="Z136" i="69" a="1"/>
  <c r="Z136" i="69" s="1"/>
  <c r="AA135" i="69" a="1"/>
  <c r="AA135" i="69"/>
  <c r="Z135" i="69" a="1"/>
  <c r="Z135" i="69"/>
  <c r="AA134" i="69" a="1"/>
  <c r="AA134" i="69"/>
  <c r="Z134" i="69" a="1"/>
  <c r="Z134" i="69"/>
  <c r="AA133" i="69" a="1"/>
  <c r="AA133" i="69"/>
  <c r="Z133" i="69" a="1"/>
  <c r="Z133" i="69"/>
  <c r="AA132" i="69" a="1"/>
  <c r="AA132" i="69"/>
  <c r="Z132" i="69" a="1"/>
  <c r="Z132" i="69"/>
  <c r="AA131" i="69" a="1"/>
  <c r="AA131" i="69" s="1"/>
  <c r="Z131" i="69" a="1"/>
  <c r="Z131" i="69" s="1"/>
  <c r="AA130" i="69" a="1"/>
  <c r="AA130" i="69"/>
  <c r="Z130" i="69" a="1"/>
  <c r="Z130" i="69"/>
  <c r="AA129" i="69" a="1"/>
  <c r="AA129" i="69"/>
  <c r="Z129" i="69" a="1"/>
  <c r="Z129" i="69"/>
  <c r="AA128" i="69" a="1"/>
  <c r="AA128" i="69"/>
  <c r="Z128" i="69" a="1"/>
  <c r="Z128" i="69"/>
  <c r="AA127" i="69" a="1"/>
  <c r="AA127" i="69"/>
  <c r="Z127" i="69" a="1"/>
  <c r="Z127" i="69"/>
  <c r="AA126" i="69" a="1"/>
  <c r="AA126" i="69" s="1"/>
  <c r="Z126" i="69" a="1"/>
  <c r="Z126" i="69" s="1"/>
  <c r="AA125" i="69" a="1"/>
  <c r="AA125" i="69"/>
  <c r="Z125" i="69" a="1"/>
  <c r="Z125" i="69"/>
  <c r="AA124" i="69" a="1"/>
  <c r="AA124" i="69"/>
  <c r="Z124" i="69" a="1"/>
  <c r="Z124" i="69"/>
  <c r="AA123" i="69" a="1"/>
  <c r="AA123" i="69"/>
  <c r="Z123" i="69" a="1"/>
  <c r="Z123" i="69"/>
  <c r="AA122" i="69" a="1"/>
  <c r="AA122" i="69"/>
  <c r="Z122" i="69" a="1"/>
  <c r="Z122" i="69"/>
  <c r="AA121" i="69" a="1"/>
  <c r="AA121" i="69" s="1"/>
  <c r="Z121" i="69" a="1"/>
  <c r="Z121" i="69" s="1"/>
  <c r="AA120" i="69" a="1"/>
  <c r="AA120" i="69"/>
  <c r="Z120" i="69" a="1"/>
  <c r="Z120" i="69"/>
  <c r="AA119" i="69" a="1"/>
  <c r="AA119" i="69"/>
  <c r="Z119" i="69" a="1"/>
  <c r="Z119" i="69"/>
  <c r="AA118" i="69" a="1"/>
  <c r="AA118" i="69"/>
  <c r="Z118" i="69" a="1"/>
  <c r="Z118" i="69"/>
  <c r="AA117" i="69" a="1"/>
  <c r="AA117" i="69"/>
  <c r="Z117" i="69" a="1"/>
  <c r="Z117" i="69"/>
  <c r="AA116" i="69" a="1"/>
  <c r="AA116" i="69" s="1"/>
  <c r="Z116" i="69" a="1"/>
  <c r="Z116" i="69" s="1"/>
  <c r="AA115" i="69" a="1"/>
  <c r="AA115" i="69"/>
  <c r="Z115" i="69" a="1"/>
  <c r="Z115" i="69"/>
  <c r="AA114" i="69" a="1"/>
  <c r="AA114" i="69"/>
  <c r="Z114" i="69" a="1"/>
  <c r="Z114" i="69"/>
  <c r="AA113" i="69" a="1"/>
  <c r="AA113" i="69"/>
  <c r="Z113" i="69" a="1"/>
  <c r="Z113" i="69"/>
  <c r="AA112" i="69" a="1"/>
  <c r="AA112" i="69"/>
  <c r="Z112" i="69" a="1"/>
  <c r="Z112" i="69"/>
  <c r="AA111" i="69" a="1"/>
  <c r="AA111" i="69" s="1"/>
  <c r="Z111" i="69" a="1"/>
  <c r="Z111" i="69" s="1"/>
  <c r="AA110" i="69" a="1"/>
  <c r="AA110" i="69"/>
  <c r="Z110" i="69" a="1"/>
  <c r="Z110" i="69"/>
  <c r="AA109" i="69" a="1"/>
  <c r="AA109" i="69"/>
  <c r="Z109" i="69" a="1"/>
  <c r="Z109" i="69"/>
  <c r="AA108" i="69" a="1"/>
  <c r="AA108" i="69"/>
  <c r="Z108" i="69" a="1"/>
  <c r="Z108" i="69"/>
  <c r="AA107" i="69" a="1"/>
  <c r="AA107" i="69"/>
  <c r="Z107" i="69" a="1"/>
  <c r="Z107" i="69"/>
  <c r="AA106" i="69" a="1"/>
  <c r="AA106" i="69" s="1"/>
  <c r="Z106" i="69" a="1"/>
  <c r="Z106" i="69" s="1"/>
  <c r="AA105" i="69" a="1"/>
  <c r="AA105" i="69"/>
  <c r="Z105" i="69" a="1"/>
  <c r="Z105" i="69"/>
  <c r="AA104" i="69" a="1"/>
  <c r="AA104" i="69"/>
  <c r="Z104" i="69" a="1"/>
  <c r="Z104" i="69"/>
  <c r="AA103" i="69" a="1"/>
  <c r="AA103" i="69"/>
  <c r="Z103" i="69" a="1"/>
  <c r="Z103" i="69"/>
  <c r="AA102" i="69" a="1"/>
  <c r="AA102" i="69"/>
  <c r="Z102" i="69" a="1"/>
  <c r="Z102" i="69"/>
  <c r="AA101" i="69" a="1"/>
  <c r="AA101" i="69" s="1"/>
  <c r="Z101" i="69" a="1"/>
  <c r="Z101" i="69" s="1"/>
  <c r="AA100" i="69" a="1"/>
  <c r="AA100" i="69"/>
  <c r="Z100" i="69" a="1"/>
  <c r="Z100" i="69"/>
  <c r="AA99" i="69" a="1"/>
  <c r="AA99" i="69"/>
  <c r="Z99" i="69" a="1"/>
  <c r="Z99" i="69"/>
  <c r="AA98" i="69" a="1"/>
  <c r="AA98" i="69"/>
  <c r="Z98" i="69" a="1"/>
  <c r="Z98" i="69"/>
  <c r="AA97" i="69" a="1"/>
  <c r="AA97" i="69"/>
  <c r="Z97" i="69" a="1"/>
  <c r="Z97" i="69"/>
  <c r="AA96" i="69" a="1"/>
  <c r="AA96" i="69" s="1"/>
  <c r="Z96" i="69" a="1"/>
  <c r="Z96" i="69" s="1"/>
  <c r="AA95" i="69" a="1"/>
  <c r="AA95" i="69"/>
  <c r="Z95" i="69" a="1"/>
  <c r="Z95" i="69"/>
  <c r="AA94" i="69" a="1"/>
  <c r="AA94" i="69"/>
  <c r="Z94" i="69" a="1"/>
  <c r="Z94" i="69"/>
  <c r="AA93" i="69" a="1"/>
  <c r="AA93" i="69"/>
  <c r="Z93" i="69" a="1"/>
  <c r="Z93" i="69"/>
  <c r="AA92" i="69" a="1"/>
  <c r="AA92" i="69"/>
  <c r="Z92" i="69" a="1"/>
  <c r="Z92" i="69"/>
  <c r="AA91" i="69" a="1"/>
  <c r="AA91" i="69" s="1"/>
  <c r="Z91" i="69" a="1"/>
  <c r="Z91" i="69" s="1"/>
  <c r="AA90" i="69" a="1"/>
  <c r="AA90" i="69"/>
  <c r="Z90" i="69" a="1"/>
  <c r="Z90" i="69"/>
  <c r="AA89" i="69" a="1"/>
  <c r="AA89" i="69"/>
  <c r="Z89" i="69" a="1"/>
  <c r="Z89" i="69"/>
  <c r="AA88" i="69" a="1"/>
  <c r="AA88" i="69"/>
  <c r="Z88" i="69" a="1"/>
  <c r="Z88" i="69"/>
  <c r="AA87" i="69" a="1"/>
  <c r="AA87" i="69"/>
  <c r="Z87" i="69" a="1"/>
  <c r="Z87" i="69"/>
  <c r="AA86" i="69" a="1"/>
  <c r="AA86" i="69" s="1"/>
  <c r="Z86" i="69" a="1"/>
  <c r="Z86" i="69" s="1"/>
  <c r="AA85" i="69" a="1"/>
  <c r="AA85" i="69"/>
  <c r="Z85" i="69" a="1"/>
  <c r="Z85" i="69"/>
  <c r="AA84" i="69" a="1"/>
  <c r="AA84" i="69"/>
  <c r="Z84" i="69" a="1"/>
  <c r="Z84" i="69"/>
  <c r="AA83" i="69" a="1"/>
  <c r="AA83" i="69"/>
  <c r="Z83" i="69" a="1"/>
  <c r="Z83" i="69"/>
  <c r="AA82" i="69" a="1"/>
  <c r="AA82" i="69"/>
  <c r="Z82" i="69" a="1"/>
  <c r="Z82" i="69"/>
  <c r="AA81" i="69" a="1"/>
  <c r="AA81" i="69" s="1"/>
  <c r="Z81" i="69" a="1"/>
  <c r="Z81" i="69" s="1"/>
  <c r="AA80" i="69" a="1"/>
  <c r="AA80" i="69"/>
  <c r="Z80" i="69" a="1"/>
  <c r="Z80" i="69"/>
  <c r="AA79" i="69" a="1"/>
  <c r="AA79" i="69"/>
  <c r="Z79" i="69" a="1"/>
  <c r="Z79" i="69"/>
  <c r="AA78" i="69" a="1"/>
  <c r="AA78" i="69"/>
  <c r="Z78" i="69" a="1"/>
  <c r="Z78" i="69"/>
  <c r="AA77" i="69" a="1"/>
  <c r="AA77" i="69"/>
  <c r="Z77" i="69" a="1"/>
  <c r="Z77" i="69"/>
  <c r="AA76" i="69" a="1"/>
  <c r="AA76" i="69" s="1"/>
  <c r="Z76" i="69" a="1"/>
  <c r="Z76" i="69" s="1"/>
  <c r="AA75" i="69" a="1"/>
  <c r="AA75" i="69"/>
  <c r="Z75" i="69" a="1"/>
  <c r="Z75" i="69"/>
  <c r="AA74" i="69" a="1"/>
  <c r="AA74" i="69"/>
  <c r="Z74" i="69" a="1"/>
  <c r="Z74" i="69"/>
  <c r="AA73" i="69" a="1"/>
  <c r="AA73" i="69"/>
  <c r="Z73" i="69" a="1"/>
  <c r="Z73" i="69"/>
  <c r="AA72" i="69" a="1"/>
  <c r="AA72" i="69"/>
  <c r="Z72" i="69" a="1"/>
  <c r="Z72" i="69"/>
  <c r="AA71" i="69" a="1"/>
  <c r="AA71" i="69" s="1"/>
  <c r="Z71" i="69" a="1"/>
  <c r="Z71" i="69" s="1"/>
  <c r="AA70" i="69" a="1"/>
  <c r="AA70" i="69"/>
  <c r="Z70" i="69" a="1"/>
  <c r="Z70" i="69"/>
  <c r="AA69" i="69" a="1"/>
  <c r="AA69" i="69"/>
  <c r="Z69" i="69" a="1"/>
  <c r="Z69" i="69"/>
  <c r="AA68" i="69" a="1"/>
  <c r="AA68" i="69"/>
  <c r="Z68" i="69" a="1"/>
  <c r="Z68" i="69"/>
  <c r="AA67" i="69" a="1"/>
  <c r="AA67" i="69"/>
  <c r="Z67" i="69" a="1"/>
  <c r="Z67" i="69"/>
  <c r="AA66" i="69" a="1"/>
  <c r="AA66" i="69" s="1"/>
  <c r="Z66" i="69" a="1"/>
  <c r="Z66" i="69" s="1"/>
  <c r="AA65" i="69" a="1"/>
  <c r="AA65" i="69"/>
  <c r="Z65" i="69" a="1"/>
  <c r="Z65" i="69"/>
  <c r="AA64" i="69" a="1"/>
  <c r="AA64" i="69"/>
  <c r="Z64" i="69" a="1"/>
  <c r="Z64" i="69"/>
  <c r="AA63" i="69" a="1"/>
  <c r="AA63" i="69"/>
  <c r="Z63" i="69" a="1"/>
  <c r="Z63" i="69"/>
  <c r="AA62" i="69" a="1"/>
  <c r="AA62" i="69"/>
  <c r="Z62" i="69" a="1"/>
  <c r="Z62" i="69"/>
  <c r="AA61" i="69" a="1"/>
  <c r="AA61" i="69" s="1"/>
  <c r="Z61" i="69" a="1"/>
  <c r="Z61" i="69" s="1"/>
  <c r="AA60" i="69" a="1"/>
  <c r="AA60" i="69"/>
  <c r="Z60" i="69" a="1"/>
  <c r="Z60" i="69"/>
  <c r="AA59" i="69" a="1"/>
  <c r="AA59" i="69"/>
  <c r="Z59" i="69" a="1"/>
  <c r="Z59" i="69"/>
  <c r="AA58" i="69" a="1"/>
  <c r="AA58" i="69"/>
  <c r="Z58" i="69" a="1"/>
  <c r="Z58" i="69"/>
  <c r="AA57" i="69" a="1"/>
  <c r="AA57" i="69"/>
  <c r="Z57" i="69" a="1"/>
  <c r="Z57" i="69"/>
  <c r="AA56" i="69" a="1"/>
  <c r="AA56" i="69" s="1"/>
  <c r="Z56" i="69" a="1"/>
  <c r="Z56" i="69" s="1"/>
  <c r="AA55" i="69" a="1"/>
  <c r="AA55" i="69"/>
  <c r="Z55" i="69" a="1"/>
  <c r="Z55" i="69"/>
  <c r="AA54" i="69" a="1"/>
  <c r="AA54" i="69"/>
  <c r="Z54" i="69" a="1"/>
  <c r="Z54" i="69"/>
  <c r="AA53" i="69" a="1"/>
  <c r="AA53" i="69"/>
  <c r="Z53" i="69" a="1"/>
  <c r="Z53" i="69"/>
  <c r="AA52" i="69" a="1"/>
  <c r="AA52" i="69"/>
  <c r="Z52" i="69" a="1"/>
  <c r="Z52" i="69"/>
  <c r="AA51" i="69" a="1"/>
  <c r="AA51" i="69" s="1"/>
  <c r="Z51" i="69" a="1"/>
  <c r="Z51" i="69" s="1"/>
  <c r="AA50" i="69" a="1"/>
  <c r="AA50" i="69"/>
  <c r="Z50" i="69" a="1"/>
  <c r="Z50" i="69"/>
  <c r="AA49" i="69" a="1"/>
  <c r="AA49" i="69"/>
  <c r="Z49" i="69" a="1"/>
  <c r="Z49" i="69"/>
  <c r="AA48" i="69" a="1"/>
  <c r="AA48" i="69"/>
  <c r="Z48" i="69" a="1"/>
  <c r="Z48" i="69"/>
  <c r="AA47" i="69" a="1"/>
  <c r="AA47" i="69"/>
  <c r="Z47" i="69" a="1"/>
  <c r="Z47" i="69"/>
  <c r="AA46" i="69" a="1"/>
  <c r="AA46" i="69" s="1"/>
  <c r="Z46" i="69" a="1"/>
  <c r="Z46" i="69" s="1"/>
  <c r="AA45" i="69" a="1"/>
  <c r="AA45" i="69"/>
  <c r="Z45" i="69" a="1"/>
  <c r="Z45" i="69"/>
  <c r="AA44" i="69" a="1"/>
  <c r="AA44" i="69"/>
  <c r="Z44" i="69" a="1"/>
  <c r="Z44" i="69"/>
  <c r="AA43" i="69" a="1"/>
  <c r="AA43" i="69"/>
  <c r="Z43" i="69" a="1"/>
  <c r="Z43" i="69"/>
  <c r="AA42" i="69" a="1"/>
  <c r="AA42" i="69"/>
  <c r="Z42" i="69" a="1"/>
  <c r="Z42" i="69"/>
  <c r="AA41" i="69" a="1"/>
  <c r="AA41" i="69" s="1"/>
  <c r="Z41" i="69" a="1"/>
  <c r="Z41" i="69" s="1"/>
  <c r="AA40" i="69" a="1"/>
  <c r="AA40" i="69"/>
  <c r="Z40" i="69" a="1"/>
  <c r="Z40" i="69"/>
  <c r="AA39" i="69" a="1"/>
  <c r="AA39" i="69"/>
  <c r="Z39" i="69" a="1"/>
  <c r="Z39" i="69"/>
  <c r="AA38" i="69" a="1"/>
  <c r="AA38" i="69"/>
  <c r="Z38" i="69" a="1"/>
  <c r="Z38" i="69"/>
  <c r="AA37" i="69" a="1"/>
  <c r="AA37" i="69"/>
  <c r="Z37" i="69" a="1"/>
  <c r="Z37" i="69"/>
  <c r="AA36" i="69" a="1"/>
  <c r="AA36" i="69" s="1"/>
  <c r="Z36" i="69" a="1"/>
  <c r="Z36" i="69" s="1"/>
  <c r="AA35" i="69" a="1"/>
  <c r="AA35" i="69"/>
  <c r="Z35" i="69" a="1"/>
  <c r="Z35" i="69"/>
  <c r="AA34" i="69" a="1"/>
  <c r="AA34" i="69"/>
  <c r="Z34" i="69" a="1"/>
  <c r="Z34" i="69"/>
  <c r="AA33" i="69" a="1"/>
  <c r="AA33" i="69"/>
  <c r="Z33" i="69" a="1"/>
  <c r="Z33" i="69"/>
  <c r="AA32" i="69" a="1"/>
  <c r="AA32" i="69"/>
  <c r="Z32" i="69" a="1"/>
  <c r="Z32" i="69"/>
  <c r="AA31" i="69" a="1"/>
  <c r="AA31" i="69" s="1"/>
  <c r="Z31" i="69" a="1"/>
  <c r="Z31" i="69" s="1"/>
  <c r="AA30" i="69" a="1"/>
  <c r="AA30" i="69"/>
  <c r="Z30" i="69" a="1"/>
  <c r="Z30" i="69"/>
  <c r="AA29" i="69" a="1"/>
  <c r="AA29" i="69"/>
  <c r="Z29" i="69" a="1"/>
  <c r="Z29" i="69"/>
  <c r="AA28" i="69" a="1"/>
  <c r="AA28" i="69"/>
  <c r="Z28" i="69" a="1"/>
  <c r="Z28" i="69"/>
  <c r="AA27" i="69" a="1"/>
  <c r="AA27" i="69"/>
  <c r="Z27" i="69" a="1"/>
  <c r="Z27" i="69"/>
  <c r="AA26" i="69" a="1"/>
  <c r="AA26" i="69" s="1"/>
  <c r="Z26" i="69" a="1"/>
  <c r="Z26" i="69" s="1"/>
  <c r="AA25" i="69" a="1"/>
  <c r="AA25" i="69"/>
  <c r="Z25" i="69" a="1"/>
  <c r="Z25" i="69"/>
  <c r="AA24" i="69" a="1"/>
  <c r="AA24" i="69"/>
  <c r="Z24" i="69" a="1"/>
  <c r="Z24" i="69"/>
  <c r="AA23" i="69" a="1"/>
  <c r="AA23" i="69"/>
  <c r="Z23" i="69" a="1"/>
  <c r="Z23" i="69"/>
  <c r="AA22" i="69" a="1"/>
  <c r="AA22" i="69"/>
  <c r="Z22" i="69" a="1"/>
  <c r="Z22" i="69"/>
  <c r="AA21" i="69" a="1"/>
  <c r="AA21" i="69" s="1"/>
  <c r="Z21" i="69" a="1"/>
  <c r="Z21" i="69" s="1"/>
  <c r="AA20" i="69" a="1"/>
  <c r="AA20" i="69"/>
  <c r="Z20" i="69" a="1"/>
  <c r="Z20" i="69"/>
  <c r="AA19" i="69" a="1"/>
  <c r="AA19" i="69"/>
  <c r="Z19" i="69" a="1"/>
  <c r="Z19" i="69"/>
  <c r="AA18" i="69" a="1"/>
  <c r="AA18" i="69"/>
  <c r="Z18" i="69" a="1"/>
  <c r="Z18" i="69"/>
  <c r="AA17" i="69" a="1"/>
  <c r="AA17" i="69"/>
  <c r="Z17" i="69" a="1"/>
  <c r="Z17" i="69"/>
  <c r="AA16" i="69" a="1"/>
  <c r="AA16" i="69" s="1"/>
  <c r="Z16" i="69" a="1"/>
  <c r="Z16" i="69" s="1"/>
  <c r="AA15" i="69" a="1"/>
  <c r="AA15" i="69"/>
  <c r="Z15" i="69" a="1"/>
  <c r="Z15" i="69"/>
  <c r="AA14" i="69" a="1"/>
  <c r="AA14" i="69"/>
  <c r="Z14" i="69" a="1"/>
  <c r="Z14" i="69"/>
  <c r="AA13" i="69" a="1"/>
  <c r="AA13" i="69"/>
  <c r="Z13" i="69" a="1"/>
  <c r="Z13" i="69"/>
  <c r="AA12" i="69" a="1"/>
  <c r="AA12" i="69"/>
  <c r="Z12" i="69" a="1"/>
  <c r="Z12" i="69"/>
  <c r="AA11" i="69" a="1"/>
  <c r="AA11" i="69" s="1"/>
  <c r="Z11" i="69" a="1"/>
  <c r="Z11" i="69" s="1"/>
  <c r="AA10" i="69" a="1"/>
  <c r="AA10" i="69"/>
  <c r="Z10" i="69" a="1"/>
  <c r="Z10" i="69"/>
  <c r="AA9" i="69" a="1"/>
  <c r="AA9" i="69"/>
  <c r="Z9" i="69" a="1"/>
  <c r="Z9" i="69"/>
  <c r="AA8" i="69" a="1"/>
  <c r="AA8" i="69"/>
  <c r="Z8" i="69" a="1"/>
  <c r="Z8" i="69"/>
  <c r="AA7" i="69" a="1"/>
  <c r="AA7" i="69"/>
  <c r="Z7" i="69" a="1"/>
  <c r="Z7" i="69"/>
  <c r="AA6" i="69" a="1"/>
  <c r="AA6" i="69" s="1"/>
  <c r="Z6" i="69" a="1"/>
  <c r="Z6" i="69" s="1"/>
  <c r="AA5" i="69" a="1"/>
  <c r="AA5" i="69"/>
  <c r="Z5" i="69" a="1"/>
  <c r="Z5" i="69"/>
  <c r="AA4" i="69" a="1"/>
  <c r="AA4" i="69"/>
  <c r="Z4" i="69" a="1"/>
  <c r="Z4" i="69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O107" i="48" a="1"/>
  <c r="O107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/>
  <c r="W203" i="71" a="1"/>
  <c r="Y202" i="71" a="1"/>
  <c r="Y202" i="71" s="1"/>
  <c r="X202" i="71" a="1"/>
  <c r="X202" i="71" s="1"/>
  <c r="W202" i="71" a="1"/>
  <c r="W202" i="71" s="1"/>
  <c r="Y201" i="71"/>
  <c r="Y201" i="71" a="1"/>
  <c r="X201" i="71" a="1"/>
  <c r="X201" i="71" s="1"/>
  <c r="W201" i="71" a="1"/>
  <c r="W201" i="71" s="1"/>
  <c r="Y200" i="71"/>
  <c r="Y200" i="71" a="1"/>
  <c r="X200" i="71" a="1"/>
  <c r="X200" i="71" s="1"/>
  <c r="W200" i="71" a="1"/>
  <c r="W200" i="71" s="1"/>
  <c r="Y199" i="71" a="1"/>
  <c r="Y199" i="71" s="1"/>
  <c r="X199" i="71" a="1"/>
  <c r="X199" i="71" s="1"/>
  <c r="W199" i="71"/>
  <c r="W199" i="71" a="1"/>
  <c r="Y198" i="71"/>
  <c r="Y198" i="71" a="1"/>
  <c r="X198" i="71"/>
  <c r="X198" i="71" a="1"/>
  <c r="W198" i="71" a="1"/>
  <c r="W198" i="71" s="1"/>
  <c r="Y197" i="71" a="1"/>
  <c r="Y197" i="71" s="1"/>
  <c r="X197" i="71" a="1"/>
  <c r="X197" i="71" s="1"/>
  <c r="W197" i="71"/>
  <c r="W197" i="71" a="1"/>
  <c r="Y196" i="71" a="1"/>
  <c r="Y196" i="71" s="1"/>
  <c r="X196" i="71" a="1"/>
  <c r="X196" i="71" s="1"/>
  <c r="W196" i="71" a="1"/>
  <c r="W196" i="71" s="1"/>
  <c r="Y195" i="71"/>
  <c r="Y195" i="71" a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/>
  <c r="Y193" i="71" a="1"/>
  <c r="X193" i="71" a="1"/>
  <c r="X193" i="71" s="1"/>
  <c r="W193" i="71" a="1"/>
  <c r="W193" i="71" s="1"/>
  <c r="Y192" i="71"/>
  <c r="Y192" i="71" a="1"/>
  <c r="X192" i="71" a="1"/>
  <c r="X192" i="71" s="1"/>
  <c r="W192" i="71"/>
  <c r="W192" i="71" a="1"/>
  <c r="Y191" i="71" a="1"/>
  <c r="Y191" i="71" s="1"/>
  <c r="X191" i="71"/>
  <c r="X191" i="71" a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/>
  <c r="X188" i="71" a="1"/>
  <c r="W188" i="71" a="1"/>
  <c r="W188" i="71" s="1"/>
  <c r="Y187" i="71"/>
  <c r="Y187" i="71" a="1"/>
  <c r="X187" i="71" a="1"/>
  <c r="X187" i="71" s="1"/>
  <c r="W187" i="71"/>
  <c r="W187" i="71" a="1"/>
  <c r="Y186" i="71"/>
  <c r="Y186" i="71" a="1"/>
  <c r="X186" i="71" a="1"/>
  <c r="X186" i="71" s="1"/>
  <c r="W186" i="71" a="1"/>
  <c r="W186" i="71" s="1"/>
  <c r="Y185" i="71" a="1"/>
  <c r="Y185" i="71" s="1"/>
  <c r="X185" i="71" a="1"/>
  <c r="X185" i="71" s="1"/>
  <c r="W185" i="71"/>
  <c r="W185" i="71" a="1"/>
  <c r="Y184" i="71" a="1"/>
  <c r="Y184" i="71" s="1"/>
  <c r="X184" i="71" a="1"/>
  <c r="X184" i="71" s="1"/>
  <c r="W184" i="71"/>
  <c r="W184" i="71" a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/>
  <c r="X181" i="71" a="1"/>
  <c r="W181" i="71" a="1"/>
  <c r="W181" i="71" s="1"/>
  <c r="Y180" i="71"/>
  <c r="Y180" i="71" a="1"/>
  <c r="X180" i="71" a="1"/>
  <c r="X180" i="71" s="1"/>
  <c r="W180" i="71" a="1"/>
  <c r="W180" i="71" s="1"/>
  <c r="Y179" i="71"/>
  <c r="Y179" i="71" a="1"/>
  <c r="X179" i="71" a="1"/>
  <c r="X179" i="71" s="1"/>
  <c r="W179" i="71" a="1"/>
  <c r="W179" i="71" s="1"/>
  <c r="Y178" i="71" a="1"/>
  <c r="Y178" i="71" s="1"/>
  <c r="X178" i="71"/>
  <c r="X178" i="71" a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/>
  <c r="Y174" i="71" a="1"/>
  <c r="X174" i="71" a="1"/>
  <c r="X174" i="71" s="1"/>
  <c r="W174" i="71" a="1"/>
  <c r="W174" i="71" s="1"/>
  <c r="Y173" i="71"/>
  <c r="Y173" i="71" a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/>
  <c r="W171" i="71" a="1"/>
  <c r="Y170" i="71"/>
  <c r="Y170" i="71" a="1"/>
  <c r="X170" i="71"/>
  <c r="X170" i="71" a="1"/>
  <c r="W170" i="71" a="1"/>
  <c r="W170" i="71" s="1"/>
  <c r="Y169" i="71" a="1"/>
  <c r="Y169" i="71" s="1"/>
  <c r="X169" i="71"/>
  <c r="X169" i="71" a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/>
  <c r="Y166" i="71" a="1"/>
  <c r="X166" i="71" a="1"/>
  <c r="X166" i="71" s="1"/>
  <c r="W166" i="71"/>
  <c r="W166" i="71" a="1"/>
  <c r="Y165" i="71" a="1"/>
  <c r="Y165" i="71" s="1"/>
  <c r="X165" i="71" a="1"/>
  <c r="X165" i="71" s="1"/>
  <c r="W165" i="71"/>
  <c r="W165" i="71" a="1"/>
  <c r="Y164" i="71" a="1"/>
  <c r="Y164" i="71" s="1"/>
  <c r="X164" i="71"/>
  <c r="X164" i="71" a="1"/>
  <c r="W164" i="71" a="1"/>
  <c r="W164" i="71" s="1"/>
  <c r="Y163" i="71"/>
  <c r="Y163" i="71" a="1"/>
  <c r="X163" i="71"/>
  <c r="X163" i="71" a="1"/>
  <c r="W163" i="71" a="1"/>
  <c r="W163" i="71" s="1"/>
  <c r="Y162" i="71"/>
  <c r="Y162" i="71" a="1"/>
  <c r="X162" i="71" a="1"/>
  <c r="X162" i="71" s="1"/>
  <c r="W162" i="71"/>
  <c r="W162" i="71" a="1"/>
  <c r="Y161" i="71" a="1"/>
  <c r="Y161" i="71" s="1"/>
  <c r="X161" i="71" a="1"/>
  <c r="X161" i="71" s="1"/>
  <c r="W161" i="71"/>
  <c r="W161" i="71" a="1"/>
  <c r="Y160" i="71" a="1"/>
  <c r="Y160" i="71" s="1"/>
  <c r="X160" i="71" a="1"/>
  <c r="X160" i="71" s="1"/>
  <c r="W160" i="71"/>
  <c r="W160" i="71" a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/>
  <c r="X157" i="71" a="1"/>
  <c r="W157" i="71" a="1"/>
  <c r="W157" i="71" s="1"/>
  <c r="Y156" i="71" a="1"/>
  <c r="Y156" i="71" s="1"/>
  <c r="X156" i="71"/>
  <c r="X156" i="71" a="1"/>
  <c r="W156" i="71" a="1"/>
  <c r="W156" i="71" s="1"/>
  <c r="Y155" i="71"/>
  <c r="Y155" i="71" a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/>
  <c r="Y152" i="71" a="1"/>
  <c r="X152" i="71" a="1"/>
  <c r="X152" i="71" s="1"/>
  <c r="W152" i="71" a="1"/>
  <c r="W152" i="71" s="1"/>
  <c r="Y151" i="71" a="1"/>
  <c r="Y151" i="71" s="1"/>
  <c r="X151" i="71"/>
  <c r="X151" i="71" a="1"/>
  <c r="W151" i="71" a="1"/>
  <c r="W151" i="71" s="1"/>
  <c r="Y150" i="71"/>
  <c r="Y150" i="71" a="1"/>
  <c r="X150" i="71" a="1"/>
  <c r="X150" i="71" s="1"/>
  <c r="W150" i="71" a="1"/>
  <c r="W150" i="71" s="1"/>
  <c r="Y149" i="71" a="1"/>
  <c r="Y149" i="71" s="1"/>
  <c r="X149" i="71"/>
  <c r="X149" i="71" a="1"/>
  <c r="W149" i="71" a="1"/>
  <c r="W149" i="71" s="1"/>
  <c r="Y148" i="71" a="1"/>
  <c r="Y148" i="71" s="1"/>
  <c r="X148" i="71"/>
  <c r="X148" i="71" a="1"/>
  <c r="W148" i="71" a="1"/>
  <c r="W148" i="71" s="1"/>
  <c r="Y147" i="71" a="1"/>
  <c r="Y147" i="71" s="1"/>
  <c r="X147" i="71" a="1"/>
  <c r="X147" i="71" s="1"/>
  <c r="W147" i="71"/>
  <c r="W147" i="71" a="1"/>
  <c r="Y146" i="71" a="1"/>
  <c r="Y146" i="71" s="1"/>
  <c r="X146" i="71" a="1"/>
  <c r="X146" i="71" s="1"/>
  <c r="W146" i="71" a="1"/>
  <c r="W146" i="71" s="1"/>
  <c r="Y145" i="71"/>
  <c r="Y145" i="71" a="1"/>
  <c r="X145" i="71" a="1"/>
  <c r="X145" i="71" s="1"/>
  <c r="W145" i="71" a="1"/>
  <c r="W145" i="71" s="1"/>
  <c r="Y144" i="71" a="1"/>
  <c r="Y144" i="71" s="1"/>
  <c r="X144" i="71" a="1"/>
  <c r="X144" i="71" s="1"/>
  <c r="W144" i="71"/>
  <c r="W144" i="71" a="1"/>
  <c r="Y143" i="71" a="1"/>
  <c r="Y143" i="71" s="1"/>
  <c r="X143" i="71"/>
  <c r="X143" i="71" a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/>
  <c r="W141" i="71" a="1"/>
  <c r="Y140" i="71" a="1"/>
  <c r="Y140" i="71" s="1"/>
  <c r="X140" i="71" a="1"/>
  <c r="X140" i="71" s="1"/>
  <c r="W140" i="71"/>
  <c r="W140" i="71" a="1"/>
  <c r="Y139" i="71" a="1"/>
  <c r="Y139" i="71" s="1"/>
  <c r="X139" i="71"/>
  <c r="X139" i="71" a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/>
  <c r="X136" i="71" a="1"/>
  <c r="W136" i="71" a="1"/>
  <c r="W136" i="71" s="1"/>
  <c r="Y135" i="71" a="1"/>
  <c r="Y135" i="71" s="1"/>
  <c r="X135" i="71"/>
  <c r="X135" i="71" a="1"/>
  <c r="W135" i="71" a="1"/>
  <c r="W135" i="71" s="1"/>
  <c r="Y134" i="71"/>
  <c r="Y134" i="71" a="1"/>
  <c r="X134" i="71" a="1"/>
  <c r="X134" i="71" s="1"/>
  <c r="W134" i="71"/>
  <c r="W134" i="71" a="1"/>
  <c r="Y133" i="71"/>
  <c r="Y133" i="71" a="1"/>
  <c r="X133" i="71" a="1"/>
  <c r="X133" i="71" s="1"/>
  <c r="W133" i="71"/>
  <c r="W133" i="71" a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/>
  <c r="X130" i="71" a="1"/>
  <c r="W130" i="71" a="1"/>
  <c r="W130" i="71" s="1"/>
  <c r="Y129" i="71" a="1"/>
  <c r="Y129" i="71" s="1"/>
  <c r="X129" i="71"/>
  <c r="X129" i="71" a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/>
  <c r="W126" i="71" a="1"/>
  <c r="Y125" i="71" a="1"/>
  <c r="Y125" i="71" s="1"/>
  <c r="X125" i="71" a="1"/>
  <c r="X125" i="71" s="1"/>
  <c r="W125" i="71"/>
  <c r="W125" i="71" a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/>
  <c r="Y122" i="71" a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/>
  <c r="W120" i="71" a="1"/>
  <c r="Y119" i="71" a="1"/>
  <c r="Y119" i="71" s="1"/>
  <c r="X119" i="71" a="1"/>
  <c r="X119" i="71" s="1"/>
  <c r="W119" i="71"/>
  <c r="W119" i="71" a="1"/>
  <c r="Y118" i="71" a="1"/>
  <c r="Y118" i="71" s="1"/>
  <c r="X118" i="71"/>
  <c r="X118" i="71" a="1"/>
  <c r="W118" i="71" a="1"/>
  <c r="W118" i="71" s="1"/>
  <c r="Y117" i="71" a="1"/>
  <c r="Y117" i="71" s="1"/>
  <c r="X117" i="71" a="1"/>
  <c r="X117" i="71" s="1"/>
  <c r="W117" i="71"/>
  <c r="W117" i="71" a="1"/>
  <c r="Y116" i="71" a="1"/>
  <c r="Y116" i="71" s="1"/>
  <c r="X116" i="71" a="1"/>
  <c r="X116" i="71" s="1"/>
  <c r="W116" i="71" a="1"/>
  <c r="W116" i="71" s="1"/>
  <c r="Y115" i="71"/>
  <c r="Y115" i="71" a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/>
  <c r="W113" i="71" a="1"/>
  <c r="Y112" i="71"/>
  <c r="Y112" i="71" a="1"/>
  <c r="X112" i="71" a="1"/>
  <c r="X112" i="71" s="1"/>
  <c r="W112" i="71"/>
  <c r="W112" i="71" a="1"/>
  <c r="Y111" i="71" a="1"/>
  <c r="Y111" i="71" s="1"/>
  <c r="X111" i="71"/>
  <c r="X111" i="71" a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/>
  <c r="Y108" i="71" a="1"/>
  <c r="X108" i="71"/>
  <c r="X108" i="71" a="1"/>
  <c r="W108" i="71" a="1"/>
  <c r="W108" i="71" s="1"/>
  <c r="Y107" i="71"/>
  <c r="Y107" i="71" a="1"/>
  <c r="X107" i="71" a="1"/>
  <c r="X107" i="71" s="1"/>
  <c r="W107" i="71"/>
  <c r="W107" i="71" a="1"/>
  <c r="Y106" i="71" a="1"/>
  <c r="Y106" i="71" s="1"/>
  <c r="X106" i="71"/>
  <c r="X106" i="71" a="1"/>
  <c r="W106" i="71" a="1"/>
  <c r="W106" i="71" s="1"/>
  <c r="Y105" i="71" a="1"/>
  <c r="Y105" i="71" s="1"/>
  <c r="X105" i="71"/>
  <c r="X105" i="71" a="1"/>
  <c r="W105" i="71" a="1"/>
  <c r="W105" i="71" s="1"/>
  <c r="Y104" i="71" a="1"/>
  <c r="Y104" i="71" s="1"/>
  <c r="X104" i="71"/>
  <c r="X104" i="71" a="1"/>
  <c r="W104" i="71"/>
  <c r="W104" i="71" a="1"/>
  <c r="Y103" i="71" a="1"/>
  <c r="Y103" i="71" s="1"/>
  <c r="X103" i="71" a="1"/>
  <c r="X103" i="71" s="1"/>
  <c r="W103" i="71"/>
  <c r="W103" i="71" a="1"/>
  <c r="Y102" i="71" a="1"/>
  <c r="Y102" i="71" s="1"/>
  <c r="X102" i="71" a="1"/>
  <c r="X102" i="71" s="1"/>
  <c r="W102" i="71"/>
  <c r="W102" i="71" a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/>
  <c r="Y99" i="71" a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/>
  <c r="X97" i="71" a="1"/>
  <c r="W97" i="71" a="1"/>
  <c r="W97" i="71" s="1"/>
  <c r="Y96" i="71" a="1"/>
  <c r="Y96" i="71" s="1"/>
  <c r="X96" i="71"/>
  <c r="X96" i="71" a="1"/>
  <c r="W96" i="71" a="1"/>
  <c r="W96" i="71" s="1"/>
  <c r="Y95" i="71" a="1"/>
  <c r="Y95" i="71" s="1"/>
  <c r="X95" i="71" a="1"/>
  <c r="X95" i="71" s="1"/>
  <c r="W95" i="71"/>
  <c r="W95" i="71" a="1"/>
  <c r="Y94" i="71"/>
  <c r="Y94" i="71" a="1"/>
  <c r="X94" i="71" a="1"/>
  <c r="X94" i="71" s="1"/>
  <c r="W94" i="71"/>
  <c r="W94" i="71" a="1"/>
  <c r="Y93" i="71"/>
  <c r="Y93" i="71" a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/>
  <c r="Y90" i="71" a="1"/>
  <c r="X90" i="71"/>
  <c r="X90" i="71" a="1"/>
  <c r="W90" i="71" a="1"/>
  <c r="W90" i="71" s="1"/>
  <c r="Y89" i="71"/>
  <c r="Y89" i="71" a="1"/>
  <c r="X89" i="71"/>
  <c r="X89" i="71" a="1"/>
  <c r="W89" i="71" a="1"/>
  <c r="W89" i="71" s="1"/>
  <c r="Y88" i="71" a="1"/>
  <c r="Y88" i="71" s="1"/>
  <c r="X88" i="71"/>
  <c r="X88" i="71" a="1"/>
  <c r="W88" i="71" a="1"/>
  <c r="W88" i="71" s="1"/>
  <c r="Y87" i="71"/>
  <c r="Y87" i="71" a="1"/>
  <c r="X87" i="71" a="1"/>
  <c r="X87" i="71" s="1"/>
  <c r="W87" i="71" a="1"/>
  <c r="W87" i="71" s="1"/>
  <c r="Y86" i="71"/>
  <c r="Y86" i="71" a="1"/>
  <c r="X86" i="71" a="1"/>
  <c r="X86" i="71" s="1"/>
  <c r="W86" i="71"/>
  <c r="W86" i="71" a="1"/>
  <c r="Y85" i="71" a="1"/>
  <c r="Y85" i="71" s="1"/>
  <c r="X85" i="71" a="1"/>
  <c r="X85" i="71" s="1"/>
  <c r="W85" i="71"/>
  <c r="W85" i="71" a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/>
  <c r="X82" i="71" a="1"/>
  <c r="W82" i="71" a="1"/>
  <c r="W82" i="71" s="1"/>
  <c r="Y81" i="71" a="1"/>
  <c r="Y81" i="71" s="1"/>
  <c r="X81" i="71"/>
  <c r="X81" i="71" a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/>
  <c r="W79" i="71" a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/>
  <c r="W77" i="71" a="1"/>
  <c r="Y76" i="71" a="1"/>
  <c r="Y76" i="71" s="1"/>
  <c r="X76" i="71" a="1"/>
  <c r="X76" i="71" s="1"/>
  <c r="W76" i="71" a="1"/>
  <c r="W76" i="71" s="1"/>
  <c r="Y75" i="71"/>
  <c r="Y75" i="71" a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/>
  <c r="Y72" i="71" a="1"/>
  <c r="X72" i="71" a="1"/>
  <c r="X72" i="71" s="1"/>
  <c r="W72" i="71" a="1"/>
  <c r="W72" i="71" s="1"/>
  <c r="Y71" i="71" a="1"/>
  <c r="Y71" i="71" s="1"/>
  <c r="X71" i="71"/>
  <c r="X71" i="71" a="1"/>
  <c r="W71" i="71" a="1"/>
  <c r="W71" i="71" s="1"/>
  <c r="Y70" i="71" a="1"/>
  <c r="Y70" i="71" s="1"/>
  <c r="X70" i="71" a="1"/>
  <c r="X70" i="71" s="1"/>
  <c r="W70" i="71"/>
  <c r="W70" i="71" a="1"/>
  <c r="Y69" i="71" a="1"/>
  <c r="Y69" i="71" s="1"/>
  <c r="X69" i="71" a="1"/>
  <c r="X69" i="71" s="1"/>
  <c r="W69" i="71" a="1"/>
  <c r="W69" i="71" s="1"/>
  <c r="Y68" i="71"/>
  <c r="Y68" i="71" a="1"/>
  <c r="X68" i="71"/>
  <c r="X68" i="71" a="1"/>
  <c r="W68" i="71" a="1"/>
  <c r="W68" i="71" s="1"/>
  <c r="Y67" i="71" a="1"/>
  <c r="Y67" i="71" s="1"/>
  <c r="X67" i="71" a="1"/>
  <c r="X67" i="71" s="1"/>
  <c r="W67" i="71"/>
  <c r="W67" i="71" a="1"/>
  <c r="Y66" i="71" a="1"/>
  <c r="Y66" i="71" s="1"/>
  <c r="X66" i="71" a="1"/>
  <c r="X66" i="71" s="1"/>
  <c r="W66" i="71" a="1"/>
  <c r="W66" i="71" s="1"/>
  <c r="Y65" i="71"/>
  <c r="Y65" i="71" a="1"/>
  <c r="X65" i="71" a="1"/>
  <c r="X65" i="71" s="1"/>
  <c r="W65" i="71" a="1"/>
  <c r="W65" i="71" s="1"/>
  <c r="Y64" i="71"/>
  <c r="Y64" i="71" a="1"/>
  <c r="X64" i="71" a="1"/>
  <c r="X64" i="71" s="1"/>
  <c r="W64" i="71"/>
  <c r="W64" i="71" a="1"/>
  <c r="Y63" i="71" a="1"/>
  <c r="Y63" i="71" s="1"/>
  <c r="X63" i="71"/>
  <c r="X63" i="71" a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/>
  <c r="W61" i="71" a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/>
  <c r="W59" i="71" a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/>
  <c r="Y54" i="71" a="1"/>
  <c r="X54" i="71" a="1"/>
  <c r="X54" i="71" s="1"/>
  <c r="W54" i="71" a="1"/>
  <c r="W54" i="71" s="1"/>
  <c r="Y53" i="71"/>
  <c r="Y53" i="71" a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/>
  <c r="X50" i="71" a="1"/>
  <c r="W50" i="71"/>
  <c r="W50" i="71" a="1"/>
  <c r="Y49" i="71" a="1"/>
  <c r="Y49" i="71" s="1"/>
  <c r="X49" i="71"/>
  <c r="X49" i="71" a="1"/>
  <c r="W49" i="71"/>
  <c r="W49" i="71" a="1"/>
  <c r="Y48" i="71" a="1"/>
  <c r="Y48" i="71" s="1"/>
  <c r="X48" i="71"/>
  <c r="X48" i="71" a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/>
  <c r="W46" i="71" a="1"/>
  <c r="Y45" i="71"/>
  <c r="Y45" i="71" a="1"/>
  <c r="X45" i="71" a="1"/>
  <c r="X45" i="71" s="1"/>
  <c r="W45" i="71"/>
  <c r="W45" i="71" a="1"/>
  <c r="Y44" i="71" a="1"/>
  <c r="Y44" i="71" s="1"/>
  <c r="X44" i="71"/>
  <c r="X44" i="71" a="1"/>
  <c r="W44" i="71" a="1"/>
  <c r="W44" i="71" s="1"/>
  <c r="Y43" i="71"/>
  <c r="Y43" i="71" a="1"/>
  <c r="X43" i="71" a="1"/>
  <c r="X43" i="71" s="1"/>
  <c r="W43" i="71" a="1"/>
  <c r="W43" i="71" s="1"/>
  <c r="Y42" i="71"/>
  <c r="Y42" i="71" a="1"/>
  <c r="X42" i="71" a="1"/>
  <c r="X42" i="71" s="1"/>
  <c r="W42" i="71" a="1"/>
  <c r="W42" i="71" s="1"/>
  <c r="Y41" i="71"/>
  <c r="Y41" i="71" a="1"/>
  <c r="X41" i="71" a="1"/>
  <c r="X41" i="71" s="1"/>
  <c r="W41" i="71"/>
  <c r="W41" i="71" a="1"/>
  <c r="Y40" i="71" a="1"/>
  <c r="Y40" i="71" s="1"/>
  <c r="X40" i="71"/>
  <c r="X40" i="71" a="1"/>
  <c r="W40" i="71" a="1"/>
  <c r="W40" i="71" s="1"/>
  <c r="Y39" i="71" a="1"/>
  <c r="Y39" i="71" s="1"/>
  <c r="X39" i="71"/>
  <c r="X39" i="71" a="1"/>
  <c r="W39" i="71"/>
  <c r="W39" i="71" a="1"/>
  <c r="Y38" i="71" a="1"/>
  <c r="Y38" i="71" s="1"/>
  <c r="X38" i="71"/>
  <c r="X38" i="71" a="1"/>
  <c r="W38" i="71"/>
  <c r="W38" i="71" a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/>
  <c r="Y35" i="71" a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/>
  <c r="Y33" i="71" a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/>
  <c r="Y31" i="71" a="1"/>
  <c r="X31" i="71" a="1"/>
  <c r="X31" i="71" s="1"/>
  <c r="W31" i="71"/>
  <c r="W31" i="71" a="1"/>
  <c r="Y30" i="71" a="1"/>
  <c r="Y30" i="71" s="1"/>
  <c r="X30" i="71"/>
  <c r="X30" i="71" a="1"/>
  <c r="W30" i="71" a="1"/>
  <c r="W30" i="71" s="1"/>
  <c r="Y29" i="71"/>
  <c r="Y29" i="71" a="1"/>
  <c r="X29" i="71" a="1"/>
  <c r="X29" i="71" s="1"/>
  <c r="W29" i="71" a="1"/>
  <c r="W29" i="71" s="1"/>
  <c r="Y28" i="71" a="1"/>
  <c r="Y28" i="71" s="1"/>
  <c r="X28" i="71"/>
  <c r="X28" i="71" a="1"/>
  <c r="W28" i="71" a="1"/>
  <c r="W28" i="71" s="1"/>
  <c r="Y27" i="71"/>
  <c r="Y27" i="71" a="1"/>
  <c r="X27" i="71" a="1"/>
  <c r="X27" i="71" s="1"/>
  <c r="W27" i="71" a="1"/>
  <c r="W27" i="71" s="1"/>
  <c r="Y26" i="71" a="1"/>
  <c r="Y26" i="71" s="1"/>
  <c r="X26" i="71" a="1"/>
  <c r="X26" i="71" s="1"/>
  <c r="W26" i="71"/>
  <c r="W26" i="71" a="1"/>
  <c r="Y25" i="71"/>
  <c r="Y25" i="71" a="1"/>
  <c r="X25" i="71"/>
  <c r="X25" i="71" a="1"/>
  <c r="W25" i="71" a="1"/>
  <c r="W25" i="71" s="1"/>
  <c r="Y24" i="71" a="1"/>
  <c r="Y24" i="71" s="1"/>
  <c r="X24" i="71" a="1"/>
  <c r="X24" i="71" s="1"/>
  <c r="W24" i="71"/>
  <c r="W24" i="71" a="1"/>
  <c r="Y23" i="71"/>
  <c r="Y23" i="71" a="1"/>
  <c r="X23" i="71" a="1"/>
  <c r="X23" i="71" s="1"/>
  <c r="W23" i="71" a="1"/>
  <c r="W23" i="71" s="1"/>
  <c r="Y22" i="71" a="1"/>
  <c r="Y22" i="71" s="1"/>
  <c r="X22" i="71"/>
  <c r="X22" i="71" a="1"/>
  <c r="W22" i="71" a="1"/>
  <c r="W22" i="71" s="1"/>
  <c r="Y21" i="71"/>
  <c r="Y21" i="71" a="1"/>
  <c r="X21" i="71"/>
  <c r="X21" i="71" a="1"/>
  <c r="W21" i="71"/>
  <c r="W21" i="71" a="1"/>
  <c r="Y20" i="71" a="1"/>
  <c r="Y20" i="71" s="1"/>
  <c r="X20" i="71" a="1"/>
  <c r="X20" i="71" s="1"/>
  <c r="W20" i="71" a="1"/>
  <c r="W20" i="71" s="1"/>
  <c r="Y19" i="71"/>
  <c r="Y19" i="71" a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/>
  <c r="Y17" i="71" a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/>
  <c r="Y15" i="71" a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/>
  <c r="Y13" i="71" a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/>
  <c r="Y11" i="71" a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/>
  <c r="Y9" i="71" a="1"/>
  <c r="X9" i="71"/>
  <c r="X9" i="71" a="1"/>
  <c r="W9" i="71" a="1"/>
  <c r="W9" i="71" s="1"/>
  <c r="Y8" i="71" a="1"/>
  <c r="Y8" i="71" s="1"/>
  <c r="X8" i="71" a="1"/>
  <c r="X8" i="71" s="1"/>
  <c r="W8" i="71" a="1"/>
  <c r="W8" i="71" s="1"/>
  <c r="Y7" i="71"/>
  <c r="Y7" i="71" a="1"/>
  <c r="X7" i="71"/>
  <c r="X7" i="71" a="1"/>
  <c r="W7" i="71" a="1"/>
  <c r="W7" i="71" s="1"/>
  <c r="Y6" i="71" a="1"/>
  <c r="Y6" i="71" s="1"/>
  <c r="X6" i="71"/>
  <c r="X6" i="71" a="1"/>
  <c r="W6" i="71" a="1"/>
  <c r="W6" i="71" s="1"/>
  <c r="Y5" i="71"/>
  <c r="Y5" i="71" a="1"/>
  <c r="X5" i="71" a="1"/>
  <c r="X5" i="71" s="1"/>
  <c r="W5" i="71"/>
  <c r="W5" i="71" a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/>
  <c r="X201" i="70" a="1"/>
  <c r="W201" i="70" a="1"/>
  <c r="W201" i="70" s="1"/>
  <c r="Y200" i="70" a="1"/>
  <c r="Y200" i="70" s="1"/>
  <c r="X200" i="70" a="1"/>
  <c r="X200" i="70" s="1"/>
  <c r="W200" i="70" a="1"/>
  <c r="W200" i="70" s="1"/>
  <c r="Y199" i="70"/>
  <c r="Y199" i="70" a="1"/>
  <c r="X199" i="70"/>
  <c r="X199" i="70" a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/>
  <c r="X197" i="70" a="1"/>
  <c r="W197" i="70" a="1"/>
  <c r="W197" i="70" s="1"/>
  <c r="Y196" i="70" a="1"/>
  <c r="Y196" i="70" s="1"/>
  <c r="X196" i="70" a="1"/>
  <c r="X196" i="70" s="1"/>
  <c r="W196" i="70" a="1"/>
  <c r="W196" i="70" s="1"/>
  <c r="Y195" i="70"/>
  <c r="Y195" i="70" a="1"/>
  <c r="X195" i="70" a="1"/>
  <c r="X195" i="70" s="1"/>
  <c r="W195" i="70"/>
  <c r="W195" i="70" a="1"/>
  <c r="Y194" i="70"/>
  <c r="Y194" i="70" a="1"/>
  <c r="X194" i="70" a="1"/>
  <c r="X194" i="70" s="1"/>
  <c r="W194" i="70" a="1"/>
  <c r="W194" i="70" s="1"/>
  <c r="Y193" i="70"/>
  <c r="Y193" i="70" a="1"/>
  <c r="X193" i="70" a="1"/>
  <c r="X193" i="70" s="1"/>
  <c r="W193" i="70"/>
  <c r="W193" i="70" a="1"/>
  <c r="Y192" i="70" a="1"/>
  <c r="Y192" i="70" s="1"/>
  <c r="X192" i="70"/>
  <c r="X192" i="70" a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/>
  <c r="X190" i="70" a="1"/>
  <c r="W190" i="70"/>
  <c r="W190" i="70" a="1"/>
  <c r="Y189" i="70"/>
  <c r="Y189" i="70" a="1"/>
  <c r="X189" i="70" a="1"/>
  <c r="X189" i="70" s="1"/>
  <c r="W189" i="70"/>
  <c r="W189" i="70" a="1"/>
  <c r="Y188" i="70"/>
  <c r="Y188" i="70" a="1"/>
  <c r="X188" i="70" a="1"/>
  <c r="X188" i="70" s="1"/>
  <c r="W188" i="70" a="1"/>
  <c r="W188" i="70" s="1"/>
  <c r="Y187" i="70" a="1"/>
  <c r="Y187" i="70" s="1"/>
  <c r="X187" i="70"/>
  <c r="X187" i="70" a="1"/>
  <c r="W187" i="70" a="1"/>
  <c r="W187" i="70" s="1"/>
  <c r="Y186" i="70"/>
  <c r="Y186" i="70" a="1"/>
  <c r="X186" i="70" a="1"/>
  <c r="X186" i="70" s="1"/>
  <c r="W186" i="70" a="1"/>
  <c r="W186" i="70" s="1"/>
  <c r="Y185" i="70" a="1"/>
  <c r="Y185" i="70" s="1"/>
  <c r="X185" i="70" a="1"/>
  <c r="X185" i="70" s="1"/>
  <c r="W185" i="70"/>
  <c r="W185" i="70" a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/>
  <c r="W182" i="70" a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/>
  <c r="Y179" i="70" a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/>
  <c r="X177" i="70" a="1"/>
  <c r="W177" i="70" a="1"/>
  <c r="W177" i="70" s="1"/>
  <c r="Y176" i="70" a="1"/>
  <c r="Y176" i="70" s="1"/>
  <c r="X176" i="70" a="1"/>
  <c r="X176" i="70" s="1"/>
  <c r="W176" i="70" a="1"/>
  <c r="W176" i="70" s="1"/>
  <c r="Y175" i="70"/>
  <c r="Y175" i="70" a="1"/>
  <c r="X175" i="70" a="1"/>
  <c r="X175" i="70" s="1"/>
  <c r="W175" i="70"/>
  <c r="W175" i="70" a="1"/>
  <c r="Y174" i="70"/>
  <c r="Y174" i="70" a="1"/>
  <c r="X174" i="70" a="1"/>
  <c r="X174" i="70" s="1"/>
  <c r="W174" i="70" a="1"/>
  <c r="W174" i="70" s="1"/>
  <c r="Y173" i="70" a="1"/>
  <c r="Y173" i="70" s="1"/>
  <c r="X173" i="70" a="1"/>
  <c r="X173" i="70" s="1"/>
  <c r="W173" i="70"/>
  <c r="W173" i="70" a="1"/>
  <c r="Y172" i="70" a="1"/>
  <c r="Y172" i="70" s="1"/>
  <c r="X172" i="70"/>
  <c r="X172" i="70" a="1"/>
  <c r="W172" i="70" a="1"/>
  <c r="W172" i="70" s="1"/>
  <c r="Y171" i="70" a="1"/>
  <c r="Y171" i="70" s="1"/>
  <c r="X171" i="70" a="1"/>
  <c r="X171" i="70" s="1"/>
  <c r="W171" i="70"/>
  <c r="W171" i="70" a="1"/>
  <c r="Y170" i="70" a="1"/>
  <c r="Y170" i="70" s="1"/>
  <c r="X170" i="70" a="1"/>
  <c r="X170" i="70" s="1"/>
  <c r="W170" i="70"/>
  <c r="W170" i="70" a="1"/>
  <c r="Y169" i="70"/>
  <c r="Y169" i="70" a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/>
  <c r="X167" i="70" a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/>
  <c r="X165" i="70" a="1"/>
  <c r="W165" i="70"/>
  <c r="W165" i="70" a="1"/>
  <c r="Y164" i="70" a="1"/>
  <c r="Y164" i="70" s="1"/>
  <c r="X164" i="70" a="1"/>
  <c r="X164" i="70" s="1"/>
  <c r="W164" i="70" a="1"/>
  <c r="W164" i="70" s="1"/>
  <c r="Y163" i="70"/>
  <c r="Y163" i="70" a="1"/>
  <c r="X163" i="70" a="1"/>
  <c r="X163" i="70" s="1"/>
  <c r="W163" i="70" a="1"/>
  <c r="W163" i="70" s="1"/>
  <c r="Y162" i="70" a="1"/>
  <c r="Y162" i="70" s="1"/>
  <c r="X162" i="70" a="1"/>
  <c r="X162" i="70" s="1"/>
  <c r="W162" i="70"/>
  <c r="W162" i="70" a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/>
  <c r="W160" i="70" a="1"/>
  <c r="Y159" i="70"/>
  <c r="Y159" i="70" a="1"/>
  <c r="X159" i="70" a="1"/>
  <c r="X159" i="70" s="1"/>
  <c r="W159" i="70"/>
  <c r="W159" i="70" a="1"/>
  <c r="Y158" i="70" a="1"/>
  <c r="Y158" i="70" s="1"/>
  <c r="X158" i="70" a="1"/>
  <c r="X158" i="70" s="1"/>
  <c r="W158" i="70" a="1"/>
  <c r="W158" i="70" s="1"/>
  <c r="Y157" i="70"/>
  <c r="Y157" i="70" a="1"/>
  <c r="X157" i="70"/>
  <c r="X157" i="70" a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/>
  <c r="W155" i="70" a="1"/>
  <c r="Y154" i="70"/>
  <c r="Y154" i="70" a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/>
  <c r="Y152" i="70" a="1"/>
  <c r="X152" i="70"/>
  <c r="X152" i="70" a="1"/>
  <c r="W152" i="70" a="1"/>
  <c r="W152" i="70" s="1"/>
  <c r="Y151" i="70" a="1"/>
  <c r="Y151" i="70" s="1"/>
  <c r="X151" i="70"/>
  <c r="X151" i="70" a="1"/>
  <c r="W151" i="70" a="1"/>
  <c r="W151" i="70" s="1"/>
  <c r="Y150" i="70" a="1"/>
  <c r="Y150" i="70" s="1"/>
  <c r="X150" i="70" a="1"/>
  <c r="X150" i="70" s="1"/>
  <c r="W150" i="70"/>
  <c r="W150" i="70" a="1"/>
  <c r="Y149" i="70"/>
  <c r="Y149" i="70" a="1"/>
  <c r="X149" i="70" a="1"/>
  <c r="X149" i="70" s="1"/>
  <c r="W149" i="70" a="1"/>
  <c r="W149" i="70" s="1"/>
  <c r="Y148" i="70" a="1"/>
  <c r="Y148" i="70" s="1"/>
  <c r="X148" i="70" a="1"/>
  <c r="X148" i="70" s="1"/>
  <c r="W148" i="70"/>
  <c r="W148" i="70" a="1"/>
  <c r="Y147" i="70" a="1"/>
  <c r="Y147" i="70" s="1"/>
  <c r="X147" i="70"/>
  <c r="X147" i="70" a="1"/>
  <c r="W147" i="70" a="1"/>
  <c r="W147" i="70" s="1"/>
  <c r="Y146" i="70" a="1"/>
  <c r="Y146" i="70" s="1"/>
  <c r="X146" i="70"/>
  <c r="X146" i="70" a="1"/>
  <c r="W146" i="70" a="1"/>
  <c r="W146" i="70" s="1"/>
  <c r="Y145" i="70" a="1"/>
  <c r="Y145" i="70" s="1"/>
  <c r="X145" i="70" a="1"/>
  <c r="X145" i="70" s="1"/>
  <c r="W145" i="70"/>
  <c r="W145" i="70" a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/>
  <c r="X142" i="70" a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/>
  <c r="Y139" i="70" a="1"/>
  <c r="X139" i="70" a="1"/>
  <c r="X139" i="70" s="1"/>
  <c r="W139" i="70"/>
  <c r="W139" i="70" a="1"/>
  <c r="Y138" i="70"/>
  <c r="Y138" i="70" a="1"/>
  <c r="X138" i="70" a="1"/>
  <c r="X138" i="70" s="1"/>
  <c r="W138" i="70" a="1"/>
  <c r="W138" i="70" s="1"/>
  <c r="Y137" i="70" a="1"/>
  <c r="Y137" i="70" s="1"/>
  <c r="X137" i="70"/>
  <c r="X137" i="70" a="1"/>
  <c r="W137" i="70"/>
  <c r="W137" i="70" a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/>
  <c r="W135" i="70" a="1"/>
  <c r="Y134" i="70"/>
  <c r="Y134" i="70" a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/>
  <c r="X132" i="70" a="1"/>
  <c r="W132" i="70" a="1"/>
  <c r="W132" i="70" s="1"/>
  <c r="Y131" i="70" a="1"/>
  <c r="Y131" i="70" s="1"/>
  <c r="X131" i="70"/>
  <c r="X131" i="70" a="1"/>
  <c r="W131" i="70" a="1"/>
  <c r="W131" i="70" s="1"/>
  <c r="Y130" i="70" a="1"/>
  <c r="Y130" i="70" s="1"/>
  <c r="X130" i="70" a="1"/>
  <c r="X130" i="70" s="1"/>
  <c r="W130" i="70"/>
  <c r="W130" i="70" a="1"/>
  <c r="Y129" i="70"/>
  <c r="Y129" i="70" a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/>
  <c r="Y127" i="70" a="1"/>
  <c r="X127" i="70"/>
  <c r="X127" i="70" a="1"/>
  <c r="W127" i="70" a="1"/>
  <c r="W127" i="70" s="1"/>
  <c r="Y126" i="70" a="1"/>
  <c r="Y126" i="70" s="1"/>
  <c r="X126" i="70"/>
  <c r="X126" i="70" a="1"/>
  <c r="W126" i="70" a="1"/>
  <c r="W126" i="70" s="1"/>
  <c r="Y125" i="70" a="1"/>
  <c r="Y125" i="70" s="1"/>
  <c r="X125" i="70" a="1"/>
  <c r="X125" i="70" s="1"/>
  <c r="W125" i="70"/>
  <c r="W125" i="70" a="1"/>
  <c r="Y124" i="70" a="1"/>
  <c r="Y124" i="70" s="1"/>
  <c r="X124" i="70"/>
  <c r="X124" i="70" a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/>
  <c r="X122" i="70" a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/>
  <c r="Y119" i="70" a="1"/>
  <c r="X119" i="70" a="1"/>
  <c r="X119" i="70" s="1"/>
  <c r="W119" i="70" a="1"/>
  <c r="W119" i="70" s="1"/>
  <c r="Y118" i="70"/>
  <c r="Y118" i="70" a="1"/>
  <c r="X118" i="70" a="1"/>
  <c r="X118" i="70" s="1"/>
  <c r="W118" i="70" a="1"/>
  <c r="W118" i="70" s="1"/>
  <c r="Y117" i="70" a="1"/>
  <c r="Y117" i="70" s="1"/>
  <c r="X117" i="70"/>
  <c r="X117" i="70" a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/>
  <c r="W115" i="70" a="1"/>
  <c r="Y114" i="70"/>
  <c r="Y114" i="70" a="1"/>
  <c r="X114" i="70" a="1"/>
  <c r="X114" i="70" s="1"/>
  <c r="W114" i="70"/>
  <c r="W114" i="70" a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/>
  <c r="Y110" i="70" a="1"/>
  <c r="X110" i="70"/>
  <c r="X110" i="70" a="1"/>
  <c r="W110" i="70" a="1"/>
  <c r="W110" i="70" s="1"/>
  <c r="Y109" i="70" a="1"/>
  <c r="Y109" i="70" s="1"/>
  <c r="X109" i="70" a="1"/>
  <c r="X109" i="70" s="1"/>
  <c r="W109" i="70"/>
  <c r="W109" i="70" a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/>
  <c r="W106" i="70" a="1"/>
  <c r="Y105" i="70"/>
  <c r="Y105" i="70" a="1"/>
  <c r="X105" i="70" a="1"/>
  <c r="X105" i="70" s="1"/>
  <c r="W105" i="70" a="1"/>
  <c r="W105" i="70" s="1"/>
  <c r="Y104" i="70"/>
  <c r="Y104" i="70" a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/>
  <c r="X101" i="70" a="1"/>
  <c r="W101" i="70" a="1"/>
  <c r="W101" i="70" s="1"/>
  <c r="Y100" i="70" a="1"/>
  <c r="Y100" i="70" s="1"/>
  <c r="X100" i="70"/>
  <c r="X100" i="70" a="1"/>
  <c r="W100" i="70" a="1"/>
  <c r="W100" i="70" s="1"/>
  <c r="Y99" i="70" a="1"/>
  <c r="Y99" i="70" s="1"/>
  <c r="X99" i="70" a="1"/>
  <c r="X99" i="70" s="1"/>
  <c r="W99" i="70" a="1"/>
  <c r="W99" i="70" s="1"/>
  <c r="Y98" i="70"/>
  <c r="Y98" i="70" a="1"/>
  <c r="X98" i="70" a="1"/>
  <c r="X98" i="70" s="1"/>
  <c r="W98" i="70" a="1"/>
  <c r="W98" i="70" s="1"/>
  <c r="Y97" i="70" a="1"/>
  <c r="Y97" i="70" s="1"/>
  <c r="X97" i="70" a="1"/>
  <c r="X97" i="70" s="1"/>
  <c r="W97" i="70"/>
  <c r="W97" i="70" a="1"/>
  <c r="Y96" i="70"/>
  <c r="Y96" i="70" a="1"/>
  <c r="X96" i="70" a="1"/>
  <c r="X96" i="70" s="1"/>
  <c r="W96" i="70"/>
  <c r="W96" i="70" a="1"/>
  <c r="Y95" i="70"/>
  <c r="Y95" i="70" a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/>
  <c r="X91" i="70" a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/>
  <c r="W87" i="70" a="1"/>
  <c r="Y86" i="70" a="1"/>
  <c r="Y86" i="70" s="1"/>
  <c r="X86" i="70" a="1"/>
  <c r="X86" i="70" s="1"/>
  <c r="W86" i="70" a="1"/>
  <c r="W86" i="70" s="1"/>
  <c r="Y85" i="70"/>
  <c r="Y85" i="70" a="1"/>
  <c r="X85" i="70"/>
  <c r="X85" i="70" a="1"/>
  <c r="W85" i="70" a="1"/>
  <c r="W85" i="70" s="1"/>
  <c r="Y84" i="70"/>
  <c r="Y84" i="70" a="1"/>
  <c r="X84" i="70" a="1"/>
  <c r="X84" i="70" s="1"/>
  <c r="W84" i="70"/>
  <c r="W84" i="70" a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/>
  <c r="X81" i="70" a="1"/>
  <c r="W81" i="70" a="1"/>
  <c r="W81" i="70" s="1"/>
  <c r="Y80" i="70"/>
  <c r="Y80" i="70" a="1"/>
  <c r="X80" i="70"/>
  <c r="X80" i="70" a="1"/>
  <c r="W80" i="70" a="1"/>
  <c r="W80" i="70" s="1"/>
  <c r="Y79" i="70" a="1"/>
  <c r="Y79" i="70" s="1"/>
  <c r="X79" i="70"/>
  <c r="X79" i="70" a="1"/>
  <c r="W79" i="70" a="1"/>
  <c r="W79" i="70" s="1"/>
  <c r="Y78" i="70" a="1"/>
  <c r="Y78" i="70" s="1"/>
  <c r="X78" i="70" a="1"/>
  <c r="X78" i="70" s="1"/>
  <c r="W78" i="70" a="1"/>
  <c r="W78" i="70" s="1"/>
  <c r="Y77" i="70"/>
  <c r="Y77" i="70" a="1"/>
  <c r="X77" i="70" a="1"/>
  <c r="X77" i="70" s="1"/>
  <c r="W77" i="70"/>
  <c r="W77" i="70" a="1"/>
  <c r="Y76" i="70" a="1"/>
  <c r="Y76" i="70" s="1"/>
  <c r="X76" i="70"/>
  <c r="X76" i="70" a="1"/>
  <c r="W76" i="70"/>
  <c r="W76" i="70" a="1"/>
  <c r="Y75" i="70" a="1"/>
  <c r="Y75" i="70" s="1"/>
  <c r="X75" i="70" a="1"/>
  <c r="X75" i="70" s="1"/>
  <c r="W75" i="70"/>
  <c r="W75" i="70" a="1"/>
  <c r="Y74" i="70"/>
  <c r="Y74" i="70" a="1"/>
  <c r="X74" i="70" a="1"/>
  <c r="X74" i="70" s="1"/>
  <c r="W74" i="70" a="1"/>
  <c r="W74" i="70" s="1"/>
  <c r="Y73" i="70" a="1"/>
  <c r="Y73" i="70" s="1"/>
  <c r="X73" i="70"/>
  <c r="X73" i="70" a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/>
  <c r="X70" i="70" a="1"/>
  <c r="W70" i="70" a="1"/>
  <c r="W70" i="70" s="1"/>
  <c r="Y69" i="70" a="1"/>
  <c r="Y69" i="70" s="1"/>
  <c r="X69" i="70" a="1"/>
  <c r="X69" i="70" s="1"/>
  <c r="W69" i="70"/>
  <c r="W69" i="70" a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/>
  <c r="W66" i="70" a="1"/>
  <c r="Y65" i="70"/>
  <c r="Y65" i="70" a="1"/>
  <c r="X65" i="70" a="1"/>
  <c r="X65" i="70" s="1"/>
  <c r="W65" i="70" a="1"/>
  <c r="W65" i="70" s="1"/>
  <c r="Y64" i="70"/>
  <c r="Y64" i="70" a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/>
  <c r="X61" i="70" a="1"/>
  <c r="W61" i="70" a="1"/>
  <c r="W61" i="70" s="1"/>
  <c r="Y60" i="70" a="1"/>
  <c r="Y60" i="70" s="1"/>
  <c r="X60" i="70"/>
  <c r="X60" i="70" a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/>
  <c r="W57" i="70" a="1"/>
  <c r="Y56" i="70"/>
  <c r="Y56" i="70" a="1"/>
  <c r="X56" i="70" a="1"/>
  <c r="X56" i="70" s="1"/>
  <c r="W56" i="70"/>
  <c r="W56" i="70" a="1"/>
  <c r="Y55" i="70"/>
  <c r="Y55" i="70" a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/>
  <c r="W53" i="70" a="1"/>
  <c r="Y52" i="70" a="1"/>
  <c r="Y52" i="70" s="1"/>
  <c r="X52" i="70" a="1"/>
  <c r="X52" i="70" s="1"/>
  <c r="W52" i="70" a="1"/>
  <c r="W52" i="70" s="1"/>
  <c r="Y51" i="70" a="1"/>
  <c r="Y51" i="70" s="1"/>
  <c r="X51" i="70"/>
  <c r="X51" i="70" a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/>
  <c r="X48" i="70" a="1"/>
  <c r="W48" i="70" a="1"/>
  <c r="W48" i="70" s="1"/>
  <c r="Y47" i="70" a="1"/>
  <c r="Y47" i="70" s="1"/>
  <c r="X47" i="70" a="1"/>
  <c r="X47" i="70" s="1"/>
  <c r="W47" i="70"/>
  <c r="W47" i="70" a="1"/>
  <c r="Y46" i="70" a="1"/>
  <c r="Y46" i="70" s="1"/>
  <c r="X46" i="70" a="1"/>
  <c r="X46" i="70" s="1"/>
  <c r="W46" i="70" a="1"/>
  <c r="W46" i="70" s="1"/>
  <c r="Y45" i="70" a="1"/>
  <c r="Y45" i="70" s="1"/>
  <c r="X45" i="70"/>
  <c r="X45" i="70" a="1"/>
  <c r="W45" i="70" a="1"/>
  <c r="W45" i="70" s="1"/>
  <c r="Y44" i="70"/>
  <c r="Y44" i="70" a="1"/>
  <c r="X44" i="70" a="1"/>
  <c r="X44" i="70" s="1"/>
  <c r="W44" i="70"/>
  <c r="W44" i="70" a="1"/>
  <c r="Y43" i="70" a="1"/>
  <c r="Y43" i="70" s="1"/>
  <c r="X43" i="70" a="1"/>
  <c r="X43" i="70" s="1"/>
  <c r="W43" i="70" a="1"/>
  <c r="W43" i="70" s="1"/>
  <c r="Y42" i="70"/>
  <c r="Y42" i="70" a="1"/>
  <c r="X42" i="70" a="1"/>
  <c r="X42" i="70" s="1"/>
  <c r="W42" i="70" a="1"/>
  <c r="W42" i="70" s="1"/>
  <c r="Y41" i="70" a="1"/>
  <c r="Y41" i="70" s="1"/>
  <c r="X41" i="70"/>
  <c r="X41" i="70" a="1"/>
  <c r="W41" i="70" a="1"/>
  <c r="W41" i="70" s="1"/>
  <c r="Y40" i="70" a="1"/>
  <c r="Y40" i="70" s="1"/>
  <c r="X40" i="70"/>
  <c r="X40" i="70" a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/>
  <c r="W36" i="70" a="1"/>
  <c r="Y35" i="70" a="1"/>
  <c r="Y35" i="70" s="1"/>
  <c r="X35" i="70" a="1"/>
  <c r="X35" i="70" s="1"/>
  <c r="W35" i="70" a="1"/>
  <c r="W35" i="70" s="1"/>
  <c r="Y34" i="70"/>
  <c r="Y34" i="70" a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/>
  <c r="Y32" i="70" a="1"/>
  <c r="X32" i="70"/>
  <c r="X32" i="70" a="1"/>
  <c r="W32" i="70" a="1"/>
  <c r="W32" i="70" s="1"/>
  <c r="Y31" i="70"/>
  <c r="Y31" i="70" a="1"/>
  <c r="X31" i="70" a="1"/>
  <c r="X31" i="70" s="1"/>
  <c r="W31" i="70" a="1"/>
  <c r="W31" i="70" s="1"/>
  <c r="Y30" i="70"/>
  <c r="Y30" i="70" a="1"/>
  <c r="X30" i="70" a="1"/>
  <c r="X30" i="70" s="1"/>
  <c r="W30" i="70"/>
  <c r="W30" i="70" a="1"/>
  <c r="Y29" i="70" a="1"/>
  <c r="Y29" i="70" s="1"/>
  <c r="X29" i="70"/>
  <c r="X29" i="70" a="1"/>
  <c r="W29" i="70" a="1"/>
  <c r="W29" i="70" s="1"/>
  <c r="Y28" i="70"/>
  <c r="Y28" i="70" a="1"/>
  <c r="X28" i="70"/>
  <c r="X28" i="70" a="1"/>
  <c r="W28" i="70" a="1"/>
  <c r="W28" i="70" s="1"/>
  <c r="Y27" i="70" a="1"/>
  <c r="Y27" i="70" s="1"/>
  <c r="X27" i="70" a="1"/>
  <c r="X27" i="70" s="1"/>
  <c r="W27" i="70"/>
  <c r="W27" i="70" a="1"/>
  <c r="Y26" i="70"/>
  <c r="Y26" i="70" a="1"/>
  <c r="X26" i="70" a="1"/>
  <c r="X26" i="70" s="1"/>
  <c r="W26" i="70"/>
  <c r="W26" i="70" a="1"/>
  <c r="Y25" i="70"/>
  <c r="Y25" i="70" a="1"/>
  <c r="X25" i="70" a="1"/>
  <c r="X25" i="70" s="1"/>
  <c r="W25" i="70" a="1"/>
  <c r="W25" i="70" s="1"/>
  <c r="Y24" i="70"/>
  <c r="Y24" i="70" a="1"/>
  <c r="X24" i="70" a="1"/>
  <c r="X24" i="70" s="1"/>
  <c r="W24" i="70" a="1"/>
  <c r="W24" i="70" s="1"/>
  <c r="Y23" i="70" a="1"/>
  <c r="Y23" i="70" s="1"/>
  <c r="X23" i="70"/>
  <c r="X23" i="70" a="1"/>
  <c r="W23" i="70" a="1"/>
  <c r="W23" i="70" s="1"/>
  <c r="Y22" i="70"/>
  <c r="Y22" i="70" a="1"/>
  <c r="X22" i="70" a="1"/>
  <c r="X22" i="70" s="1"/>
  <c r="W22" i="70" a="1"/>
  <c r="W22" i="70" s="1"/>
  <c r="Y21" i="70"/>
  <c r="Y21" i="70" a="1"/>
  <c r="X21" i="70" a="1"/>
  <c r="X21" i="70" s="1"/>
  <c r="W21" i="70"/>
  <c r="W21" i="70" a="1"/>
  <c r="Y20" i="70"/>
  <c r="Y20" i="70" a="1"/>
  <c r="X20" i="70" a="1"/>
  <c r="X20" i="70" s="1"/>
  <c r="W20" i="70"/>
  <c r="W20" i="70" a="1"/>
  <c r="Y19" i="70" a="1"/>
  <c r="Y19" i="70" s="1"/>
  <c r="X19" i="70"/>
  <c r="X19" i="70" a="1"/>
  <c r="W19" i="70" a="1"/>
  <c r="W19" i="70" s="1"/>
  <c r="Y18" i="70"/>
  <c r="Y18" i="70" a="1"/>
  <c r="X18" i="70"/>
  <c r="X18" i="70" a="1"/>
  <c r="W18" i="70" a="1"/>
  <c r="W18" i="70" s="1"/>
  <c r="Y17" i="70" a="1"/>
  <c r="Y17" i="70" s="1"/>
  <c r="X17" i="70" a="1"/>
  <c r="X17" i="70" s="1"/>
  <c r="W17" i="70"/>
  <c r="W17" i="70" a="1"/>
  <c r="Y16" i="70"/>
  <c r="Y16" i="70" a="1"/>
  <c r="X16" i="70" a="1"/>
  <c r="X16" i="70" s="1"/>
  <c r="W16" i="70"/>
  <c r="W16" i="70" a="1"/>
  <c r="Y15" i="70" a="1"/>
  <c r="Y15" i="70" s="1"/>
  <c r="X15" i="70" a="1"/>
  <c r="X15" i="70" s="1"/>
  <c r="W15" i="70" a="1"/>
  <c r="W15" i="70" s="1"/>
  <c r="Y14" i="70"/>
  <c r="Y14" i="70" a="1"/>
  <c r="X14" i="70" a="1"/>
  <c r="X14" i="70" s="1"/>
  <c r="W14" i="70" a="1"/>
  <c r="W14" i="70" s="1"/>
  <c r="Y13" i="70" a="1"/>
  <c r="Y13" i="70" s="1"/>
  <c r="X13" i="70"/>
  <c r="X13" i="70" a="1"/>
  <c r="W13" i="70" a="1"/>
  <c r="W13" i="70" s="1"/>
  <c r="Y12" i="70"/>
  <c r="Y12" i="70" a="1"/>
  <c r="X12" i="70"/>
  <c r="X12" i="70" a="1"/>
  <c r="W12" i="70" a="1"/>
  <c r="W12" i="70" s="1"/>
  <c r="Y11" i="70" a="1"/>
  <c r="Y11" i="70" s="1"/>
  <c r="X11" i="70" a="1"/>
  <c r="X11" i="70" s="1"/>
  <c r="W11" i="70"/>
  <c r="W11" i="70" a="1"/>
  <c r="Y10" i="70"/>
  <c r="Y10" i="70" a="1"/>
  <c r="X10" i="70" a="1"/>
  <c r="X10" i="70" s="1"/>
  <c r="W10" i="70"/>
  <c r="W10" i="70" a="1"/>
  <c r="Y9" i="70"/>
  <c r="Y9" i="70" a="1"/>
  <c r="X9" i="70" a="1"/>
  <c r="X9" i="70" s="1"/>
  <c r="W9" i="70" a="1"/>
  <c r="W9" i="70" s="1"/>
  <c r="Y8" i="70"/>
  <c r="Y8" i="70" a="1"/>
  <c r="X8" i="70" a="1"/>
  <c r="X8" i="70" s="1"/>
  <c r="W8" i="70"/>
  <c r="W8" i="70" a="1"/>
  <c r="Y7" i="70" a="1"/>
  <c r="Y7" i="70" s="1"/>
  <c r="X7" i="70" a="1"/>
  <c r="X7" i="70" s="1"/>
  <c r="W7" i="70" a="1"/>
  <c r="W7" i="70" s="1"/>
  <c r="Y6" i="70"/>
  <c r="Y6" i="70" a="1"/>
  <c r="X6" i="70" a="1"/>
  <c r="X6" i="70" s="1"/>
  <c r="W6" i="70" a="1"/>
  <c r="W6" i="70" s="1"/>
  <c r="Y5" i="70" a="1"/>
  <c r="Y5" i="70" s="1"/>
  <c r="X5" i="70"/>
  <c r="X5" i="70" a="1"/>
  <c r="W5" i="70" a="1"/>
  <c r="W5" i="70" s="1"/>
  <c r="Y4" i="70"/>
  <c r="Y4" i="70" a="1"/>
  <c r="X4" i="70"/>
  <c r="X4" i="70" a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/>
  <c r="X202" i="69" a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/>
  <c r="Y199" i="69" a="1"/>
  <c r="X199" i="69"/>
  <c r="X199" i="69" a="1"/>
  <c r="W199" i="69"/>
  <c r="W199" i="69" a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/>
  <c r="Y195" i="69" a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/>
  <c r="X192" i="69" a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/>
  <c r="W189" i="69" a="1"/>
  <c r="Y188" i="69" a="1"/>
  <c r="Y188" i="69" s="1"/>
  <c r="X188" i="69"/>
  <c r="X188" i="69" a="1"/>
  <c r="W188" i="69"/>
  <c r="W188" i="69" a="1"/>
  <c r="Y187" i="69"/>
  <c r="Y187" i="69" a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/>
  <c r="Y185" i="69" a="1"/>
  <c r="X185" i="69" a="1"/>
  <c r="X185" i="69" s="1"/>
  <c r="W185" i="69" a="1"/>
  <c r="W185" i="69" s="1"/>
  <c r="Y184" i="69" a="1"/>
  <c r="Y184" i="69" s="1"/>
  <c r="X184" i="69"/>
  <c r="X184" i="69" a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/>
  <c r="X182" i="69" a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/>
  <c r="Y179" i="69" a="1"/>
  <c r="X179" i="69" a="1"/>
  <c r="X179" i="69" s="1"/>
  <c r="W179" i="69"/>
  <c r="W179" i="69" a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/>
  <c r="Y175" i="69" a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/>
  <c r="X172" i="69" a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/>
  <c r="X169" i="69" a="1"/>
  <c r="W169" i="69"/>
  <c r="W169" i="69" a="1"/>
  <c r="Y168" i="69" a="1"/>
  <c r="Y168" i="69" s="1"/>
  <c r="X168" i="69"/>
  <c r="X168" i="69" a="1"/>
  <c r="W168" i="69"/>
  <c r="W168" i="69" a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/>
  <c r="Y165" i="69" a="1"/>
  <c r="X165" i="69" a="1"/>
  <c r="X165" i="69" s="1"/>
  <c r="W165" i="69" a="1"/>
  <c r="W165" i="69" s="1"/>
  <c r="Y164" i="69"/>
  <c r="Y164" i="69" a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/>
  <c r="X162" i="69" a="1"/>
  <c r="W162" i="69" a="1"/>
  <c r="W162" i="69" s="1"/>
  <c r="Y161" i="69" a="1"/>
  <c r="Y161" i="69" s="1"/>
  <c r="X161" i="69" a="1"/>
  <c r="X161" i="69" s="1"/>
  <c r="W161" i="69" a="1"/>
  <c r="W161" i="69" s="1"/>
  <c r="Y160" i="69"/>
  <c r="Y160" i="69" a="1"/>
  <c r="X160" i="69" a="1"/>
  <c r="X160" i="69" s="1"/>
  <c r="W160" i="69" a="1"/>
  <c r="W160" i="69" s="1"/>
  <c r="Y159" i="69" a="1"/>
  <c r="Y159" i="69" s="1"/>
  <c r="X159" i="69" a="1"/>
  <c r="X159" i="69" s="1"/>
  <c r="W159" i="69"/>
  <c r="W159" i="69" a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/>
  <c r="Y155" i="69" a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/>
  <c r="Y152" i="69" a="1"/>
  <c r="X152" i="69"/>
  <c r="X152" i="69" a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/>
  <c r="Y149" i="69" a="1"/>
  <c r="X149" i="69"/>
  <c r="X149" i="69" a="1"/>
  <c r="W149" i="69"/>
  <c r="W149" i="69" a="1"/>
  <c r="Y148" i="69" a="1"/>
  <c r="Y148" i="69" s="1"/>
  <c r="X148" i="69"/>
  <c r="X148" i="69" a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/>
  <c r="Y145" i="69" a="1"/>
  <c r="X145" i="69" a="1"/>
  <c r="X145" i="69" s="1"/>
  <c r="W145" i="69"/>
  <c r="W145" i="69" a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/>
  <c r="X142" i="69" a="1"/>
  <c r="W142" i="69" a="1"/>
  <c r="W142" i="69" s="1"/>
  <c r="Y141" i="69" a="1"/>
  <c r="Y141" i="69" s="1"/>
  <c r="X141" i="69" a="1"/>
  <c r="X141" i="69" s="1"/>
  <c r="W141" i="69"/>
  <c r="W141" i="69" a="1"/>
  <c r="Y140" i="69"/>
  <c r="Y140" i="69" a="1"/>
  <c r="X140" i="69" a="1"/>
  <c r="X140" i="69" s="1"/>
  <c r="W140" i="69" a="1"/>
  <c r="W140" i="69" s="1"/>
  <c r="Y139" i="69" a="1"/>
  <c r="Y139" i="69" s="1"/>
  <c r="X139" i="69" a="1"/>
  <c r="X139" i="69" s="1"/>
  <c r="W139" i="69"/>
  <c r="W139" i="69" a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/>
  <c r="Y135" i="69" a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/>
  <c r="W133" i="69" a="1"/>
  <c r="Y132" i="69"/>
  <c r="Y132" i="69" a="1"/>
  <c r="X132" i="69"/>
  <c r="X132" i="69" a="1"/>
  <c r="W132" i="69" a="1"/>
  <c r="W132" i="69" s="1"/>
  <c r="Y131" i="69" a="1"/>
  <c r="Y131" i="69" s="1"/>
  <c r="X131" i="69" a="1"/>
  <c r="X131" i="69" s="1"/>
  <c r="W131" i="69" a="1"/>
  <c r="W131" i="69" s="1"/>
  <c r="Y130" i="69"/>
  <c r="Y130" i="69" a="1"/>
  <c r="X130" i="69" a="1"/>
  <c r="X130" i="69" s="1"/>
  <c r="W130" i="69" a="1"/>
  <c r="W130" i="69" s="1"/>
  <c r="Y129" i="69" a="1"/>
  <c r="Y129" i="69" s="1"/>
  <c r="X129" i="69" a="1"/>
  <c r="X129" i="69" s="1"/>
  <c r="W129" i="69"/>
  <c r="W129" i="69" a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/>
  <c r="Y125" i="69" a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/>
  <c r="X122" i="69" a="1"/>
  <c r="W122" i="69" a="1"/>
  <c r="W122" i="69" s="1"/>
  <c r="Y121" i="69" a="1"/>
  <c r="Y121" i="69" s="1"/>
  <c r="X121" i="69"/>
  <c r="X121" i="69" a="1"/>
  <c r="W121" i="69"/>
  <c r="W121" i="69" a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/>
  <c r="W119" i="69" a="1"/>
  <c r="Y118" i="69" a="1"/>
  <c r="Y118" i="69" s="1"/>
  <c r="X118" i="69" a="1"/>
  <c r="X118" i="69" s="1"/>
  <c r="W118" i="69" a="1"/>
  <c r="W118" i="69" s="1"/>
  <c r="Y117" i="69"/>
  <c r="Y117" i="69" a="1"/>
  <c r="X117" i="69"/>
  <c r="X117" i="69" a="1"/>
  <c r="W117" i="69" a="1"/>
  <c r="W117" i="69" s="1"/>
  <c r="Y116" i="69" a="1"/>
  <c r="Y116" i="69" s="1"/>
  <c r="X116" i="69" a="1"/>
  <c r="X116" i="69" s="1"/>
  <c r="W116" i="69" a="1"/>
  <c r="W116" i="69" s="1"/>
  <c r="Y115" i="69"/>
  <c r="Y115" i="69" a="1"/>
  <c r="X115" i="69" a="1"/>
  <c r="X115" i="69" s="1"/>
  <c r="W115" i="69" a="1"/>
  <c r="W115" i="69" s="1"/>
  <c r="Y114" i="69" a="1"/>
  <c r="Y114" i="69" s="1"/>
  <c r="X114" i="69" a="1"/>
  <c r="X114" i="69" s="1"/>
  <c r="W114" i="69"/>
  <c r="W114" i="69" a="1"/>
  <c r="Y113" i="69" a="1"/>
  <c r="Y113" i="69" s="1"/>
  <c r="X113" i="69" a="1"/>
  <c r="X113" i="69" s="1"/>
  <c r="W113" i="69" a="1"/>
  <c r="W113" i="69" s="1"/>
  <c r="Y112" i="69" a="1"/>
  <c r="Y112" i="69" s="1"/>
  <c r="X112" i="69"/>
  <c r="X112" i="69" a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/>
  <c r="W109" i="69" a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/>
  <c r="Y105" i="69" a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/>
  <c r="X102" i="69" a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/>
  <c r="W99" i="69" a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/>
  <c r="Y95" i="69" a="1"/>
  <c r="X95" i="69" a="1"/>
  <c r="X95" i="69" s="1"/>
  <c r="W95" i="69"/>
  <c r="W95" i="69" a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/>
  <c r="X92" i="69" a="1"/>
  <c r="W92" i="69" a="1"/>
  <c r="W92" i="69" s="1"/>
  <c r="Y91" i="69"/>
  <c r="Y91" i="69" a="1"/>
  <c r="X91" i="69"/>
  <c r="X91" i="69" a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/>
  <c r="W89" i="69" a="1"/>
  <c r="Y88" i="69" a="1"/>
  <c r="Y88" i="69" s="1"/>
  <c r="X88" i="69" a="1"/>
  <c r="X88" i="69" s="1"/>
  <c r="W88" i="69"/>
  <c r="W88" i="69" a="1"/>
  <c r="Y87" i="69"/>
  <c r="Y87" i="69" a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/>
  <c r="Y85" i="69" a="1"/>
  <c r="X85" i="69" a="1"/>
  <c r="X85" i="69" s="1"/>
  <c r="W85" i="69" a="1"/>
  <c r="W85" i="69" s="1"/>
  <c r="Y84" i="69" a="1"/>
  <c r="Y84" i="69" s="1"/>
  <c r="X84" i="69"/>
  <c r="X84" i="69" a="1"/>
  <c r="W84" i="69"/>
  <c r="W84" i="69" a="1"/>
  <c r="Y83" i="69" a="1"/>
  <c r="Y83" i="69" s="1"/>
  <c r="X83" i="69" a="1"/>
  <c r="X83" i="69" s="1"/>
  <c r="W83" i="69" a="1"/>
  <c r="W83" i="69" s="1"/>
  <c r="Y82" i="69" a="1"/>
  <c r="Y82" i="69" s="1"/>
  <c r="X82" i="69"/>
  <c r="X82" i="69" a="1"/>
  <c r="W82" i="69" a="1"/>
  <c r="W82" i="69" s="1"/>
  <c r="Y81" i="69" a="1"/>
  <c r="Y81" i="69" s="1"/>
  <c r="X81" i="69" a="1"/>
  <c r="X81" i="69" s="1"/>
  <c r="W81" i="69" a="1"/>
  <c r="W81" i="69" s="1"/>
  <c r="Y80" i="69"/>
  <c r="Y80" i="69" a="1"/>
  <c r="X80" i="69" a="1"/>
  <c r="X80" i="69" s="1"/>
  <c r="W80" i="69" a="1"/>
  <c r="W80" i="69" s="1"/>
  <c r="Y79" i="69" a="1"/>
  <c r="Y79" i="69" s="1"/>
  <c r="X79" i="69" a="1"/>
  <c r="X79" i="69" s="1"/>
  <c r="W79" i="69"/>
  <c r="W79" i="69" a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/>
  <c r="Y75" i="69" a="1"/>
  <c r="X75" i="69" a="1"/>
  <c r="X75" i="69" s="1"/>
  <c r="W75" i="69" a="1"/>
  <c r="W75" i="69" s="1"/>
  <c r="Y74" i="69" a="1"/>
  <c r="Y74" i="69" s="1"/>
  <c r="X74" i="69" a="1"/>
  <c r="X74" i="69" s="1"/>
  <c r="W74" i="69"/>
  <c r="W74" i="69" a="1"/>
  <c r="Y73" i="69" a="1"/>
  <c r="Y73" i="69" s="1"/>
  <c r="X73" i="69" a="1"/>
  <c r="X73" i="69" s="1"/>
  <c r="W73" i="69" a="1"/>
  <c r="W73" i="69" s="1"/>
  <c r="Y72" i="69" a="1"/>
  <c r="Y72" i="69" s="1"/>
  <c r="X72" i="69"/>
  <c r="X72" i="69" a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/>
  <c r="W69" i="69" a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/>
  <c r="Y65" i="69" a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/>
  <c r="X62" i="69" a="1"/>
  <c r="W62" i="69" a="1"/>
  <c r="W62" i="69" s="1"/>
  <c r="Y61" i="69"/>
  <c r="Y61" i="69" a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/>
  <c r="W59" i="69" a="1"/>
  <c r="Y58" i="69" a="1"/>
  <c r="Y58" i="69" s="1"/>
  <c r="X58" i="69"/>
  <c r="X58" i="69" a="1"/>
  <c r="W58" i="69"/>
  <c r="W58" i="69" a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/>
  <c r="Y55" i="69" a="1"/>
  <c r="X55" i="69" a="1"/>
  <c r="X55" i="69" s="1"/>
  <c r="W55" i="69"/>
  <c r="W55" i="69" a="1"/>
  <c r="Y54" i="69"/>
  <c r="Y54" i="69" a="1"/>
  <c r="X54" i="69"/>
  <c r="X54" i="69" a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/>
  <c r="X52" i="69" a="1"/>
  <c r="W52" i="69" a="1"/>
  <c r="W52" i="69" s="1"/>
  <c r="Y51" i="69" a="1"/>
  <c r="Y51" i="69" s="1"/>
  <c r="X51" i="69" a="1"/>
  <c r="X51" i="69" s="1"/>
  <c r="W51" i="69"/>
  <c r="W51" i="69" a="1"/>
  <c r="Y50" i="69"/>
  <c r="Y50" i="69" a="1"/>
  <c r="X50" i="69" a="1"/>
  <c r="X50" i="69" s="1"/>
  <c r="W50" i="69" a="1"/>
  <c r="W50" i="69" s="1"/>
  <c r="Y49" i="69" a="1"/>
  <c r="Y49" i="69" s="1"/>
  <c r="X49" i="69" a="1"/>
  <c r="X49" i="69" s="1"/>
  <c r="W49" i="69"/>
  <c r="W49" i="69" a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/>
  <c r="Y45" i="69" a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/>
  <c r="X42" i="69" a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/>
  <c r="W39" i="69" a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/>
  <c r="Y36" i="69" a="1"/>
  <c r="X36" i="69"/>
  <c r="X36" i="69" a="1"/>
  <c r="W36" i="69" a="1"/>
  <c r="W36" i="69" s="1"/>
  <c r="Y35" i="69"/>
  <c r="Y35" i="69" a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/>
  <c r="X32" i="69" a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/>
  <c r="W29" i="69" a="1"/>
  <c r="Y28" i="69" a="1"/>
  <c r="Y28" i="69" s="1"/>
  <c r="X28" i="69"/>
  <c r="X28" i="69" a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/>
  <c r="Y25" i="69" a="1"/>
  <c r="X25" i="69" a="1"/>
  <c r="X25" i="69" s="1"/>
  <c r="W25" i="69"/>
  <c r="W25" i="69" a="1"/>
  <c r="Y24" i="69"/>
  <c r="Y24" i="69" a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/>
  <c r="Y22" i="69" a="1"/>
  <c r="X22" i="69"/>
  <c r="X22" i="69" a="1"/>
  <c r="W22" i="69" a="1"/>
  <c r="W22" i="69" s="1"/>
  <c r="Y21" i="69" a="1"/>
  <c r="Y21" i="69" s="1"/>
  <c r="X21" i="69"/>
  <c r="X21" i="69" a="1"/>
  <c r="W21" i="69"/>
  <c r="W21" i="69" a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/>
  <c r="W19" i="69" a="1"/>
  <c r="Y18" i="69" a="1"/>
  <c r="Y18" i="69" s="1"/>
  <c r="X18" i="69" a="1"/>
  <c r="X18" i="69" s="1"/>
  <c r="W18" i="69" a="1"/>
  <c r="W18" i="69" s="1"/>
  <c r="Y17" i="69"/>
  <c r="Y17" i="69" a="1"/>
  <c r="X17" i="69"/>
  <c r="X17" i="69" a="1"/>
  <c r="W17" i="69" a="1"/>
  <c r="W17" i="69" s="1"/>
  <c r="Y16" i="69" a="1"/>
  <c r="Y16" i="69" s="1"/>
  <c r="X16" i="69" a="1"/>
  <c r="X16" i="69" s="1"/>
  <c r="W16" i="69" a="1"/>
  <c r="W16" i="69" s="1"/>
  <c r="Y15" i="69"/>
  <c r="Y15" i="69" a="1"/>
  <c r="X15" i="69" a="1"/>
  <c r="X15" i="69" s="1"/>
  <c r="W15" i="69" a="1"/>
  <c r="W15" i="69" s="1"/>
  <c r="Y14" i="69" a="1"/>
  <c r="Y14" i="69" s="1"/>
  <c r="X14" i="69" a="1"/>
  <c r="X14" i="69" s="1"/>
  <c r="W14" i="69"/>
  <c r="W14" i="69" a="1"/>
  <c r="Y13" i="69" a="1"/>
  <c r="Y13" i="69" s="1"/>
  <c r="X13" i="69" a="1"/>
  <c r="X13" i="69" s="1"/>
  <c r="W13" i="69" a="1"/>
  <c r="W13" i="69" s="1"/>
  <c r="Y12" i="69" a="1"/>
  <c r="Y12" i="69" s="1"/>
  <c r="X12" i="69"/>
  <c r="X12" i="69" a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/>
  <c r="W9" i="69" a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/>
  <c r="Y5" i="69" a="1"/>
  <c r="X5" i="69" a="1"/>
  <c r="X5" i="69" s="1"/>
  <c r="W5" i="69" a="1"/>
  <c r="W5" i="69" s="1"/>
  <c r="Y4" i="69" a="1"/>
  <c r="Y4" i="69" s="1"/>
  <c r="X4" i="69" a="1"/>
  <c r="X4" i="69" s="1"/>
  <c r="W4" i="69" a="1"/>
  <c r="W4" i="69"/>
  <c r="N229" i="77" l="1" a="1"/>
  <c r="N229" i="77" s="1"/>
  <c r="D8" i="77" s="1"/>
  <c r="P229" i="77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8" i="30"/>
  <c r="O7" i="30"/>
  <c r="O6" i="30"/>
  <c r="O5" i="30"/>
  <c r="T10" i="30"/>
  <c r="O10" i="30" s="1"/>
  <c r="T9" i="30"/>
  <c r="O9" i="30" s="1"/>
  <c r="T8" i="30"/>
  <c r="T6" i="30"/>
  <c r="T5" i="30"/>
  <c r="C30" i="74" a="1"/>
  <c r="C30" i="74" s="1"/>
  <c r="C30" i="68" a="1"/>
  <c r="C30" i="68" s="1"/>
  <c r="C30" i="13" a="1"/>
  <c r="C30" i="13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G24" i="72" s="1"/>
  <c r="F4" i="72"/>
  <c r="F24" i="72" s="1"/>
  <c r="E4" i="72"/>
  <c r="E24" i="72" s="1"/>
  <c r="D4" i="72"/>
  <c r="D24" i="72" s="1"/>
  <c r="C4" i="72"/>
  <c r="C24" i="72" s="1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E24" i="71" s="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G24" i="74" s="1"/>
  <c r="F4" i="74"/>
  <c r="F24" i="74" s="1"/>
  <c r="E4" i="74"/>
  <c r="E24" i="74" s="1"/>
  <c r="D4" i="74"/>
  <c r="D24" i="74" s="1"/>
  <c r="C4" i="74"/>
  <c r="C24" i="74" s="1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G24" i="68" s="1"/>
  <c r="F4" i="68"/>
  <c r="F24" i="68" s="1"/>
  <c r="E4" i="68"/>
  <c r="E24" i="68" s="1"/>
  <c r="D4" i="68"/>
  <c r="D24" i="68" s="1"/>
  <c r="C4" i="68"/>
  <c r="C24" i="68" s="1"/>
  <c r="F27" i="13"/>
  <c r="E27" i="13"/>
  <c r="D27" i="13"/>
  <c r="F26" i="13"/>
  <c r="E26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G24" i="13" s="1"/>
  <c r="F4" i="13"/>
  <c r="F24" i="13" s="1"/>
  <c r="E4" i="13"/>
  <c r="E24" i="13" s="1"/>
  <c r="D4" i="13"/>
  <c r="D24" i="13" s="1"/>
  <c r="C4" i="13"/>
  <c r="Q4" i="13" a="1"/>
  <c r="Q4" i="13" s="1"/>
  <c r="C30" i="72" l="1" a="1"/>
  <c r="C30" i="72" s="1"/>
  <c r="G24" i="71"/>
  <c r="F24" i="71"/>
  <c r="F27" i="71" s="1"/>
  <c r="F24" i="70"/>
  <c r="F27" i="70" s="1"/>
  <c r="G24" i="70"/>
  <c r="E24" i="70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D27" i="72"/>
  <c r="D26" i="72"/>
  <c r="E27" i="72"/>
  <c r="E26" i="72"/>
  <c r="F27" i="72"/>
  <c r="F26" i="72"/>
  <c r="E27" i="71"/>
  <c r="E26" i="71"/>
  <c r="E27" i="70"/>
  <c r="E26" i="70"/>
  <c r="E26" i="69"/>
  <c r="D27" i="74"/>
  <c r="D26" i="74"/>
  <c r="E26" i="74"/>
  <c r="E27" i="74"/>
  <c r="F27" i="74"/>
  <c r="F26" i="74"/>
  <c r="D27" i="68"/>
  <c r="D26" i="68"/>
  <c r="E27" i="68"/>
  <c r="E26" i="68"/>
  <c r="F27" i="68"/>
  <c r="F26" i="68"/>
  <c r="D26" i="13"/>
  <c r="C24" i="13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107" i="77" s="1" a="1"/>
  <c r="I107" i="77" s="1"/>
  <c r="H89" i="77"/>
  <c r="H88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G160" i="77"/>
  <c r="I164" i="77" s="1" a="1"/>
  <c r="I164" i="77" s="1"/>
  <c r="H159" i="77"/>
  <c r="H15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D26" i="71" l="1"/>
  <c r="F26" i="71"/>
  <c r="F26" i="70"/>
  <c r="F26" i="69"/>
  <c r="D27" i="69"/>
  <c r="D27" i="70"/>
  <c r="G18" i="48"/>
  <c r="I222" i="48" l="1"/>
  <c r="G90" i="48"/>
  <c r="I107" i="48" s="1" a="1"/>
  <c r="I107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W43" i="72" a="1"/>
  <c r="W43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F88" i="77" s="1" a="1"/>
  <c r="F88" i="77" s="1"/>
  <c r="G11" i="53"/>
  <c r="G7" i="53"/>
  <c r="J16" i="77" l="1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E158" i="77" a="1"/>
  <c r="E158" i="77" s="1"/>
  <c r="J158" i="77" s="1" a="1"/>
  <c r="G9" i="53"/>
  <c r="G5" i="53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F158" i="77" a="1"/>
  <c r="F158" i="77" s="1"/>
  <c r="J158" i="77"/>
  <c r="K158" i="77" s="1" a="1"/>
  <c r="K158" i="77" s="1"/>
  <c r="K222" i="77"/>
  <c r="G160" i="48"/>
  <c r="I164" i="48" s="1" a="1"/>
  <c r="I164" i="48" s="1"/>
  <c r="I22" i="48" a="1"/>
  <c r="I22" i="48" s="1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L158" i="77" a="1"/>
  <c r="L158" i="77" s="1"/>
  <c r="I8" i="77" s="1" a="1"/>
  <c r="I8" i="77" s="1"/>
  <c r="A22" i="4"/>
  <c r="D222" i="48" a="1"/>
  <c r="D222" i="48" s="1"/>
  <c r="C158" i="48" a="1"/>
  <c r="C158" i="48" s="1"/>
  <c r="E158" i="48" s="1" a="1"/>
  <c r="E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D7" i="77" l="1"/>
  <c r="M16" i="77"/>
  <c r="N16" i="77" s="1" a="1"/>
  <c r="N16" i="77" s="1"/>
  <c r="C7" i="77" s="1"/>
  <c r="G7" i="77"/>
  <c r="M158" i="77" a="1"/>
  <c r="E4" i="76" a="1"/>
  <c r="E4" i="76" s="1"/>
  <c r="C222" i="48"/>
  <c r="J158" i="48" a="1"/>
  <c r="J158" i="48" s="1"/>
  <c r="K158" i="48" s="1" a="1"/>
  <c r="K158" i="48" s="1"/>
  <c r="C80" i="48"/>
  <c r="H7" i="77" l="1"/>
  <c r="E7" i="77"/>
  <c r="P16" i="77" a="1"/>
  <c r="P16" i="77" s="1"/>
  <c r="S16" i="77" a="1"/>
  <c r="S16" i="77" s="1"/>
  <c r="F8" i="77"/>
  <c r="M158" i="77"/>
  <c r="K222" i="48"/>
  <c r="L158" i="48" s="1" a="1"/>
  <c r="L158" i="48" s="1"/>
  <c r="I8" i="48" s="1" a="1"/>
  <c r="I8" i="48" s="1"/>
  <c r="P158" i="77" l="1" a="1"/>
  <c r="P158" i="77" s="1"/>
  <c r="S158" i="77" a="1"/>
  <c r="S158" i="77" s="1"/>
  <c r="N158" i="77" a="1"/>
  <c r="N158" i="77" s="1"/>
  <c r="C8" i="77" s="1"/>
  <c r="G8" i="77"/>
  <c r="M158" i="48" a="1"/>
  <c r="I4" i="76" a="1"/>
  <c r="I4" i="76" s="1"/>
  <c r="H8" i="77" l="1"/>
  <c r="E8" i="77"/>
  <c r="F8" i="48"/>
  <c r="M158" i="48"/>
  <c r="G8" i="48" l="1"/>
  <c r="D22" i="4" s="1"/>
  <c r="C22" i="4" s="1"/>
  <c r="S158" i="48" a="1"/>
  <c r="S158" i="48" s="1"/>
  <c r="P158" i="48" a="1"/>
  <c r="P158" i="48" s="1"/>
  <c r="H29" i="48" l="1"/>
  <c r="B7" i="48" l="1" a="1"/>
  <c r="B7" i="48" s="1"/>
  <c r="B3" i="48"/>
  <c r="F16" i="48" l="1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M229" i="48" l="1" a="1"/>
  <c r="M229" i="48" s="1"/>
  <c r="J4" i="76" a="1"/>
  <c r="J4" i="76" s="1"/>
  <c r="P229" i="48" l="1" a="1"/>
  <c r="P229" i="48" s="1"/>
  <c r="V229" i="48"/>
  <c r="V230" i="48" s="1"/>
  <c r="N229" i="48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<sst xmlns="http://schemas.openxmlformats.org/spreadsheetml/2006/main" count="9253" uniqueCount="313">
  <si>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</si>
  <si>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</si>
  <si>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</si>
  <si>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</si>
  <si>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</si>
  <si>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</si>
  <si>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</si>
  <si>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</si>
  <si>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</si>
  <si>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</si>
  <si>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</si>
  <si>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</si>
  <si>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</si>
  <si>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</si>
  <si>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</si>
  <si>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</si>
  <si>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</si>
  <si>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</si>
  <si>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</si>
  <si>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</si>
  <si>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</si>
  <si>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</si>
  <si>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</si>
  <si>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</si>
  <si>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</si>
  <si>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</si>
  <si>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</si>
  <si>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</si>
  <si>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</si>
  <si>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</si>
  <si>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</si>
  <si>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</si>
  <si>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</si>
  <si>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</si>
  <si>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</si>
  <si>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</si>
  <si>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</si>
  <si>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</si>
  <si>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</si>
  <si>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</si>
  <si>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</si>
  <si>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</si>
  <si>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</si>
  <si>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</si>
  <si>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</si>
  <si>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</si>
  <si>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</si>
  <si>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</si>
  <si>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</si>
  <si>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</si>
  <si>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</si>
  <si>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</si>
  <si>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</si>
  <si>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</si>
  <si>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</si>
  <si>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</si>
  <si>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</si>
  <si>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</si>
  <si>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</si>
  <si>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</si>
  <si>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</si>
  <si>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</si>
  <si>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</si>
  <si>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</si>
  <si>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</si>
  <si>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</si>
  <si>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</si>
  <si>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</si>
  <si>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</si>
  <si>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</si>
  <si>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</si>
  <si>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</si>
  <si>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</si>
  <si>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</si>
  <si>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</si>
  <si>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</si>
  <si>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</si>
  <si>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</si>
  <si>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</si>
  <si>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</si>
  <si>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</si>
  <si>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</si>
  <si>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</si>
  <si>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</si>
  <si>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</si>
  <si>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</si>
  <si>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</si>
  <si>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</si>
  <si>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</si>
  <si>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</si>
  <si>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</si>
  <si>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</si>
  <si>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</si>
  <si>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</si>
  <si>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</si>
  <si>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</si>
  <si>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</si>
  <si>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</si>
  <si>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</si>
  <si>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</si>
  <si>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</si>
  <si>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</si>
  <si>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</si>
  <si>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</si>
  <si>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</si>
  <si>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</si>
  <si>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</si>
  <si>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</si>
  <si>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</si>
  <si>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</si>
  <si>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</si>
  <si>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</si>
  <si>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</si>
  <si>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</si>
  <si>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</si>
  <si>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</si>
  <si>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</si>
  <si>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</si>
  <si>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</si>
  <si>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</si>
  <si>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</si>
  <si>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</si>
  <si>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</si>
  <si>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</si>
  <si>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</si>
  <si>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</si>
  <si>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</si>
  <si>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</si>
  <si>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</si>
  <si>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</si>
  <si>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</si>
  <si>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</si>
  <si>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</si>
  <si>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</si>
  <si>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</si>
  <si>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</si>
  <si>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</si>
  <si>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</si>
  <si>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</si>
  <si>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</si>
  <si>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</si>
  <si>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</si>
  <si>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</si>
  <si>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</si>
  <si>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</si>
  <si>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</si>
  <si>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</si>
  <si>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</si>
  <si>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</si>
  <si>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</si>
  <si>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</si>
  <si>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</si>
  <si>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</si>
  <si>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</si>
  <si>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</si>
  <si>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</si>
  <si>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</si>
  <si>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</si>
  <si>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</si>
  <si>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</si>
  <si>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</si>
  <si>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</si>
  <si>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</si>
  <si>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</si>
  <si>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</si>
  <si>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</si>
  <si>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</si>
  <si>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</si>
  <si>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</si>
  <si>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</si>
  <si>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</si>
  <si>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</si>
  <si>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</si>
  <si>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</si>
  <si>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</si>
  <si>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</si>
  <si>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</si>
  <si>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</si>
  <si>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</si>
  <si>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</si>
  <si>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</si>
  <si>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</si>
  <si>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</si>
  <si>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</si>
  <si>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</si>
  <si>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</si>
  <si>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</si>
  <si>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</si>
  <si>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</si>
  <si>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</si>
  <si>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</si>
  <si>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</si>
  <si>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</si>
  <si>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</si>
  <si>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</si>
  <si>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</si>
  <si>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</si>
  <si>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</si>
  <si>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</si>
  <si>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</si>
  <si>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</si>
  <si>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</si>
  <si>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</si>
  <si>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</si>
  <si>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</si>
  <si>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</si>
  <si>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</si>
  <si>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</si>
  <si>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</si>
  <si>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</si>
  <si>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</si>
  <si>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</si>
  <si>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</si>
  <si>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</si>
  <si>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</si>
  <si>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</si>
  <si>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</si>
  <si>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</si>
  <si>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</si>
  <si>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</si>
  <si>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</si>
  <si>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</si>
  <si>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</si>
  <si>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</si>
  <si>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</si>
  <si>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</si>
  <si>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</si>
  <si>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</si>
  <si>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</si>
  <si>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</si>
  <si>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</si>
  <si>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</si>
  <si>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</si>
  <si>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</si>
  <si>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</si>
  <si>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</si>
  <si>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</si>
  <si>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</si>
  <si>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</si>
  <si>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</si>
  <si>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</si>
  <si>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</si>
  <si>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</si>
  <si>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</si>
  <si>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</si>
  <si>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</si>
  <si>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</si>
  <si>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</si>
  <si>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</si>
  <si>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</si>
  <si>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</si>
  <si>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</si>
  <si>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</si>
  <si>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</si>
  <si>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</si>
  <si>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</si>
  <si>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</si>
  <si>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</si>
  <si>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</si>
  <si>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</si>
  <si>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</si>
  <si>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</si>
  <si>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</si>
  <si>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</si>
  <si>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</si>
  <si>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</si>
  <si>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</si>
  <si>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</si>
  <si>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</si>
  <si>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</si>
  <si>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</si>
  <si>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</si>
  <si>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</si>
  <si>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</si>
  <si>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</si>
  <si>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</si>
  <si>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</si>
  <si>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</si>
  <si>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</si>
  <si>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</si>
  <si>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</si>
  <si>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</si>
  <si>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</si>
  <si>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</si>
  <si>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</si>
  <si>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</si>
  <si>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</si>
  <si>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</si>
  <si>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</si>
  <si>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</si>
  <si>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</si>
  <si>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</si>
  <si>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</si>
  <si>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</si>
  <si>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</si>
  <si>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</si>
  <si>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</si>
  <si>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</si>
  <si>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</si>
  <si>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</si>
  <si>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</si>
  <si>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</si>
  <si>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</si>
  <si>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</si>
  <si>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</si>
  <si>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</si>
  <si>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H026194A</t>
    <phoneticPr fontId="22" type="noConversion"/>
  </si>
  <si>
    <t>H026192A_4003_2607230400_betmode0_108_9299_newbie_card</t>
    <phoneticPr fontId="20" type="noConversion"/>
  </si>
  <si>
    <t>H026192A_4003_2607230427_betmode1_108_9303_newbie_card</t>
    <phoneticPr fontId="20" type="noConversion"/>
  </si>
  <si>
    <t>H026194A_4003_2607230717_betmode0_108_9395_oldhand_card</t>
    <phoneticPr fontId="20" type="noConversion"/>
  </si>
  <si>
    <t>H026194A_4003_2607230746_betmode1_108_9398_oldhand_card</t>
    <phoneticPr fontId="20" type="noConversion"/>
  </si>
  <si>
    <t>H026192A_4006_2607241819_betmode2_108_9246_card</t>
    <phoneticPr fontId="20" type="noConversion"/>
  </si>
  <si>
    <t>4.0.0.8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</si>
</sst>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0" fontId="25" fillId="33" borderId="15" xfId="0" applyFont="1" applyFill="1" applyBorder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25" fillId="35" borderId="14" xfId="0" applyFont="1" applyFill="1" applyBorder="1" applyAlignment="1">
      <alignment horizontal="center"/>
    </xf>
    <xf numFmtId="0" fontId="25" fillId="35" borderId="10" xfId="0" applyFont="1" applyFill="1" applyBorder="1" applyAlignment="1">
      <alignment horizont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E6" sqref="E6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306</v>
      </c>
      <c r="C2" s="5"/>
    </row>
    <row r="3" spans="1:9">
      <c r="A3" s="16" t="s">
        <v>34</v>
      </c>
      <c r="B3" s="36" t="s">
        <v>312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3">
        <f>SUM(B18:B19)</f>
        <v>0.9399997728090852</v>
      </c>
      <c r="D11" s="93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55">
        <f>B22+B23</f>
        <v>0.94000000960709207</v>
      </c>
      <c r="D12" s="155" t="s">
        <v>240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0.92499967665385463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6"/>
      <c r="G17" s="7"/>
      <c r="H17" s="7"/>
      <c r="I17" s="11"/>
    </row>
    <row r="18" spans="1:9">
      <c r="A18" s="204" t="str">
        <f>D11</f>
        <v>Normal Bet</v>
      </c>
      <c r="B18" s="39">
        <f>Multiplier_Weight_Oldhand!C7</f>
        <v>0.67999976892735525</v>
      </c>
      <c r="C18" s="205">
        <f>1/D18</f>
        <v>4.1956200146938917E-3</v>
      </c>
      <c r="D18" s="207">
        <f>Multiplier_Weight_Oldhand!G7</f>
        <v>238.34379579127807</v>
      </c>
      <c r="E18" s="27" t="s">
        <v>43</v>
      </c>
      <c r="F18" s="96"/>
      <c r="G18" s="7"/>
      <c r="H18" s="7"/>
      <c r="I18" s="11"/>
    </row>
    <row r="19" spans="1:9">
      <c r="A19" s="204"/>
      <c r="B19" s="39">
        <f>Multiplier_Weight_Oldhand!D7</f>
        <v>0.26000000388172995</v>
      </c>
      <c r="C19" s="206"/>
      <c r="D19" s="208"/>
      <c r="E19" s="27" t="s">
        <v>51</v>
      </c>
      <c r="F19" s="96"/>
      <c r="G19" s="7"/>
      <c r="H19" s="7"/>
      <c r="I19" s="11"/>
    </row>
    <row r="20" spans="1:9">
      <c r="A20" s="42"/>
      <c r="B20" s="43"/>
      <c r="C20" s="44"/>
      <c r="D20" s="41"/>
      <c r="E20" s="7"/>
      <c r="F20" s="96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6"/>
      <c r="G21" s="7"/>
      <c r="H21" s="7"/>
      <c r="I21" s="11"/>
    </row>
    <row r="22" spans="1:9">
      <c r="A22" s="204" t="str">
        <f>D12</f>
        <v>Extra Bet</v>
      </c>
      <c r="B22" s="39">
        <f>Multiplier_Weight_Oldhand!C8</f>
        <v>0.32020989855910986</v>
      </c>
      <c r="C22" s="205">
        <f>1/D22</f>
        <v>2.0970757162946694E-2</v>
      </c>
      <c r="D22" s="207">
        <f>Multiplier_Weight_Oldhand!G8</f>
        <v>47.685450374052472</v>
      </c>
      <c r="E22" s="27" t="s">
        <v>43</v>
      </c>
      <c r="F22" s="96"/>
      <c r="G22" s="7"/>
      <c r="H22" s="7"/>
      <c r="I22" s="11"/>
    </row>
    <row r="23" spans="1:9">
      <c r="A23" s="204"/>
      <c r="B23" s="39">
        <f>Multiplier_Weight_Oldhand!D8</f>
        <v>0.61979011104798221</v>
      </c>
      <c r="C23" s="206"/>
      <c r="D23" s="208"/>
      <c r="E23" s="27" t="s">
        <v>51</v>
      </c>
      <c r="F23" s="96"/>
      <c r="G23" s="7"/>
      <c r="H23" s="7"/>
      <c r="I23" s="11"/>
    </row>
    <row r="24" spans="1:9">
      <c r="A24" s="42"/>
      <c r="B24" s="43"/>
      <c r="C24" s="44"/>
      <c r="D24" s="41"/>
      <c r="E24" s="7"/>
      <c r="F24" s="96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6"/>
      <c r="G25" s="7"/>
      <c r="H25" s="7"/>
      <c r="I25" s="11"/>
    </row>
    <row r="26" spans="1:9">
      <c r="A26" s="204" t="str">
        <f>D13</f>
        <v>Buy Feature</v>
      </c>
      <c r="B26" s="39">
        <f>Multiplier_Weight_Oldhand!C9</f>
        <v>0</v>
      </c>
      <c r="C26" s="205">
        <f>1/D26</f>
        <v>1</v>
      </c>
      <c r="D26" s="209">
        <v>1</v>
      </c>
      <c r="E26" s="27" t="s">
        <v>43</v>
      </c>
      <c r="F26" s="96"/>
      <c r="G26" s="7"/>
      <c r="H26" s="7"/>
      <c r="I26" s="11"/>
    </row>
    <row r="27" spans="1:9">
      <c r="A27" s="204"/>
      <c r="B27" s="39">
        <f>Multiplier_Weight_Oldhand!D9</f>
        <v>0.92499967665385463</v>
      </c>
      <c r="C27" s="206"/>
      <c r="D27" s="210"/>
      <c r="E27" s="27" t="s">
        <v>51</v>
      </c>
      <c r="F27" s="96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30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2" t="s">
        <v>20</v>
      </c>
      <c r="B45" s="122" t="s">
        <v>20</v>
      </c>
      <c r="C45" s="122">
        <v>250</v>
      </c>
      <c r="D45" s="122">
        <v>1250</v>
      </c>
      <c r="E45" s="122">
        <v>5000</v>
      </c>
      <c r="F45" s="123">
        <v>2</v>
      </c>
    </row>
    <row r="46" spans="1:7">
      <c r="A46" s="122" t="s">
        <v>21</v>
      </c>
      <c r="B46" s="122" t="s">
        <v>21</v>
      </c>
      <c r="C46" s="122">
        <v>100</v>
      </c>
      <c r="D46" s="122">
        <v>500</v>
      </c>
      <c r="E46" s="122">
        <v>2000</v>
      </c>
      <c r="F46" s="124">
        <v>3</v>
      </c>
    </row>
    <row r="47" spans="1:7">
      <c r="A47" s="122" t="s">
        <v>22</v>
      </c>
      <c r="B47" s="122" t="s">
        <v>22</v>
      </c>
      <c r="C47" s="122">
        <v>75</v>
      </c>
      <c r="D47" s="122">
        <v>250</v>
      </c>
      <c r="E47" s="122">
        <v>1000</v>
      </c>
      <c r="F47" s="123">
        <v>4</v>
      </c>
    </row>
    <row r="48" spans="1:7">
      <c r="A48" s="122" t="s">
        <v>23</v>
      </c>
      <c r="B48" s="122" t="s">
        <v>23</v>
      </c>
      <c r="C48" s="122">
        <v>50</v>
      </c>
      <c r="D48" s="122">
        <v>200</v>
      </c>
      <c r="E48" s="122">
        <v>750</v>
      </c>
      <c r="F48" s="124">
        <v>5</v>
      </c>
    </row>
    <row r="49" spans="1:9">
      <c r="A49" s="122" t="s">
        <v>95</v>
      </c>
      <c r="B49" s="122" t="s">
        <v>95</v>
      </c>
      <c r="C49" s="125">
        <v>25</v>
      </c>
      <c r="D49" s="125">
        <v>100</v>
      </c>
      <c r="E49" s="125">
        <v>500</v>
      </c>
      <c r="F49" s="123">
        <v>6</v>
      </c>
    </row>
    <row r="50" spans="1:9">
      <c r="A50" s="122" t="s">
        <v>17</v>
      </c>
      <c r="B50" s="122" t="s">
        <v>17</v>
      </c>
      <c r="C50" s="122">
        <v>10</v>
      </c>
      <c r="D50" s="122">
        <v>50</v>
      </c>
      <c r="E50" s="122">
        <v>250</v>
      </c>
      <c r="F50" s="124">
        <v>7</v>
      </c>
    </row>
    <row r="51" spans="1:9">
      <c r="A51" s="122" t="s">
        <v>25</v>
      </c>
      <c r="B51" s="122" t="s">
        <v>25</v>
      </c>
      <c r="C51" s="122">
        <v>10</v>
      </c>
      <c r="D51" s="122">
        <v>50</v>
      </c>
      <c r="E51" s="122">
        <v>250</v>
      </c>
      <c r="F51" s="123">
        <v>8</v>
      </c>
    </row>
    <row r="52" spans="1:9">
      <c r="A52" s="122" t="s">
        <v>26</v>
      </c>
      <c r="B52" s="122" t="s">
        <v>26</v>
      </c>
      <c r="C52" s="122">
        <v>10</v>
      </c>
      <c r="D52" s="122">
        <v>50</v>
      </c>
      <c r="E52" s="122">
        <v>250</v>
      </c>
      <c r="F52" s="124">
        <v>9</v>
      </c>
    </row>
    <row r="53" spans="1:9">
      <c r="A53" s="122" t="s">
        <v>27</v>
      </c>
      <c r="B53" s="122" t="s">
        <v>27</v>
      </c>
      <c r="C53" s="122">
        <v>10</v>
      </c>
      <c r="D53" s="122">
        <v>50</v>
      </c>
      <c r="E53" s="122">
        <v>250</v>
      </c>
      <c r="F53" s="123">
        <v>10</v>
      </c>
    </row>
    <row r="54" spans="1:9">
      <c r="A54" s="8" t="s">
        <v>78</v>
      </c>
      <c r="B54" s="8" t="s">
        <v>283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284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285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286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287</v>
      </c>
      <c r="C58" s="115">
        <v>25</v>
      </c>
      <c r="D58" s="115">
        <v>100</v>
      </c>
      <c r="E58" s="115">
        <v>500</v>
      </c>
      <c r="F58" s="34">
        <v>15</v>
      </c>
    </row>
    <row r="59" spans="1:9">
      <c r="A59" s="8" t="s">
        <v>83</v>
      </c>
      <c r="B59" s="8" t="s">
        <v>288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289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290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291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topLeftCell="A4"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>
      <selection activeCell="J15" sqref="J15"/>
    </sheetView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0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7" t="s">
        <v>112</v>
      </c>
      <c r="C4" s="117" t="s">
        <v>116</v>
      </c>
      <c r="D4" s="117" t="s">
        <v>277</v>
      </c>
      <c r="E4" s="117" t="s">
        <v>278</v>
      </c>
      <c r="F4" s="117" t="s">
        <v>279</v>
      </c>
      <c r="G4" s="117" t="s">
        <v>280</v>
      </c>
      <c r="I4" s="116" t="s">
        <v>103</v>
      </c>
      <c r="J4" s="117" t="s">
        <v>90</v>
      </c>
      <c r="K4" s="117" t="s">
        <v>113</v>
      </c>
      <c r="N4" s="117" t="s">
        <v>104</v>
      </c>
      <c r="O4" s="117">
        <v>0</v>
      </c>
      <c r="P4" s="117">
        <v>2</v>
      </c>
      <c r="Q4" s="117">
        <v>3</v>
      </c>
      <c r="R4" s="117">
        <v>5</v>
      </c>
      <c r="S4" s="117">
        <v>8</v>
      </c>
      <c r="T4" s="117">
        <v>10</v>
      </c>
      <c r="U4" s="117">
        <v>15</v>
      </c>
      <c r="V4" s="117">
        <v>20</v>
      </c>
      <c r="W4" s="117">
        <v>25</v>
      </c>
      <c r="X4" s="117">
        <v>50</v>
      </c>
      <c r="Y4" s="117">
        <v>100</v>
      </c>
      <c r="Z4" s="117">
        <v>500</v>
      </c>
      <c r="AA4" s="117">
        <v>1000</v>
      </c>
      <c r="AC4" s="117" t="s">
        <v>104</v>
      </c>
      <c r="AD4" s="117">
        <v>1</v>
      </c>
      <c r="AE4" s="117">
        <v>2</v>
      </c>
      <c r="AF4" s="117">
        <v>3</v>
      </c>
      <c r="AG4" s="117">
        <v>4</v>
      </c>
      <c r="AH4" s="117">
        <v>5</v>
      </c>
      <c r="AI4" s="117">
        <v>6</v>
      </c>
      <c r="AJ4" s="117">
        <v>7</v>
      </c>
      <c r="AK4" s="117">
        <v>8</v>
      </c>
      <c r="AL4" s="117">
        <v>9</v>
      </c>
    </row>
    <row r="5" spans="2:38">
      <c r="B5" s="109">
        <v>0</v>
      </c>
      <c r="C5" s="128">
        <v>1</v>
      </c>
      <c r="D5" s="128">
        <v>1</v>
      </c>
      <c r="E5" s="128">
        <v>1</v>
      </c>
      <c r="F5" s="128">
        <v>1</v>
      </c>
      <c r="G5" s="128">
        <v>1</v>
      </c>
      <c r="I5" s="109" t="s">
        <v>97</v>
      </c>
      <c r="J5" s="118">
        <v>7000</v>
      </c>
      <c r="K5" s="177"/>
      <c r="L5" s="121">
        <v>0.7</v>
      </c>
      <c r="N5" s="109" t="s">
        <v>97</v>
      </c>
      <c r="O5" s="166">
        <f>10000-SUM(P5:AA5)</f>
        <v>0</v>
      </c>
      <c r="P5" s="167">
        <v>0</v>
      </c>
      <c r="Q5" s="167">
        <v>0</v>
      </c>
      <c r="R5" s="167">
        <v>0</v>
      </c>
      <c r="S5" s="167">
        <v>0</v>
      </c>
      <c r="T5" s="119">
        <f>10000-SUM(U5:AA5)</f>
        <v>2680</v>
      </c>
      <c r="U5" s="119">
        <v>3000</v>
      </c>
      <c r="V5" s="119">
        <v>2000</v>
      </c>
      <c r="W5" s="119">
        <v>500</v>
      </c>
      <c r="X5" s="119">
        <v>100</v>
      </c>
      <c r="Y5" s="119">
        <v>1200</v>
      </c>
      <c r="Z5" s="119">
        <v>20</v>
      </c>
      <c r="AA5" s="119">
        <v>500</v>
      </c>
      <c r="AB5" s="131">
        <v>75.930000000000007</v>
      </c>
      <c r="AC5" s="109" t="s">
        <v>97</v>
      </c>
      <c r="AD5" s="119">
        <v>300</v>
      </c>
      <c r="AE5" s="119">
        <v>600</v>
      </c>
      <c r="AF5" s="119">
        <v>1080</v>
      </c>
      <c r="AG5" s="119">
        <v>1440</v>
      </c>
      <c r="AH5" s="119">
        <v>2250</v>
      </c>
      <c r="AI5" s="119">
        <v>2700</v>
      </c>
      <c r="AJ5" s="119">
        <v>3150</v>
      </c>
      <c r="AK5" s="119">
        <v>3600</v>
      </c>
      <c r="AL5" s="119">
        <v>4050</v>
      </c>
    </row>
    <row r="6" spans="2:38">
      <c r="B6" s="109">
        <v>1</v>
      </c>
      <c r="C6" s="128">
        <v>0</v>
      </c>
      <c r="D6" s="128">
        <v>0</v>
      </c>
      <c r="E6" s="128">
        <v>0</v>
      </c>
      <c r="F6" s="128">
        <v>0</v>
      </c>
      <c r="G6" s="128">
        <v>0</v>
      </c>
      <c r="I6" s="109" t="s">
        <v>98</v>
      </c>
      <c r="J6" s="119">
        <v>1000</v>
      </c>
      <c r="K6" s="109"/>
      <c r="L6" s="121">
        <v>0.1</v>
      </c>
      <c r="N6" s="109" t="s">
        <v>98</v>
      </c>
      <c r="O6" s="166">
        <f t="shared" ref="O6:O11" si="0">10000-SUM(P6:AA6)</f>
        <v>0</v>
      </c>
      <c r="P6" s="167">
        <v>0</v>
      </c>
      <c r="Q6" s="167">
        <v>0</v>
      </c>
      <c r="R6" s="167">
        <v>0</v>
      </c>
      <c r="S6" s="167">
        <v>0</v>
      </c>
      <c r="T6" s="119">
        <f>10000-SUM(U6:AA6)</f>
        <v>2680</v>
      </c>
      <c r="U6" s="119">
        <v>3000</v>
      </c>
      <c r="V6" s="119">
        <v>2000</v>
      </c>
      <c r="W6" s="119">
        <v>500</v>
      </c>
      <c r="X6" s="119">
        <v>100</v>
      </c>
      <c r="Y6" s="119">
        <v>1200</v>
      </c>
      <c r="Z6" s="119">
        <v>20</v>
      </c>
      <c r="AA6" s="119">
        <v>500</v>
      </c>
      <c r="AB6" s="131">
        <v>75.930000000000007</v>
      </c>
      <c r="AC6" s="109" t="s">
        <v>98</v>
      </c>
      <c r="AD6" s="167">
        <v>0</v>
      </c>
      <c r="AE6" s="167">
        <v>0</v>
      </c>
      <c r="AF6" s="119">
        <v>525</v>
      </c>
      <c r="AG6" s="119">
        <v>700</v>
      </c>
      <c r="AH6" s="119">
        <v>1750</v>
      </c>
      <c r="AI6" s="119">
        <v>2100</v>
      </c>
      <c r="AJ6" s="119">
        <v>3675</v>
      </c>
      <c r="AK6" s="119">
        <v>4200</v>
      </c>
      <c r="AL6" s="119">
        <v>4725</v>
      </c>
    </row>
    <row r="7" spans="2:38">
      <c r="B7" s="109">
        <v>2</v>
      </c>
      <c r="C7" s="128">
        <v>2</v>
      </c>
      <c r="D7" s="128">
        <v>2</v>
      </c>
      <c r="E7" s="128">
        <v>2</v>
      </c>
      <c r="F7" s="128">
        <v>2</v>
      </c>
      <c r="G7" s="128">
        <v>2</v>
      </c>
      <c r="I7" s="109" t="s">
        <v>111</v>
      </c>
      <c r="J7" s="119">
        <v>2000</v>
      </c>
      <c r="K7" s="109"/>
      <c r="L7" s="121">
        <v>0.2</v>
      </c>
      <c r="N7" s="109" t="s">
        <v>111</v>
      </c>
      <c r="O7" s="166">
        <f t="shared" si="0"/>
        <v>10000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Z7" s="167">
        <v>0</v>
      </c>
      <c r="AA7" s="167">
        <v>0</v>
      </c>
      <c r="AB7" s="131">
        <v>0</v>
      </c>
      <c r="AC7" s="109" t="s">
        <v>111</v>
      </c>
      <c r="AD7" s="167">
        <v>0</v>
      </c>
      <c r="AE7" s="167">
        <v>0</v>
      </c>
      <c r="AF7" s="167">
        <v>0</v>
      </c>
      <c r="AG7" s="167">
        <v>0</v>
      </c>
      <c r="AH7" s="167">
        <v>0</v>
      </c>
      <c r="AI7" s="167">
        <v>0</v>
      </c>
      <c r="AJ7" s="167">
        <v>0</v>
      </c>
      <c r="AK7" s="167">
        <v>0</v>
      </c>
      <c r="AL7" s="167">
        <v>0</v>
      </c>
    </row>
    <row r="8" spans="2:38">
      <c r="B8" s="109">
        <v>3</v>
      </c>
      <c r="C8" s="128">
        <v>0</v>
      </c>
      <c r="D8" s="128">
        <v>1</v>
      </c>
      <c r="E8" s="128">
        <v>2</v>
      </c>
      <c r="F8" s="128">
        <v>1</v>
      </c>
      <c r="G8" s="128">
        <v>0</v>
      </c>
      <c r="J8" s="47">
        <v>10000</v>
      </c>
      <c r="K8" s="47">
        <v>0</v>
      </c>
      <c r="L8" s="47"/>
      <c r="N8" s="109" t="s">
        <v>100</v>
      </c>
      <c r="O8" s="166">
        <f t="shared" si="0"/>
        <v>0</v>
      </c>
      <c r="P8" s="167">
        <v>0</v>
      </c>
      <c r="Q8" s="167">
        <v>0</v>
      </c>
      <c r="R8" s="167">
        <v>0</v>
      </c>
      <c r="S8" s="167">
        <v>0</v>
      </c>
      <c r="T8" s="119">
        <f t="shared" ref="T8:T10" si="1">10000-SUM(U8:AA8)</f>
        <v>3855</v>
      </c>
      <c r="U8" s="119">
        <v>3000</v>
      </c>
      <c r="V8" s="119">
        <v>1500</v>
      </c>
      <c r="W8" s="119">
        <v>150</v>
      </c>
      <c r="X8" s="119">
        <v>25</v>
      </c>
      <c r="Y8" s="119">
        <v>800</v>
      </c>
      <c r="Z8" s="119">
        <v>70</v>
      </c>
      <c r="AA8" s="119">
        <v>600</v>
      </c>
      <c r="AB8" s="131">
        <v>126.22499999999999</v>
      </c>
      <c r="AC8" s="109" t="s">
        <v>100</v>
      </c>
      <c r="AD8" s="167">
        <v>0</v>
      </c>
      <c r="AE8" s="167">
        <v>0</v>
      </c>
      <c r="AF8" s="119">
        <v>450</v>
      </c>
      <c r="AG8" s="119">
        <v>500</v>
      </c>
      <c r="AH8" s="119">
        <v>1400</v>
      </c>
      <c r="AI8" s="119">
        <v>1800</v>
      </c>
      <c r="AJ8" s="119">
        <v>3200</v>
      </c>
      <c r="AK8" s="119">
        <v>4000</v>
      </c>
      <c r="AL8" s="119">
        <v>4200</v>
      </c>
    </row>
    <row r="9" spans="2:38">
      <c r="B9" s="109">
        <v>4</v>
      </c>
      <c r="C9" s="128">
        <v>2</v>
      </c>
      <c r="D9" s="128">
        <v>1</v>
      </c>
      <c r="E9" s="128">
        <v>0</v>
      </c>
      <c r="F9" s="128">
        <v>1</v>
      </c>
      <c r="G9" s="128">
        <v>2</v>
      </c>
      <c r="L9" s="47"/>
      <c r="N9" s="109" t="s">
        <v>101</v>
      </c>
      <c r="O9" s="166">
        <f t="shared" si="0"/>
        <v>0</v>
      </c>
      <c r="P9" s="167">
        <v>0</v>
      </c>
      <c r="Q9" s="167">
        <v>0</v>
      </c>
      <c r="R9" s="167">
        <v>0</v>
      </c>
      <c r="S9" s="167">
        <v>0</v>
      </c>
      <c r="T9" s="119">
        <f t="shared" si="1"/>
        <v>4385</v>
      </c>
      <c r="U9" s="119">
        <v>3000</v>
      </c>
      <c r="V9" s="119">
        <v>1500</v>
      </c>
      <c r="W9" s="119">
        <v>150</v>
      </c>
      <c r="X9" s="119">
        <v>25</v>
      </c>
      <c r="Y9" s="119">
        <v>500</v>
      </c>
      <c r="Z9" s="119">
        <v>40</v>
      </c>
      <c r="AA9" s="119">
        <v>400</v>
      </c>
      <c r="AB9" s="131">
        <v>93.43</v>
      </c>
      <c r="AC9" s="109" t="s">
        <v>101</v>
      </c>
      <c r="AD9" s="167">
        <v>0</v>
      </c>
      <c r="AE9" s="167">
        <v>0</v>
      </c>
      <c r="AF9" s="119">
        <v>450</v>
      </c>
      <c r="AG9" s="119">
        <v>500</v>
      </c>
      <c r="AH9" s="119">
        <v>1400</v>
      </c>
      <c r="AI9" s="119">
        <v>1800</v>
      </c>
      <c r="AJ9" s="119">
        <v>3200</v>
      </c>
      <c r="AK9" s="119">
        <v>4000</v>
      </c>
      <c r="AL9" s="119">
        <v>4200</v>
      </c>
    </row>
    <row r="10" spans="2:38">
      <c r="B10" s="109">
        <v>5</v>
      </c>
      <c r="C10" s="128">
        <v>0</v>
      </c>
      <c r="D10" s="128">
        <v>0</v>
      </c>
      <c r="E10" s="128">
        <v>1</v>
      </c>
      <c r="F10" s="128">
        <v>0</v>
      </c>
      <c r="G10" s="128">
        <v>0</v>
      </c>
      <c r="N10" s="109" t="s">
        <v>102</v>
      </c>
      <c r="O10" s="166">
        <f t="shared" si="0"/>
        <v>0</v>
      </c>
      <c r="P10" s="167">
        <v>0</v>
      </c>
      <c r="Q10" s="167">
        <v>0</v>
      </c>
      <c r="R10" s="167">
        <v>0</v>
      </c>
      <c r="S10" s="167">
        <v>0</v>
      </c>
      <c r="T10" s="119">
        <f t="shared" si="1"/>
        <v>5145</v>
      </c>
      <c r="U10" s="119">
        <v>3000</v>
      </c>
      <c r="V10" s="119">
        <v>1500</v>
      </c>
      <c r="W10" s="119">
        <v>150</v>
      </c>
      <c r="X10" s="119">
        <v>25</v>
      </c>
      <c r="Y10" s="119">
        <v>100</v>
      </c>
      <c r="Z10" s="119">
        <v>10</v>
      </c>
      <c r="AA10" s="119">
        <v>70</v>
      </c>
      <c r="AB10" s="131">
        <v>36.980000000000004</v>
      </c>
      <c r="AC10" s="109" t="s">
        <v>102</v>
      </c>
      <c r="AD10" s="167">
        <v>0</v>
      </c>
      <c r="AE10" s="167">
        <v>0</v>
      </c>
      <c r="AF10" s="119">
        <v>450</v>
      </c>
      <c r="AG10" s="119">
        <v>500</v>
      </c>
      <c r="AH10" s="119">
        <v>1400</v>
      </c>
      <c r="AI10" s="119">
        <v>1800</v>
      </c>
      <c r="AJ10" s="119">
        <v>3200</v>
      </c>
      <c r="AK10" s="119">
        <v>4000</v>
      </c>
      <c r="AL10" s="119">
        <v>4200</v>
      </c>
    </row>
    <row r="11" spans="2:38" ht="15.6" customHeight="1">
      <c r="B11" s="109">
        <v>6</v>
      </c>
      <c r="C11" s="128">
        <v>2</v>
      </c>
      <c r="D11" s="128">
        <v>2</v>
      </c>
      <c r="E11" s="128">
        <v>1</v>
      </c>
      <c r="F11" s="128">
        <v>2</v>
      </c>
      <c r="G11" s="128">
        <v>2</v>
      </c>
      <c r="N11" s="109" t="s">
        <v>110</v>
      </c>
      <c r="O11" s="166">
        <f t="shared" si="0"/>
        <v>10000</v>
      </c>
      <c r="P11" s="167">
        <v>0</v>
      </c>
      <c r="Q11" s="167">
        <v>0</v>
      </c>
      <c r="R11" s="167">
        <v>0</v>
      </c>
      <c r="S11" s="167">
        <v>0</v>
      </c>
      <c r="T11" s="167">
        <v>0</v>
      </c>
      <c r="U11" s="167">
        <v>0</v>
      </c>
      <c r="V11" s="167">
        <v>0</v>
      </c>
      <c r="W11" s="167">
        <v>0</v>
      </c>
      <c r="X11" s="167">
        <v>0</v>
      </c>
      <c r="Y11" s="167">
        <v>0</v>
      </c>
      <c r="Z11" s="167">
        <v>0</v>
      </c>
      <c r="AA11" s="167">
        <v>0</v>
      </c>
      <c r="AB11" s="131">
        <v>0</v>
      </c>
      <c r="AC11" s="109" t="s">
        <v>110</v>
      </c>
      <c r="AD11" s="167">
        <v>0</v>
      </c>
      <c r="AE11" s="167">
        <v>0</v>
      </c>
      <c r="AF11" s="167">
        <v>0</v>
      </c>
      <c r="AG11" s="167">
        <v>0</v>
      </c>
      <c r="AH11" s="167">
        <v>0</v>
      </c>
      <c r="AI11" s="167">
        <v>0</v>
      </c>
      <c r="AJ11" s="167">
        <v>0</v>
      </c>
      <c r="AK11" s="167">
        <v>0</v>
      </c>
      <c r="AL11" s="167">
        <v>0</v>
      </c>
    </row>
    <row r="12" spans="2:38" ht="15.6" customHeight="1">
      <c r="B12" s="109">
        <v>7</v>
      </c>
      <c r="C12" s="128">
        <v>1</v>
      </c>
      <c r="D12" s="128">
        <v>2</v>
      </c>
      <c r="E12" s="128">
        <v>2</v>
      </c>
      <c r="F12" s="128">
        <v>2</v>
      </c>
      <c r="G12" s="128">
        <v>1</v>
      </c>
    </row>
    <row r="13" spans="2:38" ht="15.6" customHeight="1">
      <c r="B13" s="109">
        <v>8</v>
      </c>
      <c r="C13" s="128">
        <v>1</v>
      </c>
      <c r="D13" s="128">
        <v>0</v>
      </c>
      <c r="E13" s="128">
        <v>0</v>
      </c>
      <c r="F13" s="128">
        <v>0</v>
      </c>
      <c r="G13" s="128">
        <v>1</v>
      </c>
    </row>
    <row r="14" spans="2:38" ht="15.6" customHeight="1">
      <c r="B14" s="109">
        <v>9</v>
      </c>
      <c r="C14" s="128">
        <v>0</v>
      </c>
      <c r="D14" s="128">
        <v>1</v>
      </c>
      <c r="E14" s="128">
        <v>1</v>
      </c>
      <c r="F14" s="128">
        <v>1</v>
      </c>
      <c r="G14" s="128">
        <v>0</v>
      </c>
      <c r="N14" s="15" t="s">
        <v>120</v>
      </c>
      <c r="AD14" s="134"/>
      <c r="AE14" s="134"/>
      <c r="AF14" s="183"/>
      <c r="AG14" s="183"/>
      <c r="AH14" s="183"/>
      <c r="AI14" s="183"/>
      <c r="AJ14" s="183"/>
      <c r="AK14" s="183"/>
      <c r="AL14" s="183"/>
    </row>
    <row r="15" spans="2:38" ht="15.6" customHeight="1">
      <c r="B15" s="109">
        <v>10</v>
      </c>
      <c r="C15" s="128">
        <v>2</v>
      </c>
      <c r="D15" s="128">
        <v>1</v>
      </c>
      <c r="E15" s="128">
        <v>1</v>
      </c>
      <c r="F15" s="128">
        <v>1</v>
      </c>
      <c r="G15" s="128">
        <v>2</v>
      </c>
      <c r="N15" s="117" t="s">
        <v>104</v>
      </c>
      <c r="O15" s="117">
        <v>0</v>
      </c>
      <c r="P15" s="117">
        <v>2</v>
      </c>
      <c r="Q15" s="117">
        <v>3</v>
      </c>
      <c r="R15" s="117">
        <v>5</v>
      </c>
      <c r="S15" s="117">
        <v>8</v>
      </c>
      <c r="T15" s="117">
        <v>10</v>
      </c>
      <c r="U15" s="117">
        <v>15</v>
      </c>
      <c r="V15" s="117">
        <v>20</v>
      </c>
      <c r="W15" s="117">
        <v>25</v>
      </c>
      <c r="X15" s="117">
        <v>50</v>
      </c>
      <c r="Y15" s="117">
        <v>100</v>
      </c>
      <c r="Z15" s="117">
        <v>500</v>
      </c>
      <c r="AA15" s="117">
        <v>1000</v>
      </c>
      <c r="AF15" s="135"/>
      <c r="AG15" s="135"/>
      <c r="AH15" s="135"/>
      <c r="AI15" s="135"/>
      <c r="AJ15" s="135"/>
      <c r="AK15" s="135"/>
      <c r="AL15" s="135"/>
    </row>
    <row r="16" spans="2:38" ht="15.6" customHeight="1">
      <c r="B16" s="109">
        <v>11</v>
      </c>
      <c r="C16" s="128">
        <v>1</v>
      </c>
      <c r="D16" s="128">
        <v>1</v>
      </c>
      <c r="E16" s="128">
        <v>0</v>
      </c>
      <c r="F16" s="128">
        <v>1</v>
      </c>
      <c r="G16" s="128">
        <v>1</v>
      </c>
      <c r="N16" s="177" t="s">
        <v>97</v>
      </c>
      <c r="O16" s="166">
        <f t="shared" ref="O16:O22" si="2">10000-SUM(P16:AA16)</f>
        <v>10000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  <c r="U16" s="166">
        <v>0</v>
      </c>
      <c r="V16" s="166">
        <v>0</v>
      </c>
      <c r="W16" s="166">
        <v>0</v>
      </c>
      <c r="X16" s="166">
        <v>0</v>
      </c>
      <c r="Y16" s="166">
        <v>0</v>
      </c>
      <c r="Z16" s="166">
        <v>0</v>
      </c>
      <c r="AA16" s="166">
        <v>0</v>
      </c>
      <c r="AB16" s="131">
        <v>0</v>
      </c>
      <c r="AD16" s="132"/>
      <c r="AE16" s="132"/>
      <c r="AF16" s="135"/>
      <c r="AG16" s="135"/>
      <c r="AH16" s="135"/>
      <c r="AI16" s="135"/>
      <c r="AJ16" s="135"/>
      <c r="AK16" s="135"/>
      <c r="AL16" s="135"/>
    </row>
    <row r="17" spans="2:31" ht="15.6" customHeight="1">
      <c r="B17" s="109">
        <v>12</v>
      </c>
      <c r="C17" s="128">
        <v>1</v>
      </c>
      <c r="D17" s="128">
        <v>1</v>
      </c>
      <c r="E17" s="128">
        <v>2</v>
      </c>
      <c r="F17" s="128">
        <v>1</v>
      </c>
      <c r="G17" s="128">
        <v>1</v>
      </c>
      <c r="N17" s="109" t="s">
        <v>98</v>
      </c>
      <c r="O17" s="166">
        <f t="shared" si="2"/>
        <v>0</v>
      </c>
      <c r="P17" s="119">
        <f>10000-SUM(Q17:AA17)</f>
        <v>3600</v>
      </c>
      <c r="Q17" s="118">
        <v>3400</v>
      </c>
      <c r="R17" s="118">
        <v>1500</v>
      </c>
      <c r="S17" s="118">
        <v>1500</v>
      </c>
      <c r="T17" s="166">
        <v>0</v>
      </c>
      <c r="U17" s="166">
        <v>0</v>
      </c>
      <c r="V17" s="166">
        <v>0</v>
      </c>
      <c r="W17" s="166">
        <v>0</v>
      </c>
      <c r="X17" s="166">
        <v>0</v>
      </c>
      <c r="Y17" s="166">
        <v>0</v>
      </c>
      <c r="Z17" s="166">
        <v>0</v>
      </c>
      <c r="AA17" s="166">
        <v>0</v>
      </c>
      <c r="AB17" s="131">
        <v>3.6900000000000004</v>
      </c>
      <c r="AD17" s="132"/>
      <c r="AE17" s="132"/>
    </row>
    <row r="18" spans="2:31" ht="15.6" customHeight="1">
      <c r="B18" s="109">
        <v>13</v>
      </c>
      <c r="C18" s="128">
        <v>1</v>
      </c>
      <c r="D18" s="128">
        <v>0</v>
      </c>
      <c r="E18" s="128">
        <v>1</v>
      </c>
      <c r="F18" s="128">
        <v>0</v>
      </c>
      <c r="G18" s="128">
        <v>1</v>
      </c>
      <c r="N18" s="109" t="s">
        <v>111</v>
      </c>
      <c r="O18" s="166">
        <f t="shared" si="2"/>
        <v>10000</v>
      </c>
      <c r="P18" s="166">
        <v>0</v>
      </c>
      <c r="Q18" s="166">
        <v>0</v>
      </c>
      <c r="R18" s="166">
        <v>0</v>
      </c>
      <c r="S18" s="166">
        <v>0</v>
      </c>
      <c r="T18" s="166">
        <v>0</v>
      </c>
      <c r="U18" s="166">
        <v>0</v>
      </c>
      <c r="V18" s="166">
        <v>0</v>
      </c>
      <c r="W18" s="166">
        <v>0</v>
      </c>
      <c r="X18" s="166">
        <v>0</v>
      </c>
      <c r="Y18" s="166">
        <v>0</v>
      </c>
      <c r="Z18" s="166">
        <v>0</v>
      </c>
      <c r="AA18" s="166">
        <v>0</v>
      </c>
      <c r="AB18" s="131">
        <v>0</v>
      </c>
      <c r="AD18" s="132"/>
      <c r="AE18" s="132"/>
    </row>
    <row r="19" spans="2:31" ht="15.6" customHeight="1">
      <c r="B19" s="109">
        <v>14</v>
      </c>
      <c r="C19" s="128">
        <v>1</v>
      </c>
      <c r="D19" s="128">
        <v>2</v>
      </c>
      <c r="E19" s="128">
        <v>1</v>
      </c>
      <c r="F19" s="128">
        <v>2</v>
      </c>
      <c r="G19" s="128">
        <v>1</v>
      </c>
      <c r="N19" s="109" t="s">
        <v>100</v>
      </c>
      <c r="O19" s="166">
        <f t="shared" si="2"/>
        <v>0</v>
      </c>
      <c r="P19" s="119">
        <f t="shared" ref="P19:P21" si="3">10000-SUM(Q19:AA19)</f>
        <v>6000</v>
      </c>
      <c r="Q19" s="119">
        <v>3300</v>
      </c>
      <c r="R19" s="119">
        <v>600</v>
      </c>
      <c r="S19" s="119">
        <v>100</v>
      </c>
      <c r="T19" s="167">
        <v>0</v>
      </c>
      <c r="U19" s="167">
        <v>0</v>
      </c>
      <c r="V19" s="167">
        <v>0</v>
      </c>
      <c r="W19" s="167">
        <v>0</v>
      </c>
      <c r="X19" s="167">
        <v>0</v>
      </c>
      <c r="Y19" s="167">
        <v>0</v>
      </c>
      <c r="Z19" s="167">
        <v>0</v>
      </c>
      <c r="AA19" s="167">
        <v>0</v>
      </c>
      <c r="AB19" s="131">
        <v>2.7300000000000004</v>
      </c>
    </row>
    <row r="20" spans="2:31" ht="15.6" customHeight="1">
      <c r="B20" s="109">
        <v>15</v>
      </c>
      <c r="C20" s="128">
        <v>0</v>
      </c>
      <c r="D20" s="128">
        <v>1</v>
      </c>
      <c r="E20" s="128">
        <v>0</v>
      </c>
      <c r="F20" s="128">
        <v>1</v>
      </c>
      <c r="G20" s="128">
        <v>0</v>
      </c>
      <c r="N20" s="109" t="s">
        <v>101</v>
      </c>
      <c r="O20" s="166">
        <f t="shared" si="2"/>
        <v>0</v>
      </c>
      <c r="P20" s="119">
        <f t="shared" si="3"/>
        <v>6000</v>
      </c>
      <c r="Q20" s="119">
        <v>3300</v>
      </c>
      <c r="R20" s="119">
        <v>600</v>
      </c>
      <c r="S20" s="119">
        <v>100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0</v>
      </c>
      <c r="AA20" s="167">
        <v>0</v>
      </c>
      <c r="AB20" s="131">
        <v>2.7300000000000004</v>
      </c>
    </row>
    <row r="21" spans="2:31" ht="15.6" customHeight="1">
      <c r="B21" s="109">
        <v>16</v>
      </c>
      <c r="C21" s="128">
        <v>2</v>
      </c>
      <c r="D21" s="128">
        <v>1</v>
      </c>
      <c r="E21" s="128">
        <v>2</v>
      </c>
      <c r="F21" s="128">
        <v>1</v>
      </c>
      <c r="G21" s="128">
        <v>2</v>
      </c>
      <c r="N21" s="109" t="s">
        <v>102</v>
      </c>
      <c r="O21" s="166">
        <f t="shared" si="2"/>
        <v>0</v>
      </c>
      <c r="P21" s="119">
        <f t="shared" si="3"/>
        <v>6000</v>
      </c>
      <c r="Q21" s="119">
        <v>3300</v>
      </c>
      <c r="R21" s="119">
        <v>600</v>
      </c>
      <c r="S21" s="119">
        <v>100</v>
      </c>
      <c r="T21" s="167">
        <v>0</v>
      </c>
      <c r="U21" s="167">
        <v>0</v>
      </c>
      <c r="V21" s="167">
        <v>0</v>
      </c>
      <c r="W21" s="167">
        <v>0</v>
      </c>
      <c r="X21" s="167">
        <v>0</v>
      </c>
      <c r="Y21" s="167">
        <v>0</v>
      </c>
      <c r="Z21" s="167">
        <v>0</v>
      </c>
      <c r="AA21" s="167">
        <v>0</v>
      </c>
      <c r="AB21" s="131">
        <v>2.7300000000000004</v>
      </c>
    </row>
    <row r="22" spans="2:31" ht="15.6" customHeight="1">
      <c r="B22" s="109">
        <v>17</v>
      </c>
      <c r="C22" s="128">
        <v>0</v>
      </c>
      <c r="D22" s="128">
        <v>0</v>
      </c>
      <c r="E22" s="128">
        <v>1</v>
      </c>
      <c r="F22" s="128">
        <v>2</v>
      </c>
      <c r="G22" s="128">
        <v>2</v>
      </c>
      <c r="N22" s="109" t="s">
        <v>110</v>
      </c>
      <c r="O22" s="166">
        <f t="shared" si="2"/>
        <v>10000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  <c r="U22" s="166">
        <v>0</v>
      </c>
      <c r="V22" s="166">
        <v>0</v>
      </c>
      <c r="W22" s="166">
        <v>0</v>
      </c>
      <c r="X22" s="166">
        <v>0</v>
      </c>
      <c r="Y22" s="166">
        <v>0</v>
      </c>
      <c r="Z22" s="166">
        <v>0</v>
      </c>
      <c r="AA22" s="166">
        <v>0</v>
      </c>
      <c r="AB22" s="131">
        <v>0</v>
      </c>
    </row>
    <row r="23" spans="2:31" ht="15.6" customHeight="1">
      <c r="B23" s="109">
        <v>18</v>
      </c>
      <c r="C23" s="128">
        <v>2</v>
      </c>
      <c r="D23" s="128">
        <v>2</v>
      </c>
      <c r="E23" s="128">
        <v>1</v>
      </c>
      <c r="F23" s="128">
        <v>0</v>
      </c>
      <c r="G23" s="128">
        <v>0</v>
      </c>
      <c r="P23" s="134"/>
      <c r="Q23" s="134"/>
      <c r="R23" s="134"/>
      <c r="S23" s="134"/>
    </row>
    <row r="24" spans="2:31" ht="15.6" customHeight="1">
      <c r="B24" s="109">
        <v>19</v>
      </c>
      <c r="C24" s="128">
        <v>0</v>
      </c>
      <c r="D24" s="128">
        <v>2</v>
      </c>
      <c r="E24" s="128">
        <v>0</v>
      </c>
      <c r="F24" s="128">
        <v>2</v>
      </c>
      <c r="G24" s="128">
        <v>0</v>
      </c>
      <c r="I24" s="15" t="s">
        <v>115</v>
      </c>
    </row>
    <row r="25" spans="2:31" ht="15.6" customHeight="1">
      <c r="I25" s="117" t="s">
        <v>114</v>
      </c>
      <c r="N25" s="15" t="s">
        <v>121</v>
      </c>
    </row>
    <row r="26" spans="2:31" ht="15.6" customHeight="1">
      <c r="I26" s="127">
        <v>0</v>
      </c>
      <c r="N26" s="117" t="s">
        <v>104</v>
      </c>
      <c r="O26" s="117">
        <v>0</v>
      </c>
      <c r="P26" s="117">
        <v>2</v>
      </c>
      <c r="Q26" s="117">
        <v>3</v>
      </c>
      <c r="R26" s="117">
        <v>5</v>
      </c>
      <c r="S26" s="117">
        <v>8</v>
      </c>
      <c r="T26" s="117">
        <v>10</v>
      </c>
      <c r="U26" s="117">
        <v>15</v>
      </c>
      <c r="V26" s="117">
        <v>20</v>
      </c>
      <c r="W26" s="117">
        <v>25</v>
      </c>
      <c r="X26" s="117">
        <v>50</v>
      </c>
      <c r="Y26" s="117">
        <v>100</v>
      </c>
      <c r="Z26" s="117">
        <v>500</v>
      </c>
      <c r="AA26" s="117">
        <v>1000</v>
      </c>
    </row>
    <row r="27" spans="2:31" ht="15.6" customHeight="1">
      <c r="I27" s="128">
        <v>2</v>
      </c>
      <c r="N27" s="177" t="s">
        <v>97</v>
      </c>
      <c r="O27" s="166">
        <f t="shared" ref="O27:O33" si="4">10000-SUM(P27:AA27)</f>
        <v>10000</v>
      </c>
      <c r="P27" s="166">
        <v>0</v>
      </c>
      <c r="Q27" s="166">
        <v>0</v>
      </c>
      <c r="R27" s="166">
        <v>0</v>
      </c>
      <c r="S27" s="166">
        <v>0</v>
      </c>
      <c r="T27" s="166">
        <v>0</v>
      </c>
      <c r="U27" s="166">
        <v>0</v>
      </c>
      <c r="V27" s="166">
        <v>0</v>
      </c>
      <c r="W27" s="166">
        <v>0</v>
      </c>
      <c r="X27" s="166">
        <v>0</v>
      </c>
      <c r="Y27" s="166">
        <v>0</v>
      </c>
      <c r="Z27" s="166">
        <v>0</v>
      </c>
      <c r="AA27" s="166">
        <v>0</v>
      </c>
      <c r="AB27" s="131">
        <v>0</v>
      </c>
    </row>
    <row r="28" spans="2:31">
      <c r="I28" s="128">
        <v>3</v>
      </c>
      <c r="N28" s="109" t="s">
        <v>98</v>
      </c>
      <c r="O28" s="166">
        <f t="shared" si="4"/>
        <v>0</v>
      </c>
      <c r="P28" s="119">
        <f>10000-SUM(Q28:AA28)</f>
        <v>3500</v>
      </c>
      <c r="Q28" s="118">
        <v>3400</v>
      </c>
      <c r="R28" s="118">
        <v>1500</v>
      </c>
      <c r="S28" s="118">
        <v>1500</v>
      </c>
      <c r="T28" s="119">
        <v>20</v>
      </c>
      <c r="U28" s="119">
        <v>20</v>
      </c>
      <c r="V28" s="119">
        <v>5</v>
      </c>
      <c r="W28" s="119">
        <v>5</v>
      </c>
      <c r="X28" s="119">
        <v>5</v>
      </c>
      <c r="Y28" s="119">
        <v>20</v>
      </c>
      <c r="Z28" s="119">
        <v>5</v>
      </c>
      <c r="AA28" s="119">
        <v>20</v>
      </c>
      <c r="AB28" s="131">
        <v>6.2174999999999994</v>
      </c>
    </row>
    <row r="29" spans="2:31">
      <c r="I29" s="128">
        <v>5</v>
      </c>
      <c r="N29" s="109" t="s">
        <v>111</v>
      </c>
      <c r="O29" s="166">
        <f t="shared" si="4"/>
        <v>10000</v>
      </c>
      <c r="P29" s="166">
        <v>0</v>
      </c>
      <c r="Q29" s="166">
        <v>0</v>
      </c>
      <c r="R29" s="166">
        <v>0</v>
      </c>
      <c r="S29" s="166">
        <v>0</v>
      </c>
      <c r="T29" s="166">
        <v>0</v>
      </c>
      <c r="U29" s="166">
        <v>0</v>
      </c>
      <c r="V29" s="166">
        <v>0</v>
      </c>
      <c r="W29" s="166">
        <v>0</v>
      </c>
      <c r="X29" s="166">
        <v>0</v>
      </c>
      <c r="Y29" s="166">
        <v>0</v>
      </c>
      <c r="Z29" s="166">
        <v>0</v>
      </c>
      <c r="AA29" s="166">
        <v>0</v>
      </c>
      <c r="AB29" s="131">
        <v>0</v>
      </c>
      <c r="AD29" s="132"/>
      <c r="AE29" s="132"/>
    </row>
    <row r="30" spans="2:31">
      <c r="I30" s="128">
        <v>8</v>
      </c>
      <c r="N30" s="109" t="s">
        <v>100</v>
      </c>
      <c r="O30" s="166">
        <f t="shared" si="4"/>
        <v>0</v>
      </c>
      <c r="P30" s="119">
        <f t="shared" ref="P30:P32" si="5">10000-SUM(Q30:AA30)</f>
        <v>6080</v>
      </c>
      <c r="Q30" s="119">
        <v>3000</v>
      </c>
      <c r="R30" s="119">
        <v>900</v>
      </c>
      <c r="S30" s="119">
        <v>20</v>
      </c>
      <c r="T30" s="119">
        <v>0</v>
      </c>
      <c r="U30" s="119">
        <v>0</v>
      </c>
      <c r="V30" s="119">
        <v>0</v>
      </c>
      <c r="W30" s="119">
        <v>0</v>
      </c>
      <c r="X30" s="119">
        <v>0</v>
      </c>
      <c r="Y30" s="119">
        <v>0</v>
      </c>
      <c r="Z30" s="119">
        <v>0</v>
      </c>
      <c r="AA30" s="119">
        <v>0</v>
      </c>
      <c r="AB30" s="131">
        <v>10.737500000000001</v>
      </c>
    </row>
    <row r="31" spans="2:31">
      <c r="I31" s="128">
        <v>10</v>
      </c>
      <c r="N31" s="109" t="s">
        <v>101</v>
      </c>
      <c r="O31" s="166">
        <f t="shared" si="4"/>
        <v>0</v>
      </c>
      <c r="P31" s="119">
        <f t="shared" si="5"/>
        <v>6080</v>
      </c>
      <c r="Q31" s="119">
        <v>3000</v>
      </c>
      <c r="R31" s="119">
        <v>900</v>
      </c>
      <c r="S31" s="119">
        <v>20</v>
      </c>
      <c r="T31" s="119">
        <v>0</v>
      </c>
      <c r="U31" s="119">
        <v>0</v>
      </c>
      <c r="V31" s="119">
        <v>0</v>
      </c>
      <c r="W31" s="119">
        <v>0</v>
      </c>
      <c r="X31" s="119">
        <v>0</v>
      </c>
      <c r="Y31" s="119">
        <v>0</v>
      </c>
      <c r="Z31" s="119">
        <v>0</v>
      </c>
      <c r="AA31" s="119">
        <v>0</v>
      </c>
      <c r="AB31" s="131">
        <v>6.3535000000000004</v>
      </c>
      <c r="AD31" s="132"/>
      <c r="AE31" s="132"/>
    </row>
    <row r="32" spans="2:31">
      <c r="I32" s="128">
        <v>15</v>
      </c>
      <c r="N32" s="109" t="s">
        <v>102</v>
      </c>
      <c r="O32" s="166">
        <f t="shared" si="4"/>
        <v>0</v>
      </c>
      <c r="P32" s="119">
        <f t="shared" si="5"/>
        <v>6080</v>
      </c>
      <c r="Q32" s="119">
        <v>3000</v>
      </c>
      <c r="R32" s="119">
        <v>900</v>
      </c>
      <c r="S32" s="119">
        <v>20</v>
      </c>
      <c r="T32" s="119">
        <v>0</v>
      </c>
      <c r="U32" s="119">
        <v>0</v>
      </c>
      <c r="V32" s="119">
        <v>0</v>
      </c>
      <c r="W32" s="119">
        <v>0</v>
      </c>
      <c r="X32" s="119">
        <v>0</v>
      </c>
      <c r="Y32" s="119">
        <v>0</v>
      </c>
      <c r="Z32" s="119">
        <v>0</v>
      </c>
      <c r="AA32" s="119">
        <v>0</v>
      </c>
      <c r="AB32" s="131">
        <v>5.2575000000000003</v>
      </c>
      <c r="AD32" s="132"/>
      <c r="AE32" s="132"/>
    </row>
    <row r="33" spans="9:31">
      <c r="I33" s="128">
        <v>20</v>
      </c>
      <c r="N33" s="109" t="s">
        <v>110</v>
      </c>
      <c r="O33" s="166">
        <f t="shared" si="4"/>
        <v>10000</v>
      </c>
      <c r="P33" s="166">
        <v>0</v>
      </c>
      <c r="Q33" s="166">
        <v>0</v>
      </c>
      <c r="R33" s="166">
        <v>0</v>
      </c>
      <c r="S33" s="166">
        <v>0</v>
      </c>
      <c r="T33" s="166">
        <v>0</v>
      </c>
      <c r="U33" s="166">
        <v>0</v>
      </c>
      <c r="V33" s="166">
        <v>0</v>
      </c>
      <c r="W33" s="166">
        <v>0</v>
      </c>
      <c r="X33" s="166">
        <v>0</v>
      </c>
      <c r="Y33" s="166">
        <v>0</v>
      </c>
      <c r="Z33" s="166">
        <v>0</v>
      </c>
      <c r="AA33" s="166">
        <v>0</v>
      </c>
      <c r="AB33" s="131">
        <v>0</v>
      </c>
      <c r="AD33" s="132"/>
      <c r="AE33" s="132"/>
    </row>
    <row r="34" spans="9:31">
      <c r="I34" s="128">
        <v>25</v>
      </c>
    </row>
    <row r="35" spans="9:31">
      <c r="I35" s="128">
        <v>50</v>
      </c>
    </row>
    <row r="36" spans="9:31">
      <c r="I36" s="128">
        <v>100</v>
      </c>
      <c r="N36" s="15" t="s">
        <v>108</v>
      </c>
    </row>
    <row r="37" spans="9:31">
      <c r="I37" s="128">
        <v>500</v>
      </c>
      <c r="N37" s="117" t="s">
        <v>104</v>
      </c>
      <c r="O37" s="117">
        <v>0</v>
      </c>
      <c r="P37" s="117">
        <v>2</v>
      </c>
      <c r="Q37" s="117">
        <v>3</v>
      </c>
      <c r="R37" s="117">
        <v>5</v>
      </c>
      <c r="S37" s="117">
        <v>8</v>
      </c>
      <c r="T37" s="117">
        <v>10</v>
      </c>
      <c r="U37" s="117">
        <v>15</v>
      </c>
      <c r="V37" s="117">
        <v>20</v>
      </c>
      <c r="W37" s="117">
        <v>25</v>
      </c>
      <c r="X37" s="117">
        <v>50</v>
      </c>
      <c r="Y37" s="117">
        <v>100</v>
      </c>
      <c r="Z37" s="117">
        <v>500</v>
      </c>
      <c r="AA37" s="117">
        <v>1000</v>
      </c>
    </row>
    <row r="38" spans="9:31">
      <c r="I38" s="128">
        <v>1000</v>
      </c>
      <c r="N38" s="109" t="s">
        <v>97</v>
      </c>
      <c r="O38" s="118">
        <f t="shared" ref="O38:O44" si="6">10000-SUM(P38:AA38)</f>
        <v>8500</v>
      </c>
      <c r="P38" s="118">
        <v>500</v>
      </c>
      <c r="Q38" s="118">
        <v>400</v>
      </c>
      <c r="R38" s="118">
        <v>300</v>
      </c>
      <c r="S38" s="118">
        <v>300</v>
      </c>
      <c r="T38" s="166">
        <v>0</v>
      </c>
      <c r="U38" s="166">
        <v>0</v>
      </c>
      <c r="V38" s="166">
        <v>0</v>
      </c>
      <c r="W38" s="166">
        <v>0</v>
      </c>
      <c r="X38" s="166">
        <v>0</v>
      </c>
      <c r="Y38" s="166">
        <v>0</v>
      </c>
      <c r="Z38" s="166">
        <v>0</v>
      </c>
      <c r="AA38" s="166">
        <v>0</v>
      </c>
      <c r="AB38" s="131">
        <v>4.0666666666666664</v>
      </c>
      <c r="AC38" s="131"/>
      <c r="AD38" s="132"/>
      <c r="AE38" s="132"/>
    </row>
    <row r="39" spans="9:31">
      <c r="N39" s="109" t="s">
        <v>98</v>
      </c>
      <c r="O39" s="118">
        <f t="shared" si="6"/>
        <v>8500</v>
      </c>
      <c r="P39" s="118">
        <v>500</v>
      </c>
      <c r="Q39" s="118">
        <v>400</v>
      </c>
      <c r="R39" s="118">
        <v>300</v>
      </c>
      <c r="S39" s="118">
        <v>300</v>
      </c>
      <c r="T39" s="166">
        <v>0</v>
      </c>
      <c r="U39" s="166">
        <v>0</v>
      </c>
      <c r="V39" s="166">
        <v>0</v>
      </c>
      <c r="W39" s="166">
        <v>0</v>
      </c>
      <c r="X39" s="166">
        <v>0</v>
      </c>
      <c r="Y39" s="166">
        <v>0</v>
      </c>
      <c r="Z39" s="166">
        <v>0</v>
      </c>
      <c r="AA39" s="166">
        <v>0</v>
      </c>
      <c r="AB39" s="131">
        <v>4.0666666666666664</v>
      </c>
      <c r="AC39" s="131"/>
      <c r="AD39" s="132"/>
      <c r="AE39" s="132"/>
    </row>
    <row r="40" spans="9:31">
      <c r="N40" s="109" t="s">
        <v>111</v>
      </c>
      <c r="O40" s="119">
        <f t="shared" si="6"/>
        <v>8500</v>
      </c>
      <c r="P40" s="118">
        <v>500</v>
      </c>
      <c r="Q40" s="118">
        <v>400</v>
      </c>
      <c r="R40" s="118">
        <v>300</v>
      </c>
      <c r="S40" s="118">
        <v>300</v>
      </c>
      <c r="T40" s="166">
        <v>0</v>
      </c>
      <c r="U40" s="166">
        <v>0</v>
      </c>
      <c r="V40" s="166">
        <v>0</v>
      </c>
      <c r="W40" s="166">
        <v>0</v>
      </c>
      <c r="X40" s="166">
        <v>0</v>
      </c>
      <c r="Y40" s="166">
        <v>0</v>
      </c>
      <c r="Z40" s="166">
        <v>0</v>
      </c>
      <c r="AA40" s="166">
        <v>0</v>
      </c>
      <c r="AB40" s="131">
        <v>4.0666666666666664</v>
      </c>
      <c r="AC40" s="131"/>
      <c r="AD40" s="132"/>
      <c r="AE40" s="132"/>
    </row>
    <row r="41" spans="9:31">
      <c r="I41" s="15" t="s">
        <v>118</v>
      </c>
      <c r="N41" s="109" t="s">
        <v>100</v>
      </c>
      <c r="O41" s="119">
        <f t="shared" si="6"/>
        <v>6710</v>
      </c>
      <c r="P41" s="118">
        <v>2100</v>
      </c>
      <c r="Q41" s="118">
        <v>860</v>
      </c>
      <c r="R41" s="119">
        <v>220</v>
      </c>
      <c r="S41" s="119">
        <v>110</v>
      </c>
      <c r="T41" s="167">
        <v>0</v>
      </c>
      <c r="U41" s="167">
        <v>0</v>
      </c>
      <c r="V41" s="167">
        <v>0</v>
      </c>
      <c r="W41" s="167">
        <v>0</v>
      </c>
      <c r="X41" s="167">
        <v>0</v>
      </c>
      <c r="Y41" s="167">
        <v>0</v>
      </c>
      <c r="Z41" s="167">
        <v>0</v>
      </c>
      <c r="AA41" s="167">
        <v>0</v>
      </c>
      <c r="AB41" s="131">
        <v>2.6626139817629175</v>
      </c>
      <c r="AC41" s="131"/>
      <c r="AD41" s="132"/>
      <c r="AE41" s="132"/>
    </row>
    <row r="42" spans="9:31">
      <c r="I42" s="116"/>
      <c r="J42" s="117" t="s">
        <v>119</v>
      </c>
      <c r="K42" s="117" t="s">
        <v>89</v>
      </c>
      <c r="N42" s="109" t="s">
        <v>101</v>
      </c>
      <c r="O42" s="119">
        <f t="shared" si="6"/>
        <v>6710</v>
      </c>
      <c r="P42" s="118">
        <v>2100</v>
      </c>
      <c r="Q42" s="118">
        <v>860</v>
      </c>
      <c r="R42" s="119">
        <v>220</v>
      </c>
      <c r="S42" s="119">
        <v>110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>
        <v>0</v>
      </c>
      <c r="Z42" s="167">
        <v>0</v>
      </c>
      <c r="AA42" s="167">
        <v>0</v>
      </c>
      <c r="AB42" s="131">
        <v>2.6626139817629175</v>
      </c>
      <c r="AC42" s="131"/>
      <c r="AD42" s="132"/>
      <c r="AE42" s="132"/>
    </row>
    <row r="43" spans="9:31">
      <c r="I43" s="109" t="s">
        <v>43</v>
      </c>
      <c r="J43" s="118">
        <v>10</v>
      </c>
      <c r="K43" s="118">
        <v>0</v>
      </c>
      <c r="N43" s="109" t="s">
        <v>102</v>
      </c>
      <c r="O43" s="119">
        <f t="shared" si="6"/>
        <v>6710</v>
      </c>
      <c r="P43" s="118">
        <v>2100</v>
      </c>
      <c r="Q43" s="118">
        <v>860</v>
      </c>
      <c r="R43" s="119">
        <v>220</v>
      </c>
      <c r="S43" s="119">
        <v>110</v>
      </c>
      <c r="T43" s="167">
        <v>0</v>
      </c>
      <c r="U43" s="167">
        <v>0</v>
      </c>
      <c r="V43" s="167">
        <v>0</v>
      </c>
      <c r="W43" s="167">
        <v>0</v>
      </c>
      <c r="X43" s="167">
        <v>0</v>
      </c>
      <c r="Y43" s="167">
        <v>0</v>
      </c>
      <c r="Z43" s="167">
        <v>0</v>
      </c>
      <c r="AA43" s="167">
        <v>0</v>
      </c>
      <c r="AB43" s="131">
        <v>2.6626139817629175</v>
      </c>
      <c r="AC43" s="131"/>
      <c r="AD43" s="132"/>
      <c r="AE43" s="132"/>
    </row>
    <row r="44" spans="9:31">
      <c r="I44" s="109" t="s">
        <v>44</v>
      </c>
      <c r="J44" s="119">
        <v>10</v>
      </c>
      <c r="K44" s="119">
        <v>0</v>
      </c>
      <c r="N44" s="109" t="s">
        <v>110</v>
      </c>
      <c r="O44" s="167">
        <f t="shared" si="6"/>
        <v>10000</v>
      </c>
      <c r="P44" s="166">
        <v>0</v>
      </c>
      <c r="Q44" s="166">
        <v>0</v>
      </c>
      <c r="R44" s="166">
        <v>0</v>
      </c>
      <c r="S44" s="166">
        <v>0</v>
      </c>
      <c r="T44" s="166">
        <v>0</v>
      </c>
      <c r="U44" s="166">
        <v>0</v>
      </c>
      <c r="V44" s="166">
        <v>0</v>
      </c>
      <c r="W44" s="166">
        <v>0</v>
      </c>
      <c r="X44" s="166">
        <v>0</v>
      </c>
      <c r="Y44" s="166">
        <v>0</v>
      </c>
      <c r="Z44" s="166">
        <v>0</v>
      </c>
      <c r="AA44" s="166">
        <v>0</v>
      </c>
      <c r="AB44" s="131" t="e">
        <v>#DIV/0!</v>
      </c>
      <c r="AC44" s="131"/>
      <c r="AD44" s="132"/>
      <c r="AE44" s="132"/>
    </row>
    <row r="46" spans="9:31">
      <c r="P46" s="134"/>
      <c r="Q46" s="134"/>
      <c r="R46" s="134"/>
      <c r="S46" s="134"/>
    </row>
    <row r="47" spans="9:31">
      <c r="N47" s="15" t="s">
        <v>107</v>
      </c>
    </row>
    <row r="48" spans="9:31">
      <c r="N48" s="117" t="s">
        <v>104</v>
      </c>
      <c r="O48" s="117">
        <v>0</v>
      </c>
      <c r="P48" s="117">
        <v>2</v>
      </c>
      <c r="Q48" s="117">
        <v>3</v>
      </c>
      <c r="R48" s="117">
        <v>5</v>
      </c>
      <c r="S48" s="117">
        <v>8</v>
      </c>
      <c r="T48" s="117">
        <v>10</v>
      </c>
      <c r="U48" s="117">
        <v>15</v>
      </c>
      <c r="V48" s="117">
        <v>20</v>
      </c>
      <c r="W48" s="117">
        <v>25</v>
      </c>
      <c r="X48" s="117">
        <v>50</v>
      </c>
      <c r="Y48" s="117">
        <v>100</v>
      </c>
      <c r="Z48" s="117">
        <v>500</v>
      </c>
      <c r="AA48" s="117">
        <v>1000</v>
      </c>
    </row>
    <row r="49" spans="14:31">
      <c r="N49" s="109" t="s">
        <v>97</v>
      </c>
      <c r="O49" s="118">
        <f t="shared" ref="O49:O55" si="7">10000-SUM(P49:AA49)</f>
        <v>8400</v>
      </c>
      <c r="P49" s="118">
        <v>500</v>
      </c>
      <c r="Q49" s="118">
        <v>400</v>
      </c>
      <c r="R49" s="118">
        <v>300</v>
      </c>
      <c r="S49" s="118">
        <v>300</v>
      </c>
      <c r="T49" s="119">
        <v>20</v>
      </c>
      <c r="U49" s="119">
        <v>20</v>
      </c>
      <c r="V49" s="119">
        <v>5</v>
      </c>
      <c r="W49" s="119">
        <v>5</v>
      </c>
      <c r="X49" s="119">
        <v>5</v>
      </c>
      <c r="Y49" s="119">
        <v>20</v>
      </c>
      <c r="Z49" s="119">
        <v>5</v>
      </c>
      <c r="AA49" s="119">
        <v>20</v>
      </c>
      <c r="AB49" s="131">
        <v>19.734375</v>
      </c>
      <c r="AC49" s="131"/>
      <c r="AD49" s="132"/>
      <c r="AE49" s="132"/>
    </row>
    <row r="50" spans="14:31">
      <c r="N50" s="109" t="s">
        <v>98</v>
      </c>
      <c r="O50" s="118">
        <f t="shared" si="7"/>
        <v>8400</v>
      </c>
      <c r="P50" s="118">
        <v>500</v>
      </c>
      <c r="Q50" s="118">
        <v>400</v>
      </c>
      <c r="R50" s="118">
        <v>300</v>
      </c>
      <c r="S50" s="118">
        <v>300</v>
      </c>
      <c r="T50" s="119">
        <v>20</v>
      </c>
      <c r="U50" s="119">
        <v>20</v>
      </c>
      <c r="V50" s="119">
        <v>5</v>
      </c>
      <c r="W50" s="119">
        <v>5</v>
      </c>
      <c r="X50" s="119">
        <v>5</v>
      </c>
      <c r="Y50" s="119">
        <v>20</v>
      </c>
      <c r="Z50" s="119">
        <v>5</v>
      </c>
      <c r="AA50" s="119">
        <v>20</v>
      </c>
      <c r="AB50" s="131">
        <v>19.734375</v>
      </c>
      <c r="AC50" s="131"/>
      <c r="AD50" s="132"/>
      <c r="AE50" s="132"/>
    </row>
    <row r="51" spans="14:31">
      <c r="N51" s="109" t="s">
        <v>111</v>
      </c>
      <c r="O51" s="119">
        <f t="shared" si="7"/>
        <v>8500</v>
      </c>
      <c r="P51" s="118">
        <v>500</v>
      </c>
      <c r="Q51" s="118">
        <v>400</v>
      </c>
      <c r="R51" s="118">
        <v>300</v>
      </c>
      <c r="S51" s="118">
        <v>300</v>
      </c>
      <c r="T51" s="166">
        <v>0</v>
      </c>
      <c r="U51" s="166">
        <v>0</v>
      </c>
      <c r="V51" s="166">
        <v>0</v>
      </c>
      <c r="W51" s="166">
        <v>0</v>
      </c>
      <c r="X51" s="166">
        <v>0</v>
      </c>
      <c r="Y51" s="166">
        <v>0</v>
      </c>
      <c r="Z51" s="166">
        <v>0</v>
      </c>
      <c r="AA51" s="166">
        <v>0</v>
      </c>
      <c r="AB51" s="131">
        <v>4.0666666666666664</v>
      </c>
      <c r="AC51" s="131"/>
      <c r="AD51" s="132"/>
      <c r="AE51" s="132"/>
    </row>
    <row r="52" spans="14:31">
      <c r="N52" s="109" t="s">
        <v>100</v>
      </c>
      <c r="O52" s="119">
        <f t="shared" si="7"/>
        <v>6790</v>
      </c>
      <c r="P52" s="118">
        <v>2000</v>
      </c>
      <c r="Q52" s="118">
        <v>1000</v>
      </c>
      <c r="R52" s="119">
        <v>200</v>
      </c>
      <c r="S52" s="119">
        <v>10</v>
      </c>
      <c r="T52" s="119">
        <v>0</v>
      </c>
      <c r="U52" s="119">
        <v>0</v>
      </c>
      <c r="V52" s="119">
        <v>0</v>
      </c>
      <c r="W52" s="119">
        <v>0</v>
      </c>
      <c r="X52" s="119">
        <v>0</v>
      </c>
      <c r="Y52" s="119">
        <v>0</v>
      </c>
      <c r="Z52" s="119">
        <v>0</v>
      </c>
      <c r="AA52" s="119">
        <v>0</v>
      </c>
      <c r="AB52" s="131">
        <v>25.760869565217391</v>
      </c>
      <c r="AC52" s="131"/>
      <c r="AD52" s="132"/>
      <c r="AE52" s="132"/>
    </row>
    <row r="53" spans="14:31">
      <c r="N53" s="109" t="s">
        <v>101</v>
      </c>
      <c r="O53" s="119">
        <f t="shared" si="7"/>
        <v>6790</v>
      </c>
      <c r="P53" s="118">
        <v>2000</v>
      </c>
      <c r="Q53" s="118">
        <v>1000</v>
      </c>
      <c r="R53" s="119">
        <v>200</v>
      </c>
      <c r="S53" s="119">
        <v>10</v>
      </c>
      <c r="T53" s="119">
        <v>0</v>
      </c>
      <c r="U53" s="119">
        <v>0</v>
      </c>
      <c r="V53" s="119">
        <v>0</v>
      </c>
      <c r="W53" s="119">
        <v>0</v>
      </c>
      <c r="X53" s="119">
        <v>0</v>
      </c>
      <c r="Y53" s="119">
        <v>0</v>
      </c>
      <c r="Z53" s="119">
        <v>0</v>
      </c>
      <c r="AA53" s="119">
        <v>0</v>
      </c>
      <c r="AB53" s="131">
        <v>13.316023738872405</v>
      </c>
      <c r="AC53" s="131"/>
      <c r="AD53" s="132"/>
      <c r="AE53" s="132"/>
    </row>
    <row r="54" spans="14:31">
      <c r="N54" s="109" t="s">
        <v>102</v>
      </c>
      <c r="O54" s="119">
        <f t="shared" si="7"/>
        <v>6790</v>
      </c>
      <c r="P54" s="118">
        <v>2000</v>
      </c>
      <c r="Q54" s="118">
        <v>1000</v>
      </c>
      <c r="R54" s="119">
        <v>200</v>
      </c>
      <c r="S54" s="119">
        <v>10</v>
      </c>
      <c r="T54" s="119">
        <v>0</v>
      </c>
      <c r="U54" s="119">
        <v>0</v>
      </c>
      <c r="V54" s="119">
        <v>0</v>
      </c>
      <c r="W54" s="119">
        <v>0</v>
      </c>
      <c r="X54" s="119">
        <v>0</v>
      </c>
      <c r="Y54" s="119">
        <v>0</v>
      </c>
      <c r="Z54" s="119">
        <v>0</v>
      </c>
      <c r="AA54" s="119">
        <v>0</v>
      </c>
      <c r="AB54" s="131">
        <v>10.111940298507463</v>
      </c>
      <c r="AC54" s="131"/>
      <c r="AD54" s="132"/>
      <c r="AE54" s="132"/>
    </row>
    <row r="55" spans="14:31">
      <c r="N55" s="109" t="s">
        <v>110</v>
      </c>
      <c r="O55" s="167">
        <f t="shared" si="7"/>
        <v>10000</v>
      </c>
      <c r="P55" s="166">
        <v>0</v>
      </c>
      <c r="Q55" s="166">
        <v>0</v>
      </c>
      <c r="R55" s="166">
        <v>0</v>
      </c>
      <c r="S55" s="166">
        <v>0</v>
      </c>
      <c r="T55" s="166">
        <v>0</v>
      </c>
      <c r="U55" s="166">
        <v>0</v>
      </c>
      <c r="V55" s="166">
        <v>0</v>
      </c>
      <c r="W55" s="166">
        <v>0</v>
      </c>
      <c r="X55" s="166">
        <v>0</v>
      </c>
      <c r="Y55" s="166">
        <v>0</v>
      </c>
      <c r="Z55" s="166">
        <v>0</v>
      </c>
      <c r="AA55" s="166">
        <v>0</v>
      </c>
      <c r="AB55" s="131" t="e">
        <v>#DIV/0!</v>
      </c>
      <c r="AC55" s="131"/>
      <c r="AD55" s="132"/>
      <c r="AE55" s="132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sheetPr codeName="工作表3"/>
  <dimension ref="A2:K68"/>
  <sheetViews>
    <sheetView zoomScale="85" zoomScaleNormal="85" workbookViewId="0">
      <selection activeCell="M23" sqref="M23"/>
    </sheetView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7" t="s">
        <v>265</v>
      </c>
      <c r="C3" s="117" t="s">
        <v>241</v>
      </c>
      <c r="D3" s="117" t="s">
        <v>242</v>
      </c>
      <c r="E3" s="117" t="s">
        <v>243</v>
      </c>
      <c r="F3" s="117" t="s">
        <v>244</v>
      </c>
      <c r="G3" s="117" t="s">
        <v>241</v>
      </c>
      <c r="H3" s="117" t="s">
        <v>242</v>
      </c>
      <c r="I3" s="117" t="s">
        <v>243</v>
      </c>
      <c r="J3" s="117" t="s">
        <v>244</v>
      </c>
      <c r="K3" s="117" t="s">
        <v>245</v>
      </c>
    </row>
    <row r="4" spans="2:11">
      <c r="B4" s="143" t="s">
        <v>237</v>
      </c>
      <c r="C4" s="119" cm="1">
        <f t="array" ref="C4:C68">_xlfn.ANCHORARRAY(Multiplier_Weight_Newbie!L16)</f>
        <v>712029383</v>
      </c>
      <c r="D4" s="119" cm="1">
        <f t="array" ref="D4:D67">_xlfn.ANCHORARRAY(Multiplier_Weight_Newbie!L88)</f>
        <v>0</v>
      </c>
      <c r="E4" s="119" cm="1">
        <f t="array" ref="E4:E68">_xlfn.ANCHORARRAY(Multiplier_Weight_Newbie!L158)</f>
        <v>712513756</v>
      </c>
      <c r="F4" s="119" cm="1">
        <f t="array" ref="F4:F67">_xlfn.ANCHORARRAY(Multiplier_Weight_Newbie!L229)</f>
        <v>0</v>
      </c>
      <c r="G4" s="156" cm="1">
        <f t="array" ref="G4:G68">_xlfn.ANCHORARRAY(Multiplier_Weight_Oldhand!L16)</f>
        <v>717064058</v>
      </c>
      <c r="H4" s="156" cm="1">
        <f t="array" ref="H4:H67">_xlfn.ANCHORARRAY(Multiplier_Weight_Oldhand!L88)</f>
        <v>0</v>
      </c>
      <c r="I4" s="156" cm="1">
        <f t="array" ref="I4:I68">_xlfn.ANCHORARRAY(Multiplier_Weight_Oldhand!L158)</f>
        <v>713993007</v>
      </c>
      <c r="J4" s="156" cm="1">
        <f t="array" ref="J4:J67">_xlfn.ANCHORARRAY(Multiplier_Weight_Oldhand!L229)</f>
        <v>0</v>
      </c>
      <c r="K4" s="156" cm="1">
        <f t="array" ref="K4:K67">_xlfn.ANCHORARRAY(Multiplier_Weight_Oldhand!L299)</f>
        <v>0</v>
      </c>
    </row>
    <row r="5" spans="2:11">
      <c r="B5" s="143" t="s">
        <v>236</v>
      </c>
      <c r="C5" s="119">
        <v>159497132</v>
      </c>
      <c r="D5" s="119">
        <v>0</v>
      </c>
      <c r="E5" s="119">
        <v>157960215</v>
      </c>
      <c r="F5" s="119">
        <v>0</v>
      </c>
      <c r="G5" s="156">
        <v>160624918</v>
      </c>
      <c r="H5" s="156">
        <v>0</v>
      </c>
      <c r="I5" s="156">
        <v>158288156</v>
      </c>
      <c r="J5" s="156">
        <v>0</v>
      </c>
      <c r="K5" s="156">
        <v>0</v>
      </c>
    </row>
    <row r="6" spans="2:11">
      <c r="B6" s="143" t="s">
        <v>235</v>
      </c>
      <c r="C6" s="119">
        <v>45104420</v>
      </c>
      <c r="D6" s="119">
        <v>0</v>
      </c>
      <c r="E6" s="119">
        <v>44328802</v>
      </c>
      <c r="F6" s="119">
        <v>0</v>
      </c>
      <c r="G6" s="156">
        <v>45423348</v>
      </c>
      <c r="H6" s="156">
        <v>0</v>
      </c>
      <c r="I6" s="156">
        <v>44420834</v>
      </c>
      <c r="J6" s="156">
        <v>0</v>
      </c>
      <c r="K6" s="156">
        <v>0</v>
      </c>
    </row>
    <row r="7" spans="2:11">
      <c r="B7" s="143" t="s">
        <v>234</v>
      </c>
      <c r="C7" s="119">
        <v>21385436</v>
      </c>
      <c r="D7" s="119">
        <v>0</v>
      </c>
      <c r="E7" s="119">
        <v>21020122</v>
      </c>
      <c r="F7" s="119">
        <v>0</v>
      </c>
      <c r="G7" s="156">
        <v>21536650</v>
      </c>
      <c r="H7" s="156">
        <v>0</v>
      </c>
      <c r="I7" s="156">
        <v>21063762</v>
      </c>
      <c r="J7" s="156">
        <v>0</v>
      </c>
      <c r="K7" s="156">
        <v>0</v>
      </c>
    </row>
    <row r="8" spans="2:11">
      <c r="B8" s="143" t="s">
        <v>233</v>
      </c>
      <c r="C8" s="119">
        <v>11515364</v>
      </c>
      <c r="D8" s="119">
        <v>0</v>
      </c>
      <c r="E8" s="119">
        <v>8553301</v>
      </c>
      <c r="F8" s="119">
        <v>0</v>
      </c>
      <c r="G8" s="156">
        <v>11596788</v>
      </c>
      <c r="H8" s="156">
        <v>0</v>
      </c>
      <c r="I8" s="156">
        <v>8571059</v>
      </c>
      <c r="J8" s="156">
        <v>0</v>
      </c>
      <c r="K8" s="156">
        <v>0</v>
      </c>
    </row>
    <row r="9" spans="2:11">
      <c r="B9" s="143" t="s">
        <v>232</v>
      </c>
      <c r="C9" s="119">
        <v>9070768</v>
      </c>
      <c r="D9" s="119">
        <v>0</v>
      </c>
      <c r="E9" s="119">
        <v>6709795</v>
      </c>
      <c r="F9" s="119">
        <v>0</v>
      </c>
      <c r="G9" s="156">
        <v>9134906</v>
      </c>
      <c r="H9" s="156">
        <v>0</v>
      </c>
      <c r="I9" s="156">
        <v>6723725</v>
      </c>
      <c r="J9" s="156">
        <v>0</v>
      </c>
      <c r="K9" s="156">
        <v>0</v>
      </c>
    </row>
    <row r="10" spans="2:11">
      <c r="B10" s="143" t="s">
        <v>231</v>
      </c>
      <c r="C10" s="119">
        <v>7911946</v>
      </c>
      <c r="D10" s="119">
        <v>0</v>
      </c>
      <c r="E10" s="119">
        <v>5619479</v>
      </c>
      <c r="F10" s="119">
        <v>0</v>
      </c>
      <c r="G10" s="156">
        <v>7190264</v>
      </c>
      <c r="H10" s="156">
        <v>0</v>
      </c>
      <c r="I10" s="156">
        <v>4998284</v>
      </c>
      <c r="J10" s="156">
        <v>0</v>
      </c>
      <c r="K10" s="156">
        <v>0</v>
      </c>
    </row>
    <row r="11" spans="2:11">
      <c r="B11" s="161" t="s">
        <v>230</v>
      </c>
      <c r="C11" s="119">
        <v>4828116</v>
      </c>
      <c r="D11" s="119">
        <v>0</v>
      </c>
      <c r="E11" s="119">
        <v>3431600</v>
      </c>
      <c r="F11" s="119">
        <v>0</v>
      </c>
      <c r="G11" s="156">
        <v>3320505</v>
      </c>
      <c r="H11" s="156">
        <v>0</v>
      </c>
      <c r="I11" s="156">
        <v>3058524</v>
      </c>
      <c r="J11" s="156">
        <v>0</v>
      </c>
      <c r="K11" s="156">
        <v>0</v>
      </c>
    </row>
    <row r="12" spans="2:11">
      <c r="B12" s="161" t="s">
        <v>229</v>
      </c>
      <c r="C12" s="119">
        <v>4076918</v>
      </c>
      <c r="D12" s="119">
        <v>0</v>
      </c>
      <c r="E12" s="119">
        <v>2903161</v>
      </c>
      <c r="F12" s="119">
        <v>0</v>
      </c>
      <c r="G12" s="156">
        <v>2829517</v>
      </c>
      <c r="H12" s="156">
        <v>0</v>
      </c>
      <c r="I12" s="156">
        <v>2601703</v>
      </c>
      <c r="J12" s="156">
        <v>0</v>
      </c>
      <c r="K12" s="156">
        <v>0</v>
      </c>
    </row>
    <row r="13" spans="2:11">
      <c r="B13" s="161" t="s">
        <v>228</v>
      </c>
      <c r="C13" s="119">
        <v>3697551</v>
      </c>
      <c r="D13" s="119">
        <v>0</v>
      </c>
      <c r="E13" s="119">
        <v>2627865</v>
      </c>
      <c r="F13" s="119">
        <v>0</v>
      </c>
      <c r="G13" s="156">
        <v>2562449</v>
      </c>
      <c r="H13" s="156">
        <v>0</v>
      </c>
      <c r="I13" s="156">
        <v>2341697</v>
      </c>
      <c r="J13" s="156">
        <v>0</v>
      </c>
      <c r="K13" s="156">
        <v>0</v>
      </c>
    </row>
    <row r="14" spans="2:11">
      <c r="B14" s="161" t="s">
        <v>227</v>
      </c>
      <c r="C14" s="119">
        <v>3289085</v>
      </c>
      <c r="D14" s="119">
        <v>0</v>
      </c>
      <c r="E14" s="119">
        <v>2338406</v>
      </c>
      <c r="F14" s="119">
        <v>0</v>
      </c>
      <c r="G14" s="156">
        <v>2284096</v>
      </c>
      <c r="H14" s="156">
        <v>0</v>
      </c>
      <c r="I14" s="156">
        <v>2103462</v>
      </c>
      <c r="J14" s="156">
        <v>0</v>
      </c>
      <c r="K14" s="156">
        <v>0</v>
      </c>
    </row>
    <row r="15" spans="2:11">
      <c r="B15" s="161" t="s">
        <v>226</v>
      </c>
      <c r="C15" s="119">
        <v>4336746</v>
      </c>
      <c r="D15" s="119">
        <v>0</v>
      </c>
      <c r="E15" s="119">
        <v>3126141</v>
      </c>
      <c r="F15" s="119">
        <v>0</v>
      </c>
      <c r="G15" s="156">
        <v>3122514</v>
      </c>
      <c r="H15" s="156">
        <v>10369634</v>
      </c>
      <c r="I15" s="156">
        <v>2778723</v>
      </c>
      <c r="J15" s="156">
        <v>0</v>
      </c>
      <c r="K15" s="156">
        <v>10446810</v>
      </c>
    </row>
    <row r="16" spans="2:11">
      <c r="B16" s="161" t="s">
        <v>225</v>
      </c>
      <c r="C16" s="119">
        <v>5766486</v>
      </c>
      <c r="D16" s="119">
        <v>0</v>
      </c>
      <c r="E16" s="119">
        <v>4064396</v>
      </c>
      <c r="F16" s="119">
        <v>0</v>
      </c>
      <c r="G16" s="156">
        <v>4943360</v>
      </c>
      <c r="H16" s="156">
        <v>36447949</v>
      </c>
      <c r="I16" s="156">
        <v>3615414</v>
      </c>
      <c r="J16" s="156">
        <v>0</v>
      </c>
      <c r="K16" s="156">
        <v>36848166</v>
      </c>
    </row>
    <row r="17" spans="2:11">
      <c r="B17" s="161" t="s">
        <v>224</v>
      </c>
      <c r="C17" s="119">
        <v>2381856</v>
      </c>
      <c r="D17" s="119">
        <v>0</v>
      </c>
      <c r="E17" s="119">
        <v>1711090</v>
      </c>
      <c r="F17" s="119">
        <v>0</v>
      </c>
      <c r="G17" s="156">
        <v>1632517</v>
      </c>
      <c r="H17" s="156">
        <v>96651676</v>
      </c>
      <c r="I17" s="156">
        <v>1515940</v>
      </c>
      <c r="J17" s="156">
        <v>55760303</v>
      </c>
      <c r="K17" s="156">
        <v>98083939</v>
      </c>
    </row>
    <row r="18" spans="2:11">
      <c r="B18" s="161" t="s">
        <v>223</v>
      </c>
      <c r="C18" s="119">
        <v>953942</v>
      </c>
      <c r="D18" s="119">
        <v>0</v>
      </c>
      <c r="E18" s="119">
        <v>698228</v>
      </c>
      <c r="F18" s="119">
        <v>0</v>
      </c>
      <c r="G18" s="156">
        <v>484318</v>
      </c>
      <c r="H18" s="156">
        <v>96962724</v>
      </c>
      <c r="I18" s="156">
        <v>607139</v>
      </c>
      <c r="J18" s="156">
        <v>55939753</v>
      </c>
      <c r="K18" s="156">
        <v>99119804</v>
      </c>
    </row>
    <row r="19" spans="2:11">
      <c r="B19" s="161" t="s">
        <v>222</v>
      </c>
      <c r="C19" s="119">
        <v>0</v>
      </c>
      <c r="D19" s="119">
        <v>105526920</v>
      </c>
      <c r="E19" s="119">
        <v>581396</v>
      </c>
      <c r="F19" s="119">
        <v>0</v>
      </c>
      <c r="G19" s="156">
        <v>399246</v>
      </c>
      <c r="H19" s="156">
        <v>70162197</v>
      </c>
      <c r="I19" s="156">
        <v>505549</v>
      </c>
      <c r="J19" s="156">
        <v>40477987</v>
      </c>
      <c r="K19" s="156">
        <v>71921428</v>
      </c>
    </row>
    <row r="20" spans="2:11">
      <c r="B20" s="161" t="s">
        <v>221</v>
      </c>
      <c r="C20" s="119">
        <v>0</v>
      </c>
      <c r="D20" s="119">
        <v>103930180</v>
      </c>
      <c r="E20" s="119">
        <v>1003777</v>
      </c>
      <c r="F20" s="119">
        <v>0</v>
      </c>
      <c r="G20" s="156">
        <v>516972</v>
      </c>
      <c r="H20" s="156">
        <v>69100565</v>
      </c>
      <c r="I20" s="156">
        <v>872828</v>
      </c>
      <c r="J20" s="156">
        <v>119596533</v>
      </c>
      <c r="K20" s="156">
        <v>71171992</v>
      </c>
    </row>
    <row r="21" spans="2:11">
      <c r="B21" s="161" t="s">
        <v>220</v>
      </c>
      <c r="C21" s="119">
        <v>0</v>
      </c>
      <c r="D21" s="119">
        <v>105180707</v>
      </c>
      <c r="E21" s="119">
        <v>234437</v>
      </c>
      <c r="F21" s="119">
        <v>245726929</v>
      </c>
      <c r="G21" s="156">
        <v>206616</v>
      </c>
      <c r="H21" s="156">
        <v>69932008</v>
      </c>
      <c r="I21" s="156">
        <v>191862</v>
      </c>
      <c r="J21" s="156">
        <v>121035563</v>
      </c>
      <c r="K21" s="156">
        <v>71992862</v>
      </c>
    </row>
    <row r="22" spans="2:11">
      <c r="B22" s="161" t="s">
        <v>219</v>
      </c>
      <c r="C22" s="119">
        <v>0</v>
      </c>
      <c r="D22" s="119">
        <v>106303192</v>
      </c>
      <c r="E22" s="119">
        <v>0</v>
      </c>
      <c r="F22" s="119">
        <v>248349318</v>
      </c>
      <c r="G22" s="156">
        <v>218294</v>
      </c>
      <c r="H22" s="156">
        <v>70678320</v>
      </c>
      <c r="I22" s="156">
        <v>192570</v>
      </c>
      <c r="J22" s="156">
        <v>122327250</v>
      </c>
      <c r="K22" s="156">
        <v>72910000</v>
      </c>
    </row>
    <row r="23" spans="2:11">
      <c r="B23" s="161" t="s">
        <v>218</v>
      </c>
      <c r="C23" s="119">
        <v>0</v>
      </c>
      <c r="D23" s="119">
        <v>62456125</v>
      </c>
      <c r="E23" s="119">
        <v>0</v>
      </c>
      <c r="F23" s="119">
        <v>54567906</v>
      </c>
      <c r="G23" s="156">
        <v>362451</v>
      </c>
      <c r="H23" s="156">
        <v>64056556</v>
      </c>
      <c r="I23" s="156">
        <v>572167</v>
      </c>
      <c r="J23" s="156">
        <v>90222959</v>
      </c>
      <c r="K23" s="156">
        <v>60155377</v>
      </c>
    </row>
    <row r="24" spans="2:11">
      <c r="B24" s="161" t="s">
        <v>217</v>
      </c>
      <c r="C24" s="119">
        <v>0</v>
      </c>
      <c r="D24" s="119">
        <v>187164755</v>
      </c>
      <c r="E24" s="119">
        <v>0</v>
      </c>
      <c r="F24" s="119">
        <v>163525815</v>
      </c>
      <c r="G24" s="156">
        <v>145449</v>
      </c>
      <c r="H24" s="156">
        <v>91565317</v>
      </c>
      <c r="I24" s="156">
        <v>135063</v>
      </c>
      <c r="J24" s="156">
        <v>128968747</v>
      </c>
      <c r="K24" s="156">
        <v>86408749</v>
      </c>
    </row>
    <row r="25" spans="2:11">
      <c r="B25" s="161" t="s">
        <v>216</v>
      </c>
      <c r="C25" s="119">
        <v>0</v>
      </c>
      <c r="D25" s="119">
        <v>168082300</v>
      </c>
      <c r="E25" s="119">
        <v>0</v>
      </c>
      <c r="F25" s="119">
        <v>146853478</v>
      </c>
      <c r="G25" s="156">
        <v>128332</v>
      </c>
      <c r="H25" s="156">
        <v>82229740</v>
      </c>
      <c r="I25" s="156">
        <v>119167</v>
      </c>
      <c r="J25" s="156">
        <v>115819688</v>
      </c>
      <c r="K25" s="156">
        <v>77942471</v>
      </c>
    </row>
    <row r="26" spans="2:11">
      <c r="B26" s="161" t="s">
        <v>215</v>
      </c>
      <c r="C26" s="119">
        <v>0</v>
      </c>
      <c r="D26" s="119">
        <v>85953003</v>
      </c>
      <c r="E26" s="119">
        <v>0</v>
      </c>
      <c r="F26" s="119">
        <v>75097124</v>
      </c>
      <c r="G26" s="156">
        <v>0</v>
      </c>
      <c r="H26" s="156">
        <v>37528061</v>
      </c>
      <c r="I26" s="156">
        <v>0</v>
      </c>
      <c r="J26" s="156">
        <v>26428931</v>
      </c>
      <c r="K26" s="156">
        <v>35610297</v>
      </c>
    </row>
    <row r="27" spans="2:11">
      <c r="B27" s="161" t="s">
        <v>214</v>
      </c>
      <c r="C27" s="119">
        <v>0</v>
      </c>
      <c r="D27" s="119">
        <v>75402813</v>
      </c>
      <c r="E27" s="119">
        <v>0</v>
      </c>
      <c r="F27" s="119">
        <v>65879425</v>
      </c>
      <c r="G27" s="156">
        <v>0</v>
      </c>
      <c r="H27" s="156">
        <v>38485963</v>
      </c>
      <c r="I27" s="156">
        <v>0</v>
      </c>
      <c r="J27" s="156">
        <v>27103529</v>
      </c>
      <c r="K27" s="156">
        <v>36694250</v>
      </c>
    </row>
    <row r="28" spans="2:11">
      <c r="B28" s="161" t="s">
        <v>213</v>
      </c>
      <c r="C28" s="119">
        <v>0</v>
      </c>
      <c r="D28" s="119">
        <v>0</v>
      </c>
      <c r="E28" s="119">
        <v>0</v>
      </c>
      <c r="F28" s="119">
        <v>0</v>
      </c>
      <c r="G28" s="156">
        <v>88201</v>
      </c>
      <c r="H28" s="156">
        <v>78648145</v>
      </c>
      <c r="I28" s="156">
        <v>112616</v>
      </c>
      <c r="J28" s="156">
        <v>55387526</v>
      </c>
      <c r="K28" s="156">
        <v>75547118</v>
      </c>
    </row>
    <row r="29" spans="2:11">
      <c r="B29" s="161" t="s">
        <v>212</v>
      </c>
      <c r="C29" s="119">
        <v>0</v>
      </c>
      <c r="D29" s="119">
        <v>0</v>
      </c>
      <c r="E29" s="119">
        <v>0</v>
      </c>
      <c r="F29" s="119">
        <v>0</v>
      </c>
      <c r="G29" s="156">
        <v>0</v>
      </c>
      <c r="H29" s="156">
        <v>47910242</v>
      </c>
      <c r="I29" s="156">
        <v>0</v>
      </c>
      <c r="J29" s="156">
        <v>22493683</v>
      </c>
      <c r="K29" s="156">
        <v>45945969</v>
      </c>
    </row>
    <row r="30" spans="2:11">
      <c r="B30" s="161" t="s">
        <v>211</v>
      </c>
      <c r="C30" s="119">
        <v>0</v>
      </c>
      <c r="D30" s="119">
        <v>0</v>
      </c>
      <c r="E30" s="119">
        <v>0</v>
      </c>
      <c r="F30" s="119">
        <v>0</v>
      </c>
      <c r="G30" s="156">
        <v>0</v>
      </c>
      <c r="H30" s="156">
        <v>18925403</v>
      </c>
      <c r="I30" s="156">
        <v>0</v>
      </c>
      <c r="J30" s="156">
        <v>8885407</v>
      </c>
      <c r="K30" s="156">
        <v>18315695</v>
      </c>
    </row>
    <row r="31" spans="2:11">
      <c r="B31" s="161" t="s">
        <v>210</v>
      </c>
      <c r="C31" s="119">
        <v>0</v>
      </c>
      <c r="D31" s="119">
        <v>0</v>
      </c>
      <c r="E31" s="119">
        <v>0</v>
      </c>
      <c r="F31" s="119">
        <v>0</v>
      </c>
      <c r="G31" s="156">
        <v>0</v>
      </c>
      <c r="H31" s="156">
        <v>3484032</v>
      </c>
      <c r="I31" s="156">
        <v>0</v>
      </c>
      <c r="J31" s="156">
        <v>1635740</v>
      </c>
      <c r="K31" s="156">
        <v>3601182</v>
      </c>
    </row>
    <row r="32" spans="2:11">
      <c r="B32" s="161" t="s">
        <v>209</v>
      </c>
      <c r="C32" s="119">
        <v>0</v>
      </c>
      <c r="D32" s="119">
        <v>0</v>
      </c>
      <c r="E32" s="119">
        <v>0</v>
      </c>
      <c r="F32" s="119">
        <v>0</v>
      </c>
      <c r="G32" s="156">
        <v>0</v>
      </c>
      <c r="H32" s="156">
        <v>2908692</v>
      </c>
      <c r="I32" s="156">
        <v>0</v>
      </c>
      <c r="J32" s="156">
        <v>1365620</v>
      </c>
      <c r="K32" s="156">
        <v>3064444</v>
      </c>
    </row>
    <row r="33" spans="2:11">
      <c r="B33" s="161" t="s">
        <v>208</v>
      </c>
      <c r="C33" s="119">
        <v>0</v>
      </c>
      <c r="D33" s="119">
        <v>0</v>
      </c>
      <c r="E33" s="119">
        <v>0</v>
      </c>
      <c r="F33" s="119">
        <v>0</v>
      </c>
      <c r="G33" s="156">
        <v>0</v>
      </c>
      <c r="H33" s="156">
        <v>10421158</v>
      </c>
      <c r="I33" s="156">
        <v>0</v>
      </c>
      <c r="J33" s="156">
        <v>4892695</v>
      </c>
      <c r="K33" s="156">
        <v>10245386</v>
      </c>
    </row>
    <row r="34" spans="2:11">
      <c r="B34" s="161" t="s">
        <v>207</v>
      </c>
      <c r="C34" s="119">
        <v>0</v>
      </c>
      <c r="D34" s="119">
        <v>0</v>
      </c>
      <c r="E34" s="119">
        <v>0</v>
      </c>
      <c r="F34" s="119">
        <v>0</v>
      </c>
      <c r="G34" s="156">
        <v>0</v>
      </c>
      <c r="H34" s="156">
        <v>1652233</v>
      </c>
      <c r="I34" s="156">
        <v>0</v>
      </c>
      <c r="J34" s="156">
        <v>775717</v>
      </c>
      <c r="K34" s="156">
        <v>1821265</v>
      </c>
    </row>
    <row r="35" spans="2:11">
      <c r="B35" s="161" t="s">
        <v>206</v>
      </c>
      <c r="C35" s="119">
        <v>0</v>
      </c>
      <c r="D35" s="119">
        <v>0</v>
      </c>
      <c r="E35" s="119">
        <v>0</v>
      </c>
      <c r="F35" s="119">
        <v>0</v>
      </c>
      <c r="G35" s="156">
        <v>0</v>
      </c>
      <c r="H35" s="156">
        <v>1273942</v>
      </c>
      <c r="I35" s="156">
        <v>0</v>
      </c>
      <c r="J35" s="156">
        <v>598111</v>
      </c>
      <c r="K35" s="156">
        <v>1592069</v>
      </c>
    </row>
    <row r="36" spans="2:11">
      <c r="B36" s="161" t="s">
        <v>205</v>
      </c>
      <c r="C36" s="119">
        <v>0</v>
      </c>
      <c r="D36" s="119">
        <v>0</v>
      </c>
      <c r="E36" s="119">
        <v>0</v>
      </c>
      <c r="F36" s="119">
        <v>0</v>
      </c>
      <c r="G36" s="156">
        <v>0</v>
      </c>
      <c r="H36" s="156">
        <v>114003</v>
      </c>
      <c r="I36" s="156">
        <v>0</v>
      </c>
      <c r="J36" s="156">
        <v>53524</v>
      </c>
      <c r="K36" s="156">
        <v>1378896</v>
      </c>
    </row>
    <row r="37" spans="2:11">
      <c r="B37" s="161" t="s">
        <v>204</v>
      </c>
      <c r="C37" s="119">
        <v>0</v>
      </c>
      <c r="D37" s="119">
        <v>0</v>
      </c>
      <c r="E37" s="119">
        <v>0</v>
      </c>
      <c r="F37" s="119">
        <v>0</v>
      </c>
      <c r="G37" s="156">
        <v>0</v>
      </c>
      <c r="H37" s="156">
        <v>65115</v>
      </c>
      <c r="I37" s="156">
        <v>0</v>
      </c>
      <c r="J37" s="156">
        <v>30571</v>
      </c>
      <c r="K37" s="156">
        <v>1187644</v>
      </c>
    </row>
    <row r="38" spans="2:11">
      <c r="B38" s="161" t="s">
        <v>203</v>
      </c>
      <c r="C38" s="119">
        <v>0</v>
      </c>
      <c r="D38" s="119">
        <v>0</v>
      </c>
      <c r="E38" s="119">
        <v>0</v>
      </c>
      <c r="F38" s="119">
        <v>0</v>
      </c>
      <c r="G38" s="156">
        <v>0</v>
      </c>
      <c r="H38" s="156">
        <v>55653</v>
      </c>
      <c r="I38" s="156">
        <v>0</v>
      </c>
      <c r="J38" s="156">
        <v>26129</v>
      </c>
      <c r="K38" s="156">
        <v>1020697</v>
      </c>
    </row>
    <row r="39" spans="2:11">
      <c r="B39" s="161" t="s">
        <v>202</v>
      </c>
      <c r="C39" s="119">
        <v>0</v>
      </c>
      <c r="D39" s="119">
        <v>0</v>
      </c>
      <c r="E39" s="119">
        <v>0</v>
      </c>
      <c r="F39" s="119">
        <v>0</v>
      </c>
      <c r="G39" s="156">
        <v>0</v>
      </c>
      <c r="H39" s="156">
        <v>47522</v>
      </c>
      <c r="I39" s="156">
        <v>0</v>
      </c>
      <c r="J39" s="156">
        <v>22311</v>
      </c>
      <c r="K39" s="156">
        <v>876312</v>
      </c>
    </row>
    <row r="40" spans="2:11">
      <c r="B40" s="161" t="s">
        <v>201</v>
      </c>
      <c r="C40" s="119">
        <v>0</v>
      </c>
      <c r="D40" s="119">
        <v>0</v>
      </c>
      <c r="E40" s="119">
        <v>0</v>
      </c>
      <c r="F40" s="119">
        <v>0</v>
      </c>
      <c r="G40" s="156">
        <v>0</v>
      </c>
      <c r="H40" s="156">
        <v>40640</v>
      </c>
      <c r="I40" s="156">
        <v>0</v>
      </c>
      <c r="J40" s="156">
        <v>19080</v>
      </c>
      <c r="K40" s="156">
        <v>752827</v>
      </c>
    </row>
    <row r="41" spans="2:11">
      <c r="B41" s="161" t="s">
        <v>200</v>
      </c>
      <c r="C41" s="119">
        <v>0</v>
      </c>
      <c r="D41" s="119">
        <v>0</v>
      </c>
      <c r="E41" s="119">
        <v>0</v>
      </c>
      <c r="F41" s="119">
        <v>0</v>
      </c>
      <c r="G41" s="156">
        <v>0</v>
      </c>
      <c r="H41" s="156">
        <v>34657</v>
      </c>
      <c r="I41" s="156">
        <v>0</v>
      </c>
      <c r="J41" s="156">
        <v>16271</v>
      </c>
      <c r="K41" s="156">
        <v>647296</v>
      </c>
    </row>
    <row r="42" spans="2:11">
      <c r="B42" s="161" t="s">
        <v>199</v>
      </c>
      <c r="C42" s="119">
        <v>0</v>
      </c>
      <c r="D42" s="119">
        <v>0</v>
      </c>
      <c r="E42" s="119">
        <v>0</v>
      </c>
      <c r="F42" s="119">
        <v>0</v>
      </c>
      <c r="G42" s="156">
        <v>0</v>
      </c>
      <c r="H42" s="156">
        <v>29706</v>
      </c>
      <c r="I42" s="156">
        <v>0</v>
      </c>
      <c r="J42" s="156">
        <v>13947</v>
      </c>
      <c r="K42" s="156">
        <v>556937</v>
      </c>
    </row>
    <row r="43" spans="2:11">
      <c r="B43" s="161" t="s">
        <v>198</v>
      </c>
      <c r="C43" s="119">
        <v>0</v>
      </c>
      <c r="D43" s="119">
        <v>0</v>
      </c>
      <c r="E43" s="119">
        <v>0</v>
      </c>
      <c r="F43" s="119">
        <v>0</v>
      </c>
      <c r="G43" s="156">
        <v>0</v>
      </c>
      <c r="H43" s="156">
        <v>25542</v>
      </c>
      <c r="I43" s="156">
        <v>0</v>
      </c>
      <c r="J43" s="156">
        <v>11992</v>
      </c>
      <c r="K43" s="156">
        <v>480330</v>
      </c>
    </row>
    <row r="44" spans="2:11">
      <c r="B44" s="161" t="s">
        <v>197</v>
      </c>
      <c r="C44" s="119">
        <v>0</v>
      </c>
      <c r="D44" s="119">
        <v>0</v>
      </c>
      <c r="E44" s="119">
        <v>0</v>
      </c>
      <c r="F44" s="119">
        <v>0</v>
      </c>
      <c r="G44" s="156">
        <v>0</v>
      </c>
      <c r="H44" s="156">
        <v>22013</v>
      </c>
      <c r="I44" s="156">
        <v>0</v>
      </c>
      <c r="J44" s="156">
        <v>10335</v>
      </c>
      <c r="K44" s="156">
        <v>415050</v>
      </c>
    </row>
    <row r="45" spans="2:11">
      <c r="B45" s="161" t="s">
        <v>196</v>
      </c>
      <c r="C45" s="119">
        <v>0</v>
      </c>
      <c r="D45" s="119">
        <v>0</v>
      </c>
      <c r="E45" s="119">
        <v>0</v>
      </c>
      <c r="F45" s="119">
        <v>0</v>
      </c>
      <c r="G45" s="156">
        <v>0</v>
      </c>
      <c r="H45" s="156">
        <v>18905</v>
      </c>
      <c r="I45" s="156">
        <v>0</v>
      </c>
      <c r="J45" s="156">
        <v>8876</v>
      </c>
      <c r="K45" s="156">
        <v>359430</v>
      </c>
    </row>
    <row r="46" spans="2:11">
      <c r="B46" s="161" t="s">
        <v>195</v>
      </c>
      <c r="C46" s="119">
        <v>0</v>
      </c>
      <c r="D46" s="119">
        <v>0</v>
      </c>
      <c r="E46" s="119">
        <v>0</v>
      </c>
      <c r="F46" s="119">
        <v>0</v>
      </c>
      <c r="G46" s="156">
        <v>0</v>
      </c>
      <c r="H46" s="156">
        <v>16412</v>
      </c>
      <c r="I46" s="156">
        <v>0</v>
      </c>
      <c r="J46" s="156">
        <v>7705</v>
      </c>
      <c r="K46" s="156">
        <v>311808</v>
      </c>
    </row>
    <row r="47" spans="2:11">
      <c r="B47" s="161" t="s">
        <v>194</v>
      </c>
      <c r="C47" s="119">
        <v>0</v>
      </c>
      <c r="D47" s="119">
        <v>0</v>
      </c>
      <c r="E47" s="119">
        <v>0</v>
      </c>
      <c r="F47" s="119">
        <v>0</v>
      </c>
      <c r="G47" s="156">
        <v>0</v>
      </c>
      <c r="H47" s="156">
        <v>14178</v>
      </c>
      <c r="I47" s="156">
        <v>0</v>
      </c>
      <c r="J47" s="156">
        <v>6656</v>
      </c>
      <c r="K47" s="156">
        <v>271164</v>
      </c>
    </row>
    <row r="48" spans="2:11">
      <c r="B48" s="143" t="s">
        <v>193</v>
      </c>
      <c r="C48" s="119">
        <v>0</v>
      </c>
      <c r="D48" s="119">
        <v>0</v>
      </c>
      <c r="E48" s="119">
        <v>0</v>
      </c>
      <c r="F48" s="119">
        <v>0</v>
      </c>
      <c r="G48" s="156">
        <v>0</v>
      </c>
      <c r="H48" s="156">
        <v>12319</v>
      </c>
      <c r="I48" s="156">
        <v>0</v>
      </c>
      <c r="J48" s="156">
        <v>5783</v>
      </c>
      <c r="K48" s="156">
        <v>236391</v>
      </c>
    </row>
    <row r="49" spans="2:11">
      <c r="B49" s="143" t="s">
        <v>192</v>
      </c>
      <c r="C49" s="119">
        <v>0</v>
      </c>
      <c r="D49" s="119">
        <v>0</v>
      </c>
      <c r="E49" s="119">
        <v>0</v>
      </c>
      <c r="F49" s="119">
        <v>0</v>
      </c>
      <c r="G49" s="156">
        <v>0</v>
      </c>
      <c r="H49" s="156">
        <v>84494</v>
      </c>
      <c r="I49" s="156">
        <v>0</v>
      </c>
      <c r="J49" s="156">
        <v>39669</v>
      </c>
      <c r="K49" s="156">
        <v>1645286</v>
      </c>
    </row>
    <row r="50" spans="2:11">
      <c r="B50" s="143" t="s">
        <v>191</v>
      </c>
      <c r="C50" s="119">
        <v>0</v>
      </c>
      <c r="D50" s="119">
        <v>0</v>
      </c>
      <c r="E50" s="119">
        <v>0</v>
      </c>
      <c r="F50" s="119">
        <v>0</v>
      </c>
      <c r="G50" s="156">
        <v>0</v>
      </c>
      <c r="H50" s="156">
        <v>11854</v>
      </c>
      <c r="I50" s="156">
        <v>0</v>
      </c>
      <c r="J50" s="156">
        <v>5565</v>
      </c>
      <c r="K50" s="156">
        <v>232547</v>
      </c>
    </row>
    <row r="51" spans="2:11">
      <c r="B51" s="143" t="s">
        <v>190</v>
      </c>
      <c r="C51" s="119">
        <v>0</v>
      </c>
      <c r="D51" s="119">
        <v>0</v>
      </c>
      <c r="E51" s="119">
        <v>0</v>
      </c>
      <c r="F51" s="119">
        <v>0</v>
      </c>
      <c r="G51" s="156">
        <v>0</v>
      </c>
      <c r="H51" s="156">
        <v>3486</v>
      </c>
      <c r="I51" s="156">
        <v>0</v>
      </c>
      <c r="J51" s="156">
        <v>1637</v>
      </c>
      <c r="K51" s="156">
        <v>67394</v>
      </c>
    </row>
    <row r="52" spans="2:11">
      <c r="B52" s="143" t="s">
        <v>189</v>
      </c>
      <c r="C52" s="119">
        <v>0</v>
      </c>
      <c r="D52" s="119">
        <v>0</v>
      </c>
      <c r="E52" s="119">
        <v>0</v>
      </c>
      <c r="F52" s="119">
        <v>0</v>
      </c>
      <c r="G52" s="156">
        <v>0</v>
      </c>
      <c r="H52" s="156">
        <v>1743</v>
      </c>
      <c r="I52" s="156">
        <v>0</v>
      </c>
      <c r="J52" s="156">
        <v>818</v>
      </c>
      <c r="K52" s="156">
        <v>32906</v>
      </c>
    </row>
    <row r="53" spans="2:11">
      <c r="B53" s="143" t="s">
        <v>188</v>
      </c>
      <c r="C53" s="119">
        <v>0</v>
      </c>
      <c r="D53" s="119">
        <v>0</v>
      </c>
      <c r="E53" s="119">
        <v>0</v>
      </c>
      <c r="F53" s="119">
        <v>0</v>
      </c>
      <c r="G53" s="156">
        <v>0</v>
      </c>
      <c r="H53" s="156">
        <v>0</v>
      </c>
      <c r="I53" s="156">
        <v>0</v>
      </c>
      <c r="J53" s="156">
        <v>0</v>
      </c>
      <c r="K53" s="156">
        <v>0</v>
      </c>
    </row>
    <row r="54" spans="2:11">
      <c r="B54" s="143" t="s">
        <v>187</v>
      </c>
      <c r="C54" s="119">
        <v>0</v>
      </c>
      <c r="D54" s="119">
        <v>0</v>
      </c>
      <c r="E54" s="119">
        <v>0</v>
      </c>
      <c r="F54" s="119">
        <v>0</v>
      </c>
      <c r="G54" s="156">
        <v>0</v>
      </c>
      <c r="H54" s="156">
        <v>0</v>
      </c>
      <c r="I54" s="156">
        <v>0</v>
      </c>
      <c r="J54" s="156">
        <v>0</v>
      </c>
      <c r="K54" s="156">
        <v>0</v>
      </c>
    </row>
    <row r="55" spans="2:11">
      <c r="B55" s="143" t="s">
        <v>186</v>
      </c>
      <c r="C55" s="119">
        <v>0</v>
      </c>
      <c r="D55" s="119">
        <v>0</v>
      </c>
      <c r="E55" s="119">
        <v>0</v>
      </c>
      <c r="F55" s="119">
        <v>0</v>
      </c>
      <c r="G55" s="156">
        <v>0</v>
      </c>
      <c r="H55" s="156">
        <v>0</v>
      </c>
      <c r="I55" s="156">
        <v>0</v>
      </c>
      <c r="J55" s="156">
        <v>0</v>
      </c>
      <c r="K55" s="156">
        <v>0</v>
      </c>
    </row>
    <row r="56" spans="2:11">
      <c r="B56" s="143" t="s">
        <v>185</v>
      </c>
      <c r="C56" s="119">
        <v>0</v>
      </c>
      <c r="D56" s="119">
        <v>0</v>
      </c>
      <c r="E56" s="119">
        <v>0</v>
      </c>
      <c r="F56" s="119">
        <v>0</v>
      </c>
      <c r="G56" s="156">
        <v>0</v>
      </c>
      <c r="H56" s="156">
        <v>0</v>
      </c>
      <c r="I56" s="156">
        <v>0</v>
      </c>
      <c r="J56" s="156">
        <v>0</v>
      </c>
      <c r="K56" s="156">
        <v>0</v>
      </c>
    </row>
    <row r="57" spans="2:11">
      <c r="B57" s="143" t="s">
        <v>184</v>
      </c>
      <c r="C57" s="119">
        <v>0</v>
      </c>
      <c r="D57" s="119">
        <v>0</v>
      </c>
      <c r="E57" s="119">
        <v>0</v>
      </c>
      <c r="F57" s="119">
        <v>0</v>
      </c>
      <c r="G57" s="156">
        <v>0</v>
      </c>
      <c r="H57" s="156">
        <v>0</v>
      </c>
      <c r="I57" s="156">
        <v>0</v>
      </c>
      <c r="J57" s="156">
        <v>0</v>
      </c>
      <c r="K57" s="156">
        <v>0</v>
      </c>
    </row>
    <row r="58" spans="2:11">
      <c r="B58" s="143" t="s">
        <v>183</v>
      </c>
      <c r="C58" s="119">
        <v>0</v>
      </c>
      <c r="D58" s="119">
        <v>0</v>
      </c>
      <c r="E58" s="119">
        <v>0</v>
      </c>
      <c r="F58" s="119">
        <v>0</v>
      </c>
      <c r="G58" s="156">
        <v>0</v>
      </c>
      <c r="H58" s="156">
        <v>7179</v>
      </c>
      <c r="I58" s="156">
        <v>0</v>
      </c>
      <c r="J58" s="156">
        <v>3370</v>
      </c>
      <c r="K58" s="156">
        <v>87794</v>
      </c>
    </row>
    <row r="59" spans="2:11">
      <c r="B59" s="143" t="s">
        <v>182</v>
      </c>
      <c r="C59" s="119">
        <v>0</v>
      </c>
      <c r="D59" s="119">
        <v>0</v>
      </c>
      <c r="E59" s="119">
        <v>0</v>
      </c>
      <c r="F59" s="119">
        <v>0</v>
      </c>
      <c r="G59" s="156">
        <v>0</v>
      </c>
      <c r="H59" s="156">
        <v>0</v>
      </c>
      <c r="I59" s="156">
        <v>0</v>
      </c>
      <c r="J59" s="156">
        <v>0</v>
      </c>
      <c r="K59" s="156">
        <v>0</v>
      </c>
    </row>
    <row r="60" spans="2:11">
      <c r="B60" s="143" t="s">
        <v>181</v>
      </c>
      <c r="C60" s="119">
        <v>0</v>
      </c>
      <c r="D60" s="119">
        <v>0</v>
      </c>
      <c r="E60" s="119">
        <v>0</v>
      </c>
      <c r="F60" s="119">
        <v>0</v>
      </c>
      <c r="G60" s="156">
        <v>0</v>
      </c>
      <c r="H60" s="156">
        <v>0</v>
      </c>
      <c r="I60" s="156">
        <v>0</v>
      </c>
      <c r="J60" s="156">
        <v>0</v>
      </c>
      <c r="K60" s="156">
        <v>0</v>
      </c>
    </row>
    <row r="61" spans="2:11">
      <c r="B61" s="143" t="s">
        <v>180</v>
      </c>
      <c r="C61" s="119">
        <v>0</v>
      </c>
      <c r="D61" s="119">
        <v>0</v>
      </c>
      <c r="E61" s="119">
        <v>0</v>
      </c>
      <c r="F61" s="119">
        <v>0</v>
      </c>
      <c r="G61" s="156">
        <v>0</v>
      </c>
      <c r="H61" s="156">
        <v>0</v>
      </c>
      <c r="I61" s="156">
        <v>0</v>
      </c>
      <c r="J61" s="156">
        <v>0</v>
      </c>
      <c r="K61" s="156">
        <v>0</v>
      </c>
    </row>
    <row r="62" spans="2:11">
      <c r="B62" s="143" t="s">
        <v>179</v>
      </c>
      <c r="C62" s="119">
        <v>0</v>
      </c>
      <c r="D62" s="119">
        <v>0</v>
      </c>
      <c r="E62" s="119">
        <v>0</v>
      </c>
      <c r="F62" s="119">
        <v>0</v>
      </c>
      <c r="G62" s="156">
        <v>0</v>
      </c>
      <c r="H62" s="156">
        <v>0</v>
      </c>
      <c r="I62" s="156">
        <v>0</v>
      </c>
      <c r="J62" s="156">
        <v>0</v>
      </c>
      <c r="K62" s="156">
        <v>0</v>
      </c>
    </row>
    <row r="63" spans="2:11">
      <c r="B63" s="143" t="s">
        <v>178</v>
      </c>
      <c r="C63" s="119">
        <v>0</v>
      </c>
      <c r="D63" s="119">
        <v>0</v>
      </c>
      <c r="E63" s="119">
        <v>0</v>
      </c>
      <c r="F63" s="119">
        <v>0</v>
      </c>
      <c r="G63" s="156">
        <v>0</v>
      </c>
      <c r="H63" s="156">
        <v>0</v>
      </c>
      <c r="I63" s="156">
        <v>0</v>
      </c>
      <c r="J63" s="156">
        <v>0</v>
      </c>
      <c r="K63" s="156">
        <v>0</v>
      </c>
    </row>
    <row r="64" spans="2:11">
      <c r="B64" s="143" t="s">
        <v>177</v>
      </c>
      <c r="C64" s="119">
        <v>0</v>
      </c>
      <c r="D64" s="119">
        <v>0</v>
      </c>
      <c r="E64" s="119">
        <v>0</v>
      </c>
      <c r="F64" s="119">
        <v>0</v>
      </c>
      <c r="G64" s="156">
        <v>0</v>
      </c>
      <c r="H64" s="156">
        <v>0</v>
      </c>
      <c r="I64" s="156">
        <v>0</v>
      </c>
      <c r="J64" s="156">
        <v>0</v>
      </c>
      <c r="K64" s="156">
        <v>0</v>
      </c>
    </row>
    <row r="65" spans="2:11">
      <c r="B65" s="143" t="s">
        <v>176</v>
      </c>
      <c r="C65" s="119">
        <v>0</v>
      </c>
      <c r="D65" s="119">
        <v>0</v>
      </c>
      <c r="E65" s="119">
        <v>0</v>
      </c>
      <c r="F65" s="119">
        <v>0</v>
      </c>
      <c r="G65" s="156">
        <v>0</v>
      </c>
      <c r="H65" s="156">
        <v>0</v>
      </c>
      <c r="I65" s="156">
        <v>0</v>
      </c>
      <c r="J65" s="156">
        <v>0</v>
      </c>
      <c r="K65" s="156">
        <v>0</v>
      </c>
    </row>
    <row r="66" spans="2:11">
      <c r="B66" s="143" t="s">
        <v>175</v>
      </c>
      <c r="C66" s="119">
        <v>0</v>
      </c>
      <c r="D66" s="119">
        <v>0</v>
      </c>
      <c r="E66" s="119">
        <v>0</v>
      </c>
      <c r="F66" s="119">
        <v>0</v>
      </c>
      <c r="G66" s="156">
        <v>0</v>
      </c>
      <c r="H66" s="156">
        <v>0</v>
      </c>
      <c r="I66" s="156">
        <v>0</v>
      </c>
      <c r="J66" s="156">
        <v>0</v>
      </c>
      <c r="K66" s="156">
        <v>0</v>
      </c>
    </row>
    <row r="67" spans="2:11">
      <c r="B67" s="143" t="s">
        <v>174</v>
      </c>
      <c r="C67" s="119">
        <v>0</v>
      </c>
      <c r="D67" s="119">
        <v>0</v>
      </c>
      <c r="E67" s="119">
        <v>0</v>
      </c>
      <c r="F67" s="119">
        <v>0</v>
      </c>
      <c r="G67" s="156">
        <v>0</v>
      </c>
      <c r="H67" s="156">
        <v>0</v>
      </c>
      <c r="I67" s="156">
        <v>0</v>
      </c>
      <c r="J67" s="156">
        <v>0</v>
      </c>
      <c r="K67" s="156">
        <v>0</v>
      </c>
    </row>
    <row r="68" spans="2:11">
      <c r="B68" s="143" t="s">
        <v>173</v>
      </c>
      <c r="C68" s="119">
        <v>4195668</v>
      </c>
      <c r="D68" s="126"/>
      <c r="E68" s="119">
        <v>20978340</v>
      </c>
      <c r="F68" s="126"/>
      <c r="G68" s="156">
        <v>4195668</v>
      </c>
      <c r="H68" s="126"/>
      <c r="I68" s="156">
        <v>20978340</v>
      </c>
      <c r="J68" s="126"/>
      <c r="K68" s="126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sheetPr codeName="工作表6"/>
  <dimension ref="A1:V314"/>
  <sheetViews>
    <sheetView zoomScale="70" zoomScaleNormal="70" workbookViewId="0">
      <selection activeCell="O168" sqref="O168:O191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L5" s="114"/>
      <c r="M5" s="113"/>
      <c r="N5" s="110"/>
      <c r="O5" s="111"/>
    </row>
    <row r="6" spans="1:19">
      <c r="A6" s="82"/>
      <c r="B6" s="77" t="s">
        <v>62</v>
      </c>
      <c r="C6" s="77" t="s">
        <v>43</v>
      </c>
      <c r="D6" s="77" t="s">
        <v>44</v>
      </c>
      <c r="E6" s="77" t="s">
        <v>71</v>
      </c>
      <c r="F6" s="77" t="s">
        <v>63</v>
      </c>
      <c r="G6" s="77" t="s">
        <v>64</v>
      </c>
      <c r="H6" s="77" t="s">
        <v>76</v>
      </c>
      <c r="I6" s="164" t="s">
        <v>91</v>
      </c>
      <c r="J6" s="165" t="s">
        <v>92</v>
      </c>
      <c r="L6" s="92"/>
      <c r="M6" s="92"/>
      <c r="N6" s="105"/>
    </row>
    <row r="7" spans="1:19">
      <c r="A7" s="54" t="s">
        <v>47</v>
      </c>
      <c r="B7" s="54" cm="1">
        <f t="array" ref="B7:B8">Overview!B11:B12</f>
        <v>1</v>
      </c>
      <c r="C7" s="73">
        <f>SUM(N16:N80)</f>
        <v>0.67999997548212976</v>
      </c>
      <c r="D7" s="73">
        <f>SUM(_xlfn.ANCHORARRAY(N88))*F7</f>
        <v>0.25000004302760975</v>
      </c>
      <c r="E7" s="89">
        <f>SUM(C7:D7)</f>
        <v>0.93000001850973946</v>
      </c>
      <c r="F7" s="66">
        <f>M80</f>
        <v>4.1954967524090569E-3</v>
      </c>
      <c r="G7" s="67">
        <f>1/F7</f>
        <v>238.35079825191127</v>
      </c>
      <c r="H7" s="86">
        <f>D7*G7</f>
        <v>59.587709818642949</v>
      </c>
      <c r="I7" s="162" cm="1">
        <f t="array" ref="I7">LOOKUP(2,1/(L16:L79&lt;&gt;0),B16:B79)</f>
        <v>30</v>
      </c>
      <c r="J7" s="162" cm="1">
        <f t="array" ref="J7">LOOKUP(2,1/(_xlfn.ANCHORARRAY(L88)&lt;&gt;0),B16:B79)</f>
        <v>100</v>
      </c>
      <c r="L7" s="95"/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0.30522664567193752</v>
      </c>
      <c r="D8" s="73">
        <f>SUM(_xlfn.ANCHORARRAY(N229))*F8/B8</f>
        <v>0.62477338818436501</v>
      </c>
      <c r="E8" s="89">
        <f>SUM(C8:D8)</f>
        <v>0.93000003385630259</v>
      </c>
      <c r="F8" s="154">
        <f>M222</f>
        <v>2.0969861738110249E-2</v>
      </c>
      <c r="G8" s="67">
        <f>1/F8</f>
        <v>47.687486569480711</v>
      </c>
      <c r="H8" s="86">
        <f>D8*G8</f>
        <v>29.793872558010865</v>
      </c>
      <c r="I8" s="162" cm="1">
        <f t="array" ref="I8">LOOKUP(2,1/(L158:L221&lt;&gt;0),B16:B79)</f>
        <v>45</v>
      </c>
      <c r="J8" s="163" cm="1">
        <f t="array" ref="J8">LOOKUP(2,1/(_xlfn.ANCHORARRAY(L88)&lt;&gt;0),B16:B79)</f>
        <v>100</v>
      </c>
      <c r="L8" s="95"/>
      <c r="M8" s="92"/>
      <c r="N8" s="105"/>
    </row>
    <row r="9" spans="1:19">
      <c r="A9" s="48"/>
      <c r="B9" s="48"/>
      <c r="C9" s="48"/>
      <c r="D9" s="48"/>
      <c r="E9" s="48"/>
      <c r="F9" s="48"/>
      <c r="G9" s="48"/>
      <c r="H9" s="48"/>
      <c r="I9" s="163"/>
      <c r="J9" s="163"/>
      <c r="L9" s="98"/>
      <c r="M9" s="92"/>
      <c r="N9" s="105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7"/>
      <c r="M10" s="95"/>
      <c r="N10" s="95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7"/>
      <c r="M11" s="95"/>
      <c r="N11" s="95"/>
    </row>
    <row r="12" spans="1:19" s="53" customFormat="1">
      <c r="A12" s="212" t="s">
        <v>304</v>
      </c>
      <c r="B12" s="212"/>
      <c r="C12" s="212"/>
      <c r="D12" s="212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70">
        <f>Multiplier_Weight_Oldhand!B14</f>
        <v>1000000000</v>
      </c>
      <c r="C14" s="1"/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6" t="s">
        <v>52</v>
      </c>
      <c r="B15" s="117" t="s">
        <v>53</v>
      </c>
      <c r="C15" s="171" t="s">
        <v>65</v>
      </c>
      <c r="D15" s="18" t="s">
        <v>66</v>
      </c>
      <c r="E15" s="18" t="s">
        <v>67</v>
      </c>
      <c r="F15" s="18" t="s">
        <v>77</v>
      </c>
      <c r="H15" s="117" t="s">
        <v>55</v>
      </c>
      <c r="I15" s="117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7" t="s">
        <v>282</v>
      </c>
      <c r="Q15" s="157" t="s">
        <v>282</v>
      </c>
      <c r="R15" s="77" t="s">
        <v>281</v>
      </c>
      <c r="S15" s="77" t="s">
        <v>74</v>
      </c>
    </row>
    <row r="16" spans="1:19">
      <c r="A16" s="59">
        <v>-1</v>
      </c>
      <c r="B16" s="59">
        <v>0</v>
      </c>
      <c r="C16" s="87" cm="1">
        <f t="array" ref="C16:D79">Multiplier_Weight_Oldhand!C16:D79</f>
        <v>738977283</v>
      </c>
      <c r="D16" s="87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0.71202938366399604</v>
      </c>
      <c r="L16" s="104" cm="1">
        <f t="array" ref="L16:L80">INT(K16:K80*$B$2)</f>
        <v>712029383</v>
      </c>
      <c r="M16" s="55" cm="1">
        <f t="array" ref="M16:M80">_xlfn.LET(_xlpm.x, L16:L80, _xlpm.x/SUM(_xlpm.x))</f>
        <v>0.71200032128288615</v>
      </c>
      <c r="N16" s="55" cm="1">
        <f t="array" ref="N16:N80">M16:M80*F16:F80</f>
        <v>0</v>
      </c>
      <c r="O16" s="106"/>
      <c r="P16" s="55" cm="1">
        <f t="array" ref="P16:P79">M16:M79</f>
        <v>0.71200032128288615</v>
      </c>
      <c r="Q16" s="180">
        <v>0.72294875282443027</v>
      </c>
      <c r="R16" s="55">
        <v>0.72554635178004934</v>
      </c>
      <c r="S16" s="74" cm="1">
        <f t="array" ref="S16:S79">_xlfn.LET(_xlpm.x, Q16:Q79/M16:M79, IF(ISERR(_xlpm.x), 0, ROUND(_xlpm.x,2)))</f>
        <v>1.02</v>
      </c>
    </row>
    <row r="17" spans="1:19">
      <c r="A17" s="54">
        <v>0</v>
      </c>
      <c r="B17" s="54">
        <v>1</v>
      </c>
      <c r="C17" s="87">
        <v>134671370</v>
      </c>
      <c r="D17" s="87">
        <v>5869389535</v>
      </c>
      <c r="E17" s="55">
        <v>0.13649527639219697</v>
      </c>
      <c r="F17" s="84">
        <v>0.43583053584440407</v>
      </c>
      <c r="G17" s="47">
        <v>458145</v>
      </c>
      <c r="H17" s="143" t="str">
        <f t="shared" ref="H17:H79" si="0">"("&amp;$A17&amp;", "&amp;$B17&amp;"]"</f>
        <v>(0, 1]</v>
      </c>
      <c r="I17" s="172">
        <v>1.18</v>
      </c>
      <c r="J17" s="55">
        <v>0.16106442614279243</v>
      </c>
      <c r="K17" s="55">
        <v>0.15949713295964721</v>
      </c>
      <c r="L17" s="104">
        <v>159497132</v>
      </c>
      <c r="M17" s="55">
        <v>0.15949062207127893</v>
      </c>
      <c r="N17" s="55">
        <v>6.9510883279482835E-2</v>
      </c>
      <c r="O17" s="106"/>
      <c r="P17" s="55">
        <v>0.15949062207127893</v>
      </c>
      <c r="Q17" s="180">
        <v>0.16136085442046003</v>
      </c>
      <c r="R17" s="55">
        <v>0.15905886499823757</v>
      </c>
      <c r="S17" s="74">
        <v>1.01</v>
      </c>
    </row>
    <row r="18" spans="1:19">
      <c r="A18" s="54">
        <v>1</v>
      </c>
      <c r="B18" s="54">
        <v>2</v>
      </c>
      <c r="C18" s="87">
        <v>34304589</v>
      </c>
      <c r="D18" s="87">
        <v>5136293060</v>
      </c>
      <c r="E18" s="55">
        <v>3.4769189301896312E-2</v>
      </c>
      <c r="F18" s="84">
        <v>1.4972612148188105</v>
      </c>
      <c r="G18" s="81">
        <f>1+G17*G16</f>
        <v>1.458145</v>
      </c>
      <c r="H18" s="143" t="str">
        <f t="shared" si="0"/>
        <v>(1, 2]</v>
      </c>
      <c r="I18" s="172">
        <v>1.31</v>
      </c>
      <c r="J18" s="55">
        <v>4.5547637985484168E-2</v>
      </c>
      <c r="K18" s="55">
        <v>4.5104420918670625E-2</v>
      </c>
      <c r="L18" s="104">
        <v>45104420</v>
      </c>
      <c r="M18" s="55">
        <v>4.5102579048031E-2</v>
      </c>
      <c r="N18" s="55">
        <v>6.7530342296916318E-2</v>
      </c>
      <c r="O18" s="106"/>
      <c r="P18" s="55">
        <v>4.5102579048031E-2</v>
      </c>
      <c r="Q18" s="180">
        <v>4.5756934610305687E-2</v>
      </c>
      <c r="R18" s="55">
        <v>4.9788508988367994E-2</v>
      </c>
      <c r="S18" s="74">
        <v>1.01</v>
      </c>
    </row>
    <row r="19" spans="1:19">
      <c r="A19" s="54">
        <v>2</v>
      </c>
      <c r="B19" s="54">
        <v>3</v>
      </c>
      <c r="C19" s="87">
        <v>16020309</v>
      </c>
      <c r="D19" s="87">
        <v>4033651395</v>
      </c>
      <c r="E19" s="55">
        <v>1.6237278233995841E-2</v>
      </c>
      <c r="F19" s="84">
        <v>2.5178362009122295</v>
      </c>
      <c r="G19" s="81"/>
      <c r="H19" s="143" t="str">
        <f t="shared" si="0"/>
        <v>(2, 3]</v>
      </c>
      <c r="I19" s="172">
        <v>1.33</v>
      </c>
      <c r="J19" s="55">
        <v>2.159558005121447E-2</v>
      </c>
      <c r="K19" s="55">
        <v>2.1385436779910547E-2</v>
      </c>
      <c r="L19" s="104">
        <v>21385436</v>
      </c>
      <c r="M19" s="55">
        <v>2.1384563146286058E-2</v>
      </c>
      <c r="N19" s="55">
        <v>5.384282723041256E-2</v>
      </c>
      <c r="O19" s="106"/>
      <c r="P19" s="55">
        <v>2.1384563146286058E-2</v>
      </c>
      <c r="Q19" s="180">
        <v>2.1758000231243222E-2</v>
      </c>
      <c r="R19" s="55">
        <v>2.1457525555163906E-2</v>
      </c>
      <c r="S19" s="74">
        <v>1.02</v>
      </c>
    </row>
    <row r="20" spans="1:19">
      <c r="A20" s="54">
        <v>3</v>
      </c>
      <c r="B20" s="54">
        <v>4</v>
      </c>
      <c r="C20" s="87">
        <v>7967455</v>
      </c>
      <c r="D20" s="87">
        <v>2842347285</v>
      </c>
      <c r="E20" s="55">
        <v>8.0753613211731017E-3</v>
      </c>
      <c r="F20" s="84">
        <v>3.5674469262769604</v>
      </c>
      <c r="G20" s="81"/>
      <c r="H20" s="143" t="str">
        <f t="shared" si="0"/>
        <v>(3, 4]</v>
      </c>
      <c r="I20" s="172">
        <v>1.44</v>
      </c>
      <c r="J20" s="55">
        <v>1.1628520302489266E-2</v>
      </c>
      <c r="K20" s="55">
        <v>1.1515364958155196E-2</v>
      </c>
      <c r="L20" s="104">
        <v>11515364</v>
      </c>
      <c r="M20" s="55">
        <v>1.1514893996571742E-2</v>
      </c>
      <c r="N20" s="55">
        <v>4.1078773194474887E-2</v>
      </c>
      <c r="O20" s="106"/>
      <c r="P20" s="55">
        <v>1.1514893996571742E-2</v>
      </c>
      <c r="Q20" s="180">
        <v>8.5068854662453865E-3</v>
      </c>
      <c r="R20" s="55">
        <v>9.4289742685935846E-3</v>
      </c>
      <c r="S20" s="74">
        <v>0.74</v>
      </c>
    </row>
    <row r="21" spans="1:19">
      <c r="A21" s="54">
        <v>4</v>
      </c>
      <c r="B21" s="54">
        <v>5</v>
      </c>
      <c r="C21" s="87">
        <v>5578706</v>
      </c>
      <c r="D21" s="87">
        <v>2564213210</v>
      </c>
      <c r="E21" s="55">
        <v>5.6542605706083448E-3</v>
      </c>
      <c r="F21" s="84">
        <v>4.5964300861167446</v>
      </c>
      <c r="G21" s="81"/>
      <c r="H21" s="143" t="str">
        <f t="shared" si="0"/>
        <v>(4, 5]</v>
      </c>
      <c r="I21" s="172">
        <v>1.62</v>
      </c>
      <c r="J21" s="55">
        <v>9.1599021243855185E-3</v>
      </c>
      <c r="K21" s="55">
        <v>9.0707685242378405E-3</v>
      </c>
      <c r="L21" s="104">
        <v>9070768</v>
      </c>
      <c r="M21" s="55">
        <v>9.0703977735740755E-3</v>
      </c>
      <c r="N21" s="55">
        <v>4.1691449219502213E-2</v>
      </c>
      <c r="O21" s="106"/>
      <c r="P21" s="55">
        <v>9.0703977735740755E-3</v>
      </c>
      <c r="Q21" s="180">
        <v>6.6698354145381805E-3</v>
      </c>
      <c r="R21" s="55">
        <v>6.2566090941134998E-3</v>
      </c>
      <c r="S21" s="74">
        <v>0.74</v>
      </c>
    </row>
    <row r="22" spans="1:19">
      <c r="A22" s="54">
        <v>5</v>
      </c>
      <c r="B22" s="54">
        <v>6</v>
      </c>
      <c r="C22" s="87">
        <v>4158567</v>
      </c>
      <c r="D22" s="87">
        <v>2322704910</v>
      </c>
      <c r="E22" s="55">
        <v>4.214888079481699E-3</v>
      </c>
      <c r="F22" s="84">
        <v>5.5853492561259683</v>
      </c>
      <c r="G22" s="106">
        <v>1.3</v>
      </c>
      <c r="H22" s="143" t="str">
        <f t="shared" si="0"/>
        <v>(5, 6]</v>
      </c>
      <c r="I22" s="172" cm="1">
        <f t="array" ref="I22:I30">G22:G30*G18</f>
        <v>1.8955885000000001</v>
      </c>
      <c r="J22" s="55">
        <v>7.9896933722525942E-3</v>
      </c>
      <c r="K22" s="55">
        <v>7.9119468936686109E-3</v>
      </c>
      <c r="L22" s="104">
        <v>7911946</v>
      </c>
      <c r="M22" s="55">
        <v>7.9116230712811004E-3</v>
      </c>
      <c r="N22" s="55">
        <v>4.4189178035928943E-2</v>
      </c>
      <c r="O22" s="106"/>
      <c r="P22" s="55">
        <v>7.9116230712811004E-3</v>
      </c>
      <c r="Q22" s="180">
        <v>5.4541948981352501E-3</v>
      </c>
      <c r="R22" s="55">
        <v>5.37539654564681E-3</v>
      </c>
      <c r="S22" s="74">
        <v>0.69</v>
      </c>
    </row>
    <row r="23" spans="1:19">
      <c r="A23" s="54">
        <v>6</v>
      </c>
      <c r="B23" s="54">
        <v>7</v>
      </c>
      <c r="C23" s="87">
        <v>2772263</v>
      </c>
      <c r="D23" s="87">
        <v>1818622450</v>
      </c>
      <c r="E23" s="55">
        <v>2.8098088288317042E-3</v>
      </c>
      <c r="F23" s="84">
        <v>6.5600646475460671</v>
      </c>
      <c r="G23" s="106">
        <v>1.19</v>
      </c>
      <c r="H23" s="143" t="str">
        <f t="shared" si="0"/>
        <v>(6, 7]</v>
      </c>
      <c r="I23" s="172">
        <v>1.7351925500000001</v>
      </c>
      <c r="J23" s="55">
        <v>4.8755593467129984E-3</v>
      </c>
      <c r="K23" s="55">
        <v>4.8281160278428915E-3</v>
      </c>
      <c r="L23" s="104">
        <v>4828116</v>
      </c>
      <c r="M23" s="55">
        <v>4.8279189388326735E-3</v>
      </c>
      <c r="N23" s="55">
        <v>3.1671460351854343E-2</v>
      </c>
      <c r="O23" s="106"/>
      <c r="P23" s="55">
        <v>4.8279189388326735E-3</v>
      </c>
      <c r="Q23" s="180">
        <v>3.3318405313007824E-3</v>
      </c>
      <c r="R23" s="55">
        <v>2.5114557631300671E-3</v>
      </c>
      <c r="S23" s="74">
        <v>0.69</v>
      </c>
    </row>
    <row r="24" spans="1:19">
      <c r="A24" s="54">
        <v>7</v>
      </c>
      <c r="B24" s="54">
        <v>8</v>
      </c>
      <c r="C24" s="87">
        <v>2871865</v>
      </c>
      <c r="D24" s="87">
        <v>2188753410</v>
      </c>
      <c r="E24" s="55">
        <v>2.9107597771974602E-3</v>
      </c>
      <c r="F24" s="84">
        <v>7.6213659416441928</v>
      </c>
      <c r="G24" s="106">
        <v>0.97</v>
      </c>
      <c r="H24" s="143" t="str">
        <f t="shared" si="0"/>
        <v>(7, 8]</v>
      </c>
      <c r="I24" s="172">
        <v>1.4144006499999999</v>
      </c>
      <c r="J24" s="55">
        <v>4.1169805208619431E-3</v>
      </c>
      <c r="K24" s="55">
        <v>4.0769188159900799E-3</v>
      </c>
      <c r="L24" s="104">
        <v>4076918</v>
      </c>
      <c r="M24" s="55">
        <v>4.0767515992299747E-3</v>
      </c>
      <c r="N24" s="55">
        <v>3.1070415790914824E-2</v>
      </c>
      <c r="O24" s="106"/>
      <c r="P24" s="55">
        <v>4.0767515992299747E-3</v>
      </c>
      <c r="Q24" s="180">
        <v>2.8156200112303422E-3</v>
      </c>
      <c r="R24" s="55">
        <v>3.0842439196334154E-3</v>
      </c>
      <c r="S24" s="74">
        <v>0.69</v>
      </c>
    </row>
    <row r="25" spans="1:19">
      <c r="A25" s="54">
        <v>8</v>
      </c>
      <c r="B25" s="54">
        <v>9</v>
      </c>
      <c r="C25" s="87">
        <v>2105410</v>
      </c>
      <c r="D25" s="87">
        <v>1810360075</v>
      </c>
      <c r="E25" s="55">
        <v>2.1339243810239356E-3</v>
      </c>
      <c r="F25" s="84">
        <v>8.5986106031604308</v>
      </c>
      <c r="G25" s="106">
        <v>1.2</v>
      </c>
      <c r="H25" s="143" t="str">
        <f t="shared" si="0"/>
        <v>(8, 9]</v>
      </c>
      <c r="I25" s="172">
        <v>1.7497739999999999</v>
      </c>
      <c r="J25" s="55">
        <v>3.7338853998817759E-3</v>
      </c>
      <c r="K25" s="55">
        <v>3.6975515347693645E-3</v>
      </c>
      <c r="L25" s="104">
        <v>3697551</v>
      </c>
      <c r="M25" s="55">
        <v>3.6974000832208031E-3</v>
      </c>
      <c r="N25" s="55">
        <v>3.1792503559708654E-2</v>
      </c>
      <c r="O25" s="106"/>
      <c r="P25" s="55">
        <v>3.6974000832208031E-3</v>
      </c>
      <c r="Q25" s="180">
        <v>2.5445965127515817E-3</v>
      </c>
      <c r="R25" s="55">
        <v>2.687698272823405E-3</v>
      </c>
      <c r="S25" s="74">
        <v>0.69</v>
      </c>
    </row>
    <row r="26" spans="1:19">
      <c r="A26" s="54">
        <v>9</v>
      </c>
      <c r="B26" s="54">
        <v>10</v>
      </c>
      <c r="C26" s="87">
        <v>1954254</v>
      </c>
      <c r="D26" s="87">
        <v>1885134195</v>
      </c>
      <c r="E26" s="55">
        <v>1.980721216919056E-3</v>
      </c>
      <c r="F26" s="84">
        <v>9.6463110475915617</v>
      </c>
      <c r="G26" s="106">
        <v>1.1499999999999999</v>
      </c>
      <c r="H26" s="143" t="str">
        <f t="shared" si="0"/>
        <v>(9, 10]</v>
      </c>
      <c r="I26" s="172">
        <v>1.6768667499999999</v>
      </c>
      <c r="J26" s="55">
        <v>3.3214055496711024E-3</v>
      </c>
      <c r="K26" s="55">
        <v>3.2890854626033031E-3</v>
      </c>
      <c r="L26" s="104">
        <v>3289085</v>
      </c>
      <c r="M26" s="55">
        <v>3.2889507548970374E-3</v>
      </c>
      <c r="N26" s="55">
        <v>3.1726242001947895E-2</v>
      </c>
      <c r="O26" s="106"/>
      <c r="P26" s="55">
        <v>3.2889507548970374E-3</v>
      </c>
      <c r="Q26" s="180">
        <v>2.2718729170527617E-3</v>
      </c>
      <c r="R26" s="55">
        <v>2.2470919985900597E-3</v>
      </c>
      <c r="S26" s="74">
        <v>0.69</v>
      </c>
    </row>
    <row r="27" spans="1:19">
      <c r="A27" s="54">
        <v>10</v>
      </c>
      <c r="B27" s="54">
        <v>15</v>
      </c>
      <c r="C27" s="87">
        <v>6734651</v>
      </c>
      <c r="D27" s="87">
        <v>8382998890</v>
      </c>
      <c r="E27" s="55">
        <v>6.8258609803255555E-3</v>
      </c>
      <c r="F27" s="84">
        <v>12.447562449783961</v>
      </c>
      <c r="G27" s="106">
        <v>0.44</v>
      </c>
      <c r="H27" s="143" t="str">
        <f t="shared" si="0"/>
        <v>(10, 15]</v>
      </c>
      <c r="I27" s="172">
        <v>0.64158380000000004</v>
      </c>
      <c r="J27" s="55">
        <v>4.3793618260289952E-3</v>
      </c>
      <c r="K27" s="55">
        <v>4.336746928991604E-3</v>
      </c>
      <c r="L27" s="104">
        <v>4336746</v>
      </c>
      <c r="M27" s="55">
        <v>4.3365689942633607E-3</v>
      </c>
      <c r="N27" s="55">
        <v>5.3979713373890008E-2</v>
      </c>
      <c r="O27" s="106"/>
      <c r="P27" s="55">
        <v>4.3365689942633607E-3</v>
      </c>
      <c r="Q27" s="180">
        <v>3.0238589193723043E-3</v>
      </c>
      <c r="R27" s="55">
        <v>4.9788508988367992E-3</v>
      </c>
      <c r="S27" s="74">
        <v>0.7</v>
      </c>
    </row>
    <row r="28" spans="1:19">
      <c r="A28" s="54">
        <v>15</v>
      </c>
      <c r="B28" s="54">
        <v>20</v>
      </c>
      <c r="C28" s="87">
        <v>4528931</v>
      </c>
      <c r="D28" s="87">
        <v>7919233365</v>
      </c>
      <c r="E28" s="55">
        <v>4.5902680622183396E-3</v>
      </c>
      <c r="F28" s="84">
        <v>17.485877715955485</v>
      </c>
      <c r="G28" s="106">
        <v>0.87</v>
      </c>
      <c r="H28" s="181" t="str">
        <f t="shared" si="0"/>
        <v>(15, 20]</v>
      </c>
      <c r="I28" s="172">
        <v>1.26858615</v>
      </c>
      <c r="J28" s="55">
        <v>5.8231504885175242E-3</v>
      </c>
      <c r="K28" s="55">
        <v>5.7664863058444924E-3</v>
      </c>
      <c r="L28" s="104">
        <v>5766486</v>
      </c>
      <c r="M28" s="55">
        <v>5.7662506389476705E-3</v>
      </c>
      <c r="N28" s="55">
        <v>0.10082795355218915</v>
      </c>
      <c r="O28" s="106"/>
      <c r="P28" s="55">
        <v>5.7662506389476705E-3</v>
      </c>
      <c r="Q28" s="180">
        <v>3.9646257171216332E-3</v>
      </c>
      <c r="R28" s="55">
        <v>2.3352132534367291E-3</v>
      </c>
      <c r="S28" s="74">
        <v>0.69</v>
      </c>
    </row>
    <row r="29" spans="1:19">
      <c r="A29" s="54">
        <v>20</v>
      </c>
      <c r="B29" s="54">
        <v>25</v>
      </c>
      <c r="C29" s="87">
        <v>3129796</v>
      </c>
      <c r="D29" s="87">
        <v>7054318865</v>
      </c>
      <c r="E29" s="55">
        <v>3.1721840363782778E-3</v>
      </c>
      <c r="F29" s="84">
        <v>22.539228962526632</v>
      </c>
      <c r="G29" s="106">
        <v>0.52</v>
      </c>
      <c r="H29" s="143" t="str">
        <f t="shared" si="0"/>
        <v>(20, 25]</v>
      </c>
      <c r="I29" s="172">
        <v>0.7582354</v>
      </c>
      <c r="J29" s="55">
        <v>2.4052622316968978E-3</v>
      </c>
      <c r="K29" s="55">
        <v>2.3818569944903086E-3</v>
      </c>
      <c r="L29" s="104">
        <v>2381856</v>
      </c>
      <c r="M29" s="55">
        <v>2.3817587837517236E-3</v>
      </c>
      <c r="N29" s="55">
        <v>5.3683006560489056E-2</v>
      </c>
      <c r="O29" s="106"/>
      <c r="P29" s="55">
        <v>2.3817587837517236E-3</v>
      </c>
      <c r="Q29" s="180">
        <v>1.6558466895929445E-3</v>
      </c>
      <c r="R29" s="55">
        <v>1.8064857243567148E-3</v>
      </c>
      <c r="S29" s="74">
        <v>0.7</v>
      </c>
    </row>
    <row r="30" spans="1:19">
      <c r="A30" s="54">
        <v>25</v>
      </c>
      <c r="B30" s="54">
        <v>30</v>
      </c>
      <c r="C30" s="87">
        <v>2506990</v>
      </c>
      <c r="D30" s="87">
        <v>6905395465</v>
      </c>
      <c r="E30" s="55">
        <v>2.540943134108414E-3</v>
      </c>
      <c r="F30" s="84">
        <v>27.544567249969088</v>
      </c>
      <c r="G30" s="106">
        <v>0.26</v>
      </c>
      <c r="H30" s="143" t="str">
        <f t="shared" si="0"/>
        <v>(25, 30]</v>
      </c>
      <c r="I30" s="172">
        <v>0.3791177</v>
      </c>
      <c r="J30" s="55">
        <v>9.6331651683397349E-4</v>
      </c>
      <c r="K30" s="55">
        <v>9.5394263182285027E-4</v>
      </c>
      <c r="L30" s="104">
        <v>953942</v>
      </c>
      <c r="M30" s="55">
        <v>9.5390306453861477E-4</v>
      </c>
      <c r="N30" s="55">
        <v>2.6274847111135476E-2</v>
      </c>
      <c r="O30" s="106"/>
      <c r="P30" s="55">
        <v>9.5390306453861477E-4</v>
      </c>
      <c r="Q30" s="180">
        <v>6.70909365952092E-4</v>
      </c>
      <c r="R30" s="55">
        <v>8.8121254846669017E-4</v>
      </c>
      <c r="S30" s="74">
        <v>0.7</v>
      </c>
    </row>
    <row r="31" spans="1:19">
      <c r="A31" s="54">
        <v>30</v>
      </c>
      <c r="B31" s="54">
        <v>35</v>
      </c>
      <c r="C31" s="87">
        <v>1878754</v>
      </c>
      <c r="D31" s="87">
        <v>6111962030</v>
      </c>
      <c r="E31" s="55">
        <v>1.9041986912507506E-3</v>
      </c>
      <c r="F31" s="84">
        <v>32.531997430211725</v>
      </c>
      <c r="G31" s="106"/>
      <c r="H31" s="143" t="str">
        <f t="shared" si="0"/>
        <v>(30, 35]</v>
      </c>
      <c r="I31" s="172">
        <v>0</v>
      </c>
      <c r="J31" s="55">
        <v>0</v>
      </c>
      <c r="K31" s="55">
        <v>0</v>
      </c>
      <c r="L31" s="104">
        <v>0</v>
      </c>
      <c r="M31" s="55">
        <v>0</v>
      </c>
      <c r="N31" s="55">
        <v>0</v>
      </c>
      <c r="O31" s="106"/>
      <c r="P31" s="55">
        <v>0</v>
      </c>
      <c r="Q31" s="180">
        <v>5.6786647344428387E-4</v>
      </c>
      <c r="R31" s="55">
        <v>4.8466690165667957E-4</v>
      </c>
      <c r="S31" s="74">
        <v>0</v>
      </c>
    </row>
    <row r="32" spans="1:19">
      <c r="A32" s="54">
        <v>35</v>
      </c>
      <c r="B32" s="54">
        <v>40</v>
      </c>
      <c r="C32" s="87">
        <v>1621830</v>
      </c>
      <c r="D32" s="87">
        <v>6089148510</v>
      </c>
      <c r="E32" s="55">
        <v>1.6437950702599729E-3</v>
      </c>
      <c r="F32" s="84">
        <v>37.544924622186052</v>
      </c>
      <c r="G32" s="106"/>
      <c r="H32" s="181" t="str">
        <f t="shared" si="0"/>
        <v>(35, 40]</v>
      </c>
      <c r="I32" s="172">
        <v>0</v>
      </c>
      <c r="J32" s="55">
        <v>0</v>
      </c>
      <c r="K32" s="55">
        <v>0</v>
      </c>
      <c r="L32" s="104">
        <v>0</v>
      </c>
      <c r="M32" s="55">
        <v>0</v>
      </c>
      <c r="N32" s="55">
        <v>0</v>
      </c>
      <c r="O32" s="106"/>
      <c r="P32" s="55">
        <v>0</v>
      </c>
      <c r="Q32" s="180">
        <v>9.7218159420446463E-4</v>
      </c>
      <c r="R32" s="55">
        <v>7.0497003877335212E-4</v>
      </c>
      <c r="S32" s="74">
        <v>0</v>
      </c>
    </row>
    <row r="33" spans="1:19">
      <c r="A33" s="54">
        <v>40</v>
      </c>
      <c r="B33" s="54">
        <v>45</v>
      </c>
      <c r="C33" s="87">
        <v>1336896</v>
      </c>
      <c r="D33" s="87">
        <v>5698648415</v>
      </c>
      <c r="E33" s="55">
        <v>1.3550020990179467E-3</v>
      </c>
      <c r="F33" s="84">
        <v>42.625966529932022</v>
      </c>
      <c r="G33" s="106"/>
      <c r="H33" s="143" t="str">
        <f t="shared" si="0"/>
        <v>(40, 45]</v>
      </c>
      <c r="I33" s="172">
        <v>0</v>
      </c>
      <c r="J33" s="55">
        <v>0</v>
      </c>
      <c r="K33" s="55">
        <v>0</v>
      </c>
      <c r="L33" s="104">
        <v>0</v>
      </c>
      <c r="M33" s="55">
        <v>0</v>
      </c>
      <c r="N33" s="55">
        <v>0</v>
      </c>
      <c r="O33" s="106"/>
      <c r="P33" s="55">
        <v>0</v>
      </c>
      <c r="Q33" s="180">
        <v>2.2260372959427685E-4</v>
      </c>
      <c r="R33" s="55">
        <v>3.5248501938667606E-4</v>
      </c>
      <c r="S33" s="74">
        <v>0</v>
      </c>
    </row>
    <row r="34" spans="1:19">
      <c r="A34" s="54">
        <v>45</v>
      </c>
      <c r="B34" s="54">
        <v>50</v>
      </c>
      <c r="C34" s="87">
        <v>1129963</v>
      </c>
      <c r="D34" s="87">
        <v>5386108480</v>
      </c>
      <c r="E34" s="55">
        <v>1.1452665254534505E-3</v>
      </c>
      <c r="F34" s="84">
        <v>47.666237567070787</v>
      </c>
      <c r="G34" s="106"/>
      <c r="H34" s="143" t="str">
        <f t="shared" si="0"/>
        <v>(45, 50]</v>
      </c>
      <c r="I34" s="172">
        <v>0</v>
      </c>
      <c r="J34" s="55">
        <v>0</v>
      </c>
      <c r="K34" s="55">
        <v>0</v>
      </c>
      <c r="L34" s="104">
        <v>0</v>
      </c>
      <c r="M34" s="55">
        <v>0</v>
      </c>
      <c r="N34" s="55">
        <v>0</v>
      </c>
      <c r="O34" s="106"/>
      <c r="P34" s="55">
        <v>0</v>
      </c>
      <c r="Q34" s="180">
        <v>2.1215213191966382E-4</v>
      </c>
      <c r="R34" s="55">
        <v>1.3218188227000352E-4</v>
      </c>
      <c r="S34" s="74">
        <v>0</v>
      </c>
    </row>
    <row r="35" spans="1:19">
      <c r="A35" s="54">
        <v>50</v>
      </c>
      <c r="B35" s="54">
        <v>60</v>
      </c>
      <c r="C35" s="87">
        <v>1876167</v>
      </c>
      <c r="D35" s="87">
        <v>10300394235</v>
      </c>
      <c r="E35" s="55">
        <v>1.9015766545103015E-3</v>
      </c>
      <c r="F35" s="84">
        <v>54.901265372432199</v>
      </c>
      <c r="G35" s="106"/>
      <c r="H35" s="181" t="str">
        <f t="shared" si="0"/>
        <v>(50, 60]</v>
      </c>
      <c r="I35" s="172">
        <v>0</v>
      </c>
      <c r="J35" s="55">
        <v>0</v>
      </c>
      <c r="K35" s="55">
        <v>0</v>
      </c>
      <c r="L35" s="104">
        <v>0</v>
      </c>
      <c r="M35" s="55">
        <v>0</v>
      </c>
      <c r="N35" s="55">
        <v>0</v>
      </c>
      <c r="O35" s="106"/>
      <c r="P35" s="55">
        <v>0</v>
      </c>
      <c r="Q35" s="180">
        <v>6.2280361502472517E-4</v>
      </c>
      <c r="R35" s="55">
        <v>3.0842439196334157E-4</v>
      </c>
      <c r="S35" s="74">
        <v>0</v>
      </c>
    </row>
    <row r="36" spans="1:19">
      <c r="A36" s="54">
        <v>60</v>
      </c>
      <c r="B36" s="54">
        <v>70</v>
      </c>
      <c r="C36" s="87">
        <v>1368900</v>
      </c>
      <c r="D36" s="87">
        <v>8898541035</v>
      </c>
      <c r="E36" s="55">
        <v>1.3874395415542176E-3</v>
      </c>
      <c r="F36" s="84">
        <v>65.005048104317339</v>
      </c>
      <c r="G36" s="106"/>
      <c r="H36" s="143" t="str">
        <f t="shared" si="0"/>
        <v>(60, 70]</v>
      </c>
      <c r="I36" s="172">
        <v>0</v>
      </c>
      <c r="J36" s="55">
        <v>0</v>
      </c>
      <c r="K36" s="55">
        <v>0</v>
      </c>
      <c r="L36" s="104">
        <v>0</v>
      </c>
      <c r="M36" s="55">
        <v>0</v>
      </c>
      <c r="N36" s="55">
        <v>0</v>
      </c>
      <c r="O36" s="106"/>
      <c r="P36" s="55">
        <v>0</v>
      </c>
      <c r="Q36" s="180">
        <v>1.5079862341928023E-4</v>
      </c>
      <c r="R36" s="55">
        <v>1.7624250969333803E-4</v>
      </c>
      <c r="S36" s="74">
        <v>0</v>
      </c>
    </row>
    <row r="37" spans="1:19">
      <c r="A37" s="54">
        <v>70</v>
      </c>
      <c r="B37" s="54">
        <v>80</v>
      </c>
      <c r="C37" s="87">
        <v>1107148</v>
      </c>
      <c r="D37" s="87">
        <v>8303629765</v>
      </c>
      <c r="E37" s="55">
        <v>1.1221425330942135E-3</v>
      </c>
      <c r="F37" s="84">
        <v>75.00017852175138</v>
      </c>
      <c r="G37" s="106"/>
      <c r="H37" s="143" t="str">
        <f t="shared" si="0"/>
        <v>(70, 80]</v>
      </c>
      <c r="I37" s="172">
        <v>0</v>
      </c>
      <c r="J37" s="55">
        <v>0</v>
      </c>
      <c r="K37" s="55">
        <v>0</v>
      </c>
      <c r="L37" s="104">
        <v>0</v>
      </c>
      <c r="M37" s="55">
        <v>0</v>
      </c>
      <c r="N37" s="55">
        <v>0</v>
      </c>
      <c r="O37" s="106"/>
      <c r="P37" s="55">
        <v>0</v>
      </c>
      <c r="Q37" s="180">
        <v>1.2982942429562834E-4</v>
      </c>
      <c r="R37" s="55">
        <v>1.3218188227000352E-4</v>
      </c>
      <c r="S37" s="74">
        <v>0</v>
      </c>
    </row>
    <row r="38" spans="1:19">
      <c r="A38" s="54">
        <v>80</v>
      </c>
      <c r="B38" s="54">
        <v>90</v>
      </c>
      <c r="C38" s="87">
        <v>880621</v>
      </c>
      <c r="D38" s="87">
        <v>7488356915</v>
      </c>
      <c r="E38" s="55">
        <v>8.9254759041786601E-4</v>
      </c>
      <c r="F38" s="84">
        <v>85.034957319891305</v>
      </c>
      <c r="G38" s="106"/>
      <c r="H38" s="143" t="str">
        <f t="shared" si="0"/>
        <v>(80, 90]</v>
      </c>
      <c r="I38" s="172">
        <v>0</v>
      </c>
      <c r="J38" s="55">
        <v>0</v>
      </c>
      <c r="K38" s="55">
        <v>0</v>
      </c>
      <c r="L38" s="104">
        <v>0</v>
      </c>
      <c r="M38" s="55">
        <v>0</v>
      </c>
      <c r="N38" s="55">
        <v>0</v>
      </c>
      <c r="O38" s="106"/>
      <c r="P38" s="55">
        <v>0</v>
      </c>
      <c r="Q38" s="180">
        <v>1.1201240542940448E-4</v>
      </c>
      <c r="R38" s="55">
        <v>0</v>
      </c>
      <c r="S38" s="74">
        <v>0</v>
      </c>
    </row>
    <row r="39" spans="1:19">
      <c r="A39" s="54">
        <v>90</v>
      </c>
      <c r="B39" s="54">
        <v>100</v>
      </c>
      <c r="C39" s="87">
        <v>740089</v>
      </c>
      <c r="D39" s="87">
        <v>7048903000</v>
      </c>
      <c r="E39" s="55">
        <v>7.5011231124941149E-4</v>
      </c>
      <c r="F39" s="84">
        <v>95.24399092541573</v>
      </c>
      <c r="G39" s="106"/>
      <c r="H39" s="143" t="str">
        <f t="shared" si="0"/>
        <v>(90, 100]</v>
      </c>
      <c r="I39" s="172">
        <v>0</v>
      </c>
      <c r="J39" s="55">
        <v>0</v>
      </c>
      <c r="K39" s="55">
        <v>0</v>
      </c>
      <c r="L39" s="104">
        <v>0</v>
      </c>
      <c r="M39" s="55">
        <v>0</v>
      </c>
      <c r="N39" s="55">
        <v>0</v>
      </c>
      <c r="O39" s="106"/>
      <c r="P39" s="55">
        <v>0</v>
      </c>
      <c r="Q39" s="180">
        <v>1.0128479197082886E-4</v>
      </c>
      <c r="R39" s="55">
        <v>8.8121254846669015E-5</v>
      </c>
      <c r="S39" s="74">
        <v>0</v>
      </c>
    </row>
    <row r="40" spans="1:19">
      <c r="A40" s="54">
        <v>100</v>
      </c>
      <c r="B40" s="54">
        <v>120</v>
      </c>
      <c r="C40" s="87">
        <v>1141398</v>
      </c>
      <c r="D40" s="87">
        <v>12514373105</v>
      </c>
      <c r="E40" s="55">
        <v>1.1568563940761933E-3</v>
      </c>
      <c r="F40" s="84">
        <v>109.64074849439021</v>
      </c>
      <c r="G40" s="106"/>
      <c r="H40" s="143" t="str">
        <f t="shared" si="0"/>
        <v>(100, 120]</v>
      </c>
      <c r="I40" s="172">
        <v>0</v>
      </c>
      <c r="J40" s="55">
        <v>0</v>
      </c>
      <c r="K40" s="55">
        <v>0</v>
      </c>
      <c r="L40" s="104">
        <v>0</v>
      </c>
      <c r="M40" s="55">
        <v>0</v>
      </c>
      <c r="N40" s="55">
        <v>0</v>
      </c>
      <c r="O40" s="106"/>
      <c r="P40" s="55">
        <v>0</v>
      </c>
      <c r="Q40" s="180">
        <v>0</v>
      </c>
      <c r="R40" s="55">
        <v>0</v>
      </c>
      <c r="S40" s="74">
        <v>0</v>
      </c>
    </row>
    <row r="41" spans="1:19">
      <c r="A41" s="54">
        <v>120</v>
      </c>
      <c r="B41" s="54">
        <v>140</v>
      </c>
      <c r="C41" s="87">
        <v>816317</v>
      </c>
      <c r="D41" s="87">
        <v>10590153750</v>
      </c>
      <c r="E41" s="55">
        <v>8.2737269650296906E-4</v>
      </c>
      <c r="F41" s="84">
        <v>129.73089804573468</v>
      </c>
      <c r="G41" s="106"/>
      <c r="H41" s="143" t="str">
        <f t="shared" si="0"/>
        <v>(120, 140]</v>
      </c>
      <c r="I41" s="172">
        <v>0</v>
      </c>
      <c r="J41" s="55">
        <v>0</v>
      </c>
      <c r="K41" s="55">
        <v>0</v>
      </c>
      <c r="L41" s="104">
        <v>0</v>
      </c>
      <c r="M41" s="55">
        <v>0</v>
      </c>
      <c r="N41" s="55">
        <v>0</v>
      </c>
      <c r="O41" s="106"/>
      <c r="P41" s="55">
        <v>0</v>
      </c>
      <c r="Q41" s="180">
        <v>0</v>
      </c>
      <c r="R41" s="55">
        <v>4.4060627423334507E-5</v>
      </c>
      <c r="S41" s="74">
        <v>0</v>
      </c>
    </row>
    <row r="42" spans="1:19">
      <c r="A42" s="54">
        <v>140</v>
      </c>
      <c r="B42" s="54">
        <v>160</v>
      </c>
      <c r="C42" s="87">
        <v>633041</v>
      </c>
      <c r="D42" s="87">
        <v>9490295895</v>
      </c>
      <c r="E42" s="55">
        <v>6.4161451882900394E-4</v>
      </c>
      <c r="F42" s="84">
        <v>149.91597534756832</v>
      </c>
      <c r="G42" s="106"/>
      <c r="H42" s="143" t="str">
        <f t="shared" si="0"/>
        <v>(140, 160]</v>
      </c>
      <c r="I42" s="172">
        <v>0</v>
      </c>
      <c r="J42" s="55">
        <v>0</v>
      </c>
      <c r="K42" s="55">
        <v>0</v>
      </c>
      <c r="L42" s="104">
        <v>0</v>
      </c>
      <c r="M42" s="55">
        <v>0</v>
      </c>
      <c r="N42" s="55">
        <v>0</v>
      </c>
      <c r="O42" s="106"/>
      <c r="P42" s="55">
        <v>0</v>
      </c>
      <c r="Q42" s="180">
        <v>0</v>
      </c>
      <c r="R42" s="55">
        <v>8.8121254846669015E-5</v>
      </c>
      <c r="S42" s="74">
        <v>0</v>
      </c>
    </row>
    <row r="43" spans="1:19">
      <c r="A43" s="54">
        <v>160</v>
      </c>
      <c r="B43" s="54">
        <v>180</v>
      </c>
      <c r="C43" s="87">
        <v>482659</v>
      </c>
      <c r="D43" s="87">
        <v>8201830650</v>
      </c>
      <c r="E43" s="55">
        <v>4.8919583730514806E-4</v>
      </c>
      <c r="F43" s="84">
        <v>169.93012976034839</v>
      </c>
      <c r="G43" s="106"/>
      <c r="H43" s="143" t="str">
        <f t="shared" si="0"/>
        <v>(160, 180]</v>
      </c>
      <c r="I43" s="172">
        <v>0</v>
      </c>
      <c r="J43" s="55">
        <v>0</v>
      </c>
      <c r="K43" s="55">
        <v>0</v>
      </c>
      <c r="L43" s="104">
        <v>0</v>
      </c>
      <c r="M43" s="55">
        <v>0</v>
      </c>
      <c r="N43" s="55">
        <v>0</v>
      </c>
      <c r="O43" s="106"/>
      <c r="P43" s="55">
        <v>0</v>
      </c>
      <c r="Q43" s="180">
        <v>0</v>
      </c>
      <c r="R43" s="55">
        <v>0</v>
      </c>
      <c r="S43" s="74">
        <v>0</v>
      </c>
    </row>
    <row r="44" spans="1:19">
      <c r="A44" s="54">
        <v>180</v>
      </c>
      <c r="B44" s="54">
        <v>200</v>
      </c>
      <c r="C44" s="87">
        <v>388393</v>
      </c>
      <c r="D44" s="87">
        <v>7389979140</v>
      </c>
      <c r="E44" s="55">
        <v>3.9365315644887663E-4</v>
      </c>
      <c r="F44" s="84">
        <v>190.27065729814905</v>
      </c>
      <c r="G44" s="106"/>
      <c r="H44" s="143" t="str">
        <f t="shared" si="0"/>
        <v>(180, 200]</v>
      </c>
      <c r="I44" s="172">
        <v>0</v>
      </c>
      <c r="J44" s="55">
        <v>0</v>
      </c>
      <c r="K44" s="55">
        <v>0</v>
      </c>
      <c r="L44" s="104">
        <v>0</v>
      </c>
      <c r="M44" s="55">
        <v>0</v>
      </c>
      <c r="N44" s="55">
        <v>0</v>
      </c>
      <c r="O44" s="106"/>
      <c r="P44" s="55">
        <v>0</v>
      </c>
      <c r="Q44" s="180">
        <v>0</v>
      </c>
      <c r="R44" s="55">
        <v>0</v>
      </c>
      <c r="S44" s="74">
        <v>0</v>
      </c>
    </row>
    <row r="45" spans="1:19">
      <c r="A45" s="54">
        <v>200</v>
      </c>
      <c r="B45" s="54">
        <v>250</v>
      </c>
      <c r="C45" s="87">
        <v>687424</v>
      </c>
      <c r="D45" s="87">
        <v>15371333635</v>
      </c>
      <c r="E45" s="55">
        <v>6.9673404880806963E-4</v>
      </c>
      <c r="F45" s="84">
        <v>223.60775351166092</v>
      </c>
      <c r="G45" s="106"/>
      <c r="H45" s="143" t="str">
        <f t="shared" si="0"/>
        <v>(200, 250]</v>
      </c>
      <c r="I45" s="172">
        <v>0</v>
      </c>
      <c r="J45" s="55">
        <v>0</v>
      </c>
      <c r="K45" s="55">
        <v>0</v>
      </c>
      <c r="L45" s="104">
        <v>0</v>
      </c>
      <c r="M45" s="55">
        <v>0</v>
      </c>
      <c r="N45" s="55">
        <v>0</v>
      </c>
      <c r="O45" s="106"/>
      <c r="P45" s="55">
        <v>0</v>
      </c>
      <c r="Q45" s="180">
        <v>0</v>
      </c>
      <c r="R45" s="55">
        <v>4.4060627423334507E-5</v>
      </c>
      <c r="S45" s="74">
        <v>0</v>
      </c>
    </row>
    <row r="46" spans="1:19">
      <c r="A46" s="54">
        <v>250</v>
      </c>
      <c r="B46" s="54">
        <v>300</v>
      </c>
      <c r="C46" s="87">
        <v>439263</v>
      </c>
      <c r="D46" s="87">
        <v>12028209705</v>
      </c>
      <c r="E46" s="55">
        <v>4.452121085117469E-4</v>
      </c>
      <c r="F46" s="84">
        <v>273.82706271641365</v>
      </c>
      <c r="G46" s="106"/>
      <c r="H46" s="143" t="str">
        <f t="shared" si="0"/>
        <v>(250, 300]</v>
      </c>
      <c r="I46" s="172">
        <v>0</v>
      </c>
      <c r="J46" s="55">
        <v>0</v>
      </c>
      <c r="K46" s="55">
        <v>0</v>
      </c>
      <c r="L46" s="104">
        <v>0</v>
      </c>
      <c r="M46" s="55">
        <v>0</v>
      </c>
      <c r="N46" s="55">
        <v>0</v>
      </c>
      <c r="O46" s="106"/>
      <c r="P46" s="55">
        <v>0</v>
      </c>
      <c r="Q46" s="180">
        <v>0</v>
      </c>
      <c r="R46" s="55">
        <v>0</v>
      </c>
      <c r="S46" s="74">
        <v>0</v>
      </c>
    </row>
    <row r="47" spans="1:19">
      <c r="A47" s="54">
        <v>300</v>
      </c>
      <c r="B47" s="54">
        <v>350</v>
      </c>
      <c r="C47" s="87">
        <v>298334</v>
      </c>
      <c r="D47" s="87">
        <v>9668805040</v>
      </c>
      <c r="E47" s="55">
        <v>3.0237445261891734E-4</v>
      </c>
      <c r="F47" s="84">
        <v>324.09329945631407</v>
      </c>
      <c r="G47" s="106"/>
      <c r="H47" s="143" t="str">
        <f t="shared" si="0"/>
        <v>(300, 350]</v>
      </c>
      <c r="I47" s="172">
        <v>0</v>
      </c>
      <c r="J47" s="55">
        <v>0</v>
      </c>
      <c r="K47" s="55">
        <v>0</v>
      </c>
      <c r="L47" s="104">
        <v>0</v>
      </c>
      <c r="M47" s="55">
        <v>0</v>
      </c>
      <c r="N47" s="55">
        <v>0</v>
      </c>
      <c r="O47" s="106"/>
      <c r="P47" s="55">
        <v>0</v>
      </c>
      <c r="Q47" s="180">
        <v>0</v>
      </c>
      <c r="R47" s="55">
        <v>0</v>
      </c>
      <c r="S47" s="74">
        <v>0</v>
      </c>
    </row>
    <row r="48" spans="1:19">
      <c r="A48" s="54">
        <v>350</v>
      </c>
      <c r="B48" s="54">
        <v>400</v>
      </c>
      <c r="C48" s="87">
        <v>211467</v>
      </c>
      <c r="D48" s="87">
        <v>7917340960</v>
      </c>
      <c r="E48" s="55">
        <v>2.1433097927813993E-4</v>
      </c>
      <c r="F48" s="84">
        <v>374.4007793178132</v>
      </c>
      <c r="G48" s="106"/>
      <c r="H48" s="143" t="str">
        <f t="shared" si="0"/>
        <v>(350, 400]</v>
      </c>
      <c r="I48" s="172">
        <v>0</v>
      </c>
      <c r="J48" s="55">
        <v>0</v>
      </c>
      <c r="K48" s="55">
        <v>0</v>
      </c>
      <c r="L48" s="104">
        <v>0</v>
      </c>
      <c r="M48" s="55">
        <v>0</v>
      </c>
      <c r="N48" s="55">
        <v>0</v>
      </c>
      <c r="O48" s="106"/>
      <c r="P48" s="55">
        <v>0</v>
      </c>
      <c r="Q48" s="180">
        <v>0</v>
      </c>
      <c r="R48" s="55">
        <v>0</v>
      </c>
      <c r="S48" s="74">
        <v>0</v>
      </c>
    </row>
    <row r="49" spans="1:19">
      <c r="A49" s="54">
        <v>400</v>
      </c>
      <c r="B49" s="54">
        <v>450</v>
      </c>
      <c r="C49" s="87">
        <v>160769</v>
      </c>
      <c r="D49" s="87">
        <v>6824830435</v>
      </c>
      <c r="E49" s="55">
        <v>1.6294635667771936E-4</v>
      </c>
      <c r="F49" s="84">
        <v>424.51159334199997</v>
      </c>
      <c r="G49" s="106"/>
      <c r="H49" s="143" t="str">
        <f t="shared" si="0"/>
        <v>(400, 450]</v>
      </c>
      <c r="I49" s="172">
        <v>0</v>
      </c>
      <c r="J49" s="55">
        <v>0</v>
      </c>
      <c r="K49" s="55">
        <v>0</v>
      </c>
      <c r="L49" s="104">
        <v>0</v>
      </c>
      <c r="M49" s="55">
        <v>0</v>
      </c>
      <c r="N49" s="55">
        <v>0</v>
      </c>
      <c r="O49" s="106"/>
      <c r="P49" s="55">
        <v>0</v>
      </c>
      <c r="Q49" s="180">
        <v>0</v>
      </c>
      <c r="R49" s="55">
        <v>0</v>
      </c>
      <c r="S49" s="74">
        <v>0</v>
      </c>
    </row>
    <row r="50" spans="1:19">
      <c r="A50" s="54">
        <v>450</v>
      </c>
      <c r="B50" s="54">
        <v>500</v>
      </c>
      <c r="C50" s="87">
        <v>129237</v>
      </c>
      <c r="D50" s="87">
        <v>6165238720</v>
      </c>
      <c r="E50" s="55">
        <v>1.309873066197987E-4</v>
      </c>
      <c r="F50" s="84">
        <v>477.04904323065375</v>
      </c>
      <c r="G50" s="106"/>
      <c r="H50" s="143" t="str">
        <f t="shared" si="0"/>
        <v>(450, 500]</v>
      </c>
      <c r="I50" s="172">
        <v>0</v>
      </c>
      <c r="J50" s="55">
        <v>0</v>
      </c>
      <c r="K50" s="55">
        <v>0</v>
      </c>
      <c r="L50" s="104">
        <v>0</v>
      </c>
      <c r="M50" s="55">
        <v>0</v>
      </c>
      <c r="N50" s="55">
        <v>0</v>
      </c>
      <c r="O50" s="106"/>
      <c r="P50" s="55">
        <v>0</v>
      </c>
      <c r="Q50" s="180">
        <v>0</v>
      </c>
      <c r="R50" s="55">
        <v>0</v>
      </c>
      <c r="S50" s="74">
        <v>0</v>
      </c>
    </row>
    <row r="51" spans="1:19">
      <c r="A51" s="54">
        <v>500</v>
      </c>
      <c r="B51" s="54">
        <v>550</v>
      </c>
      <c r="C51" s="87">
        <v>94393</v>
      </c>
      <c r="D51" s="87">
        <v>4953718110</v>
      </c>
      <c r="E51" s="55">
        <v>9.5671400866335934E-5</v>
      </c>
      <c r="F51" s="84">
        <v>524.79718941023168</v>
      </c>
      <c r="G51" s="106"/>
      <c r="H51" s="143" t="str">
        <f t="shared" si="0"/>
        <v>(500, 550]</v>
      </c>
      <c r="I51" s="172">
        <v>0</v>
      </c>
      <c r="J51" s="55">
        <v>0</v>
      </c>
      <c r="K51" s="55">
        <v>0</v>
      </c>
      <c r="L51" s="104">
        <v>0</v>
      </c>
      <c r="M51" s="55">
        <v>0</v>
      </c>
      <c r="N51" s="55">
        <v>0</v>
      </c>
      <c r="O51" s="106"/>
      <c r="P51" s="55">
        <v>0</v>
      </c>
      <c r="Q51" s="180">
        <v>0</v>
      </c>
      <c r="R51" s="55">
        <v>0</v>
      </c>
      <c r="S51" s="74">
        <v>0</v>
      </c>
    </row>
    <row r="52" spans="1:19">
      <c r="A52" s="54">
        <v>550</v>
      </c>
      <c r="B52" s="54">
        <v>600</v>
      </c>
      <c r="C52" s="87">
        <v>80326</v>
      </c>
      <c r="D52" s="87">
        <v>4635061450</v>
      </c>
      <c r="E52" s="55">
        <v>8.1413886050759064E-5</v>
      </c>
      <c r="F52" s="84">
        <v>577.03127878893508</v>
      </c>
      <c r="G52" s="106"/>
      <c r="H52" s="143" t="str">
        <f t="shared" si="0"/>
        <v>(550, 600]</v>
      </c>
      <c r="I52" s="172">
        <v>0</v>
      </c>
      <c r="J52" s="55">
        <v>0</v>
      </c>
      <c r="K52" s="55">
        <v>0</v>
      </c>
      <c r="L52" s="104">
        <v>0</v>
      </c>
      <c r="M52" s="55">
        <v>0</v>
      </c>
      <c r="N52" s="55">
        <v>0</v>
      </c>
      <c r="O52" s="106"/>
      <c r="P52" s="55">
        <v>0</v>
      </c>
      <c r="Q52" s="180">
        <v>0</v>
      </c>
      <c r="R52" s="55">
        <v>0</v>
      </c>
      <c r="S52" s="74">
        <v>0</v>
      </c>
    </row>
    <row r="53" spans="1:19">
      <c r="A53" s="54">
        <v>600</v>
      </c>
      <c r="B53" s="54">
        <v>650</v>
      </c>
      <c r="C53" s="87">
        <v>60220</v>
      </c>
      <c r="D53" s="87">
        <v>3762531690</v>
      </c>
      <c r="E53" s="55">
        <v>6.1035582725104092E-5</v>
      </c>
      <c r="F53" s="84">
        <v>624.79769013616738</v>
      </c>
      <c r="G53" s="106"/>
      <c r="H53" s="143" t="str">
        <f t="shared" si="0"/>
        <v>(600, 650]</v>
      </c>
      <c r="I53" s="172">
        <v>0</v>
      </c>
      <c r="J53" s="55">
        <v>0</v>
      </c>
      <c r="K53" s="55">
        <v>0</v>
      </c>
      <c r="L53" s="104">
        <v>0</v>
      </c>
      <c r="M53" s="55">
        <v>0</v>
      </c>
      <c r="N53" s="55">
        <v>0</v>
      </c>
      <c r="O53" s="106"/>
      <c r="P53" s="55">
        <v>0</v>
      </c>
      <c r="Q53" s="180">
        <v>0</v>
      </c>
      <c r="R53" s="55">
        <v>0</v>
      </c>
      <c r="S53" s="74">
        <v>0</v>
      </c>
    </row>
    <row r="54" spans="1:19">
      <c r="A54" s="54">
        <v>650</v>
      </c>
      <c r="B54" s="54">
        <v>700</v>
      </c>
      <c r="C54" s="87">
        <v>53095</v>
      </c>
      <c r="D54" s="87">
        <v>3597267525</v>
      </c>
      <c r="E54" s="55">
        <v>5.3814086097465986E-5</v>
      </c>
      <c r="F54" s="84">
        <v>677.51530746774642</v>
      </c>
      <c r="G54" s="106"/>
      <c r="H54" s="143" t="str">
        <f t="shared" si="0"/>
        <v>(650, 700]</v>
      </c>
      <c r="I54" s="172">
        <v>0</v>
      </c>
      <c r="J54" s="55">
        <v>0</v>
      </c>
      <c r="K54" s="55">
        <v>0</v>
      </c>
      <c r="L54" s="104">
        <v>0</v>
      </c>
      <c r="M54" s="55">
        <v>0</v>
      </c>
      <c r="N54" s="55">
        <v>0</v>
      </c>
      <c r="O54" s="106"/>
      <c r="P54" s="55">
        <v>0</v>
      </c>
      <c r="Q54" s="180">
        <v>0</v>
      </c>
      <c r="R54" s="55">
        <v>0</v>
      </c>
      <c r="S54" s="74">
        <v>0</v>
      </c>
    </row>
    <row r="55" spans="1:19">
      <c r="A55" s="54">
        <v>700</v>
      </c>
      <c r="B55" s="54">
        <v>750</v>
      </c>
      <c r="C55" s="87">
        <v>46405</v>
      </c>
      <c r="D55" s="87">
        <v>3371782130</v>
      </c>
      <c r="E55" s="55">
        <v>4.703348084288368E-5</v>
      </c>
      <c r="F55" s="84">
        <v>726.59888589591628</v>
      </c>
      <c r="G55" s="106"/>
      <c r="H55" s="143" t="str">
        <f t="shared" si="0"/>
        <v>(700, 750]</v>
      </c>
      <c r="I55" s="172">
        <v>0</v>
      </c>
      <c r="J55" s="55">
        <v>0</v>
      </c>
      <c r="K55" s="55">
        <v>0</v>
      </c>
      <c r="L55" s="104">
        <v>0</v>
      </c>
      <c r="M55" s="55">
        <v>0</v>
      </c>
      <c r="N55" s="55">
        <v>0</v>
      </c>
      <c r="O55" s="106"/>
      <c r="P55" s="55">
        <v>0</v>
      </c>
      <c r="Q55" s="180">
        <v>0</v>
      </c>
      <c r="R55" s="55">
        <v>0</v>
      </c>
      <c r="S55" s="74">
        <v>0</v>
      </c>
    </row>
    <row r="56" spans="1:19">
      <c r="A56" s="54">
        <v>750</v>
      </c>
      <c r="B56" s="54">
        <v>800</v>
      </c>
      <c r="C56" s="87">
        <v>37597</v>
      </c>
      <c r="D56" s="87">
        <v>2923058065</v>
      </c>
      <c r="E56" s="55">
        <v>3.810619069604348E-5</v>
      </c>
      <c r="F56" s="84">
        <v>777.4710921084129</v>
      </c>
      <c r="G56" s="106"/>
      <c r="H56" s="143" t="str">
        <f t="shared" si="0"/>
        <v>(750, 800]</v>
      </c>
      <c r="I56" s="172">
        <v>0</v>
      </c>
      <c r="J56" s="55">
        <v>0</v>
      </c>
      <c r="K56" s="55">
        <v>0</v>
      </c>
      <c r="L56" s="104">
        <v>0</v>
      </c>
      <c r="M56" s="55">
        <v>0</v>
      </c>
      <c r="N56" s="55">
        <v>0</v>
      </c>
      <c r="O56" s="106"/>
      <c r="P56" s="55">
        <v>0</v>
      </c>
      <c r="Q56" s="180">
        <v>0</v>
      </c>
      <c r="R56" s="55">
        <v>0</v>
      </c>
      <c r="S56" s="74">
        <v>0</v>
      </c>
    </row>
    <row r="57" spans="1:19">
      <c r="A57" s="54">
        <v>800</v>
      </c>
      <c r="B57" s="54">
        <v>850</v>
      </c>
      <c r="C57" s="87">
        <v>33614</v>
      </c>
      <c r="D57" s="87">
        <v>2776922115</v>
      </c>
      <c r="E57" s="55">
        <v>3.4069247388270488E-5</v>
      </c>
      <c r="F57" s="84">
        <v>826.12069822097942</v>
      </c>
      <c r="G57" s="106"/>
      <c r="H57" s="143" t="str">
        <f t="shared" si="0"/>
        <v>(800, 850]</v>
      </c>
      <c r="I57" s="172">
        <v>0</v>
      </c>
      <c r="J57" s="55">
        <v>0</v>
      </c>
      <c r="K57" s="55">
        <v>0</v>
      </c>
      <c r="L57" s="104">
        <v>0</v>
      </c>
      <c r="M57" s="55">
        <v>0</v>
      </c>
      <c r="N57" s="55">
        <v>0</v>
      </c>
      <c r="O57" s="106"/>
      <c r="P57" s="55">
        <v>0</v>
      </c>
      <c r="Q57" s="180">
        <v>0</v>
      </c>
      <c r="R57" s="55">
        <v>0</v>
      </c>
      <c r="S57" s="74">
        <v>0</v>
      </c>
    </row>
    <row r="58" spans="1:19">
      <c r="A58" s="54">
        <v>850</v>
      </c>
      <c r="B58" s="54">
        <v>900</v>
      </c>
      <c r="C58" s="87">
        <v>26774</v>
      </c>
      <c r="D58" s="87">
        <v>2345628000</v>
      </c>
      <c r="E58" s="55">
        <v>2.713661062573791E-5</v>
      </c>
      <c r="F58" s="84">
        <v>876.08426085007841</v>
      </c>
      <c r="G58" s="106"/>
      <c r="H58" s="143" t="str">
        <f t="shared" si="0"/>
        <v>(850, 900]</v>
      </c>
      <c r="I58" s="172">
        <v>0</v>
      </c>
      <c r="J58" s="55">
        <v>0</v>
      </c>
      <c r="K58" s="55">
        <v>0</v>
      </c>
      <c r="L58" s="75">
        <v>0</v>
      </c>
      <c r="M58" s="55">
        <v>0</v>
      </c>
      <c r="N58" s="55">
        <v>0</v>
      </c>
      <c r="O58" s="106"/>
      <c r="P58" s="55">
        <v>0</v>
      </c>
      <c r="Q58" s="180">
        <v>0</v>
      </c>
      <c r="R58" s="55">
        <v>0</v>
      </c>
      <c r="S58" s="74">
        <v>0</v>
      </c>
    </row>
    <row r="59" spans="1:19">
      <c r="A59" s="54">
        <v>900</v>
      </c>
      <c r="B59" s="54">
        <v>950</v>
      </c>
      <c r="C59" s="87">
        <v>24569</v>
      </c>
      <c r="D59" s="87">
        <v>2274867630</v>
      </c>
      <c r="E59" s="55">
        <v>2.4901747458868855E-5</v>
      </c>
      <c r="F59" s="84">
        <v>925.90973584598487</v>
      </c>
      <c r="G59" s="106"/>
      <c r="H59" s="143" t="str">
        <f t="shared" si="0"/>
        <v>(900, 950]</v>
      </c>
      <c r="I59" s="172">
        <v>0</v>
      </c>
      <c r="J59" s="55">
        <v>0</v>
      </c>
      <c r="K59" s="55">
        <v>0</v>
      </c>
      <c r="L59" s="75">
        <v>0</v>
      </c>
      <c r="M59" s="55">
        <v>0</v>
      </c>
      <c r="N59" s="55">
        <v>0</v>
      </c>
      <c r="O59" s="106"/>
      <c r="P59" s="55">
        <v>0</v>
      </c>
      <c r="Q59" s="180">
        <v>0</v>
      </c>
      <c r="R59" s="55">
        <v>0</v>
      </c>
      <c r="S59" s="74">
        <v>0</v>
      </c>
    </row>
    <row r="60" spans="1:19">
      <c r="A60" s="54">
        <v>950</v>
      </c>
      <c r="B60" s="54">
        <v>1000</v>
      </c>
      <c r="C60" s="87">
        <v>27962</v>
      </c>
      <c r="D60" s="87">
        <v>2747461710</v>
      </c>
      <c r="E60" s="55">
        <v>2.8340700168704095E-5</v>
      </c>
      <c r="F60" s="84">
        <v>982.56981260281816</v>
      </c>
      <c r="G60" s="106"/>
      <c r="H60" s="143" t="str">
        <f t="shared" si="0"/>
        <v>(950, 1000]</v>
      </c>
      <c r="I60" s="172">
        <v>0</v>
      </c>
      <c r="J60" s="55">
        <v>0</v>
      </c>
      <c r="K60" s="55">
        <v>0</v>
      </c>
      <c r="L60" s="75">
        <v>0</v>
      </c>
      <c r="M60" s="55">
        <v>0</v>
      </c>
      <c r="N60" s="55">
        <v>0</v>
      </c>
      <c r="O60" s="106"/>
      <c r="P60" s="55">
        <v>0</v>
      </c>
      <c r="Q60" s="180">
        <v>0</v>
      </c>
      <c r="R60" s="55">
        <v>0</v>
      </c>
      <c r="S60" s="74">
        <v>0</v>
      </c>
    </row>
    <row r="61" spans="1:19">
      <c r="A61" s="54">
        <v>1000</v>
      </c>
      <c r="B61" s="54">
        <v>2000</v>
      </c>
      <c r="C61" s="87">
        <v>233082</v>
      </c>
      <c r="D61" s="87">
        <v>32853564355</v>
      </c>
      <c r="E61" s="55">
        <v>2.3623871957377467E-4</v>
      </c>
      <c r="F61" s="84">
        <v>1409.5281641224976</v>
      </c>
      <c r="G61" s="106"/>
      <c r="H61" s="143" t="str">
        <f t="shared" si="0"/>
        <v>(1000, 2000]</v>
      </c>
      <c r="I61" s="172">
        <v>0</v>
      </c>
      <c r="J61" s="55">
        <v>0</v>
      </c>
      <c r="K61" s="55">
        <v>0</v>
      </c>
      <c r="L61" s="75">
        <v>0</v>
      </c>
      <c r="M61" s="55">
        <v>0</v>
      </c>
      <c r="N61" s="55">
        <v>0</v>
      </c>
      <c r="O61" s="106"/>
      <c r="P61" s="55">
        <v>0</v>
      </c>
      <c r="Q61" s="180">
        <v>0</v>
      </c>
      <c r="R61" s="55">
        <v>0</v>
      </c>
      <c r="S61" s="74">
        <v>0</v>
      </c>
    </row>
    <row r="62" spans="1:19">
      <c r="A62" s="54">
        <v>2000</v>
      </c>
      <c r="B62" s="54">
        <v>3000</v>
      </c>
      <c r="C62" s="87">
        <v>99782</v>
      </c>
      <c r="D62" s="87">
        <v>24536958475</v>
      </c>
      <c r="E62" s="55">
        <v>1.0113338617529619E-4</v>
      </c>
      <c r="F62" s="84">
        <v>2459.0565908680924</v>
      </c>
      <c r="G62" s="106"/>
      <c r="H62" s="143" t="str">
        <f t="shared" si="0"/>
        <v>(2000, 3000]</v>
      </c>
      <c r="I62" s="172">
        <v>0</v>
      </c>
      <c r="J62" s="55">
        <v>0</v>
      </c>
      <c r="K62" s="55">
        <v>0</v>
      </c>
      <c r="L62" s="75">
        <v>0</v>
      </c>
      <c r="M62" s="55">
        <v>0</v>
      </c>
      <c r="N62" s="55">
        <v>0</v>
      </c>
      <c r="O62" s="106"/>
      <c r="P62" s="55">
        <v>0</v>
      </c>
      <c r="Q62" s="180">
        <v>0</v>
      </c>
      <c r="R62" s="55">
        <v>0</v>
      </c>
      <c r="S62" s="74">
        <v>0</v>
      </c>
    </row>
    <row r="63" spans="1:19">
      <c r="A63" s="54">
        <v>3000</v>
      </c>
      <c r="B63" s="54">
        <v>4000</v>
      </c>
      <c r="C63" s="87">
        <v>57998</v>
      </c>
      <c r="D63" s="87">
        <v>20106047060</v>
      </c>
      <c r="E63" s="55">
        <v>5.8783489320667335E-5</v>
      </c>
      <c r="F63" s="84">
        <v>3466.6793785992618</v>
      </c>
      <c r="G63" s="106"/>
      <c r="H63" s="143" t="str">
        <f t="shared" si="0"/>
        <v>(3000, 4000]</v>
      </c>
      <c r="I63" s="172">
        <v>0</v>
      </c>
      <c r="J63" s="55">
        <v>0</v>
      </c>
      <c r="K63" s="55">
        <v>0</v>
      </c>
      <c r="L63" s="75">
        <v>0</v>
      </c>
      <c r="M63" s="55">
        <v>0</v>
      </c>
      <c r="N63" s="55">
        <v>0</v>
      </c>
      <c r="O63" s="106"/>
      <c r="P63" s="55">
        <v>0</v>
      </c>
      <c r="Q63" s="180">
        <v>0</v>
      </c>
      <c r="R63" s="55">
        <v>0</v>
      </c>
      <c r="S63" s="74">
        <v>0</v>
      </c>
    </row>
    <row r="64" spans="1:19">
      <c r="A64" s="54">
        <v>4000</v>
      </c>
      <c r="B64" s="54">
        <v>5000</v>
      </c>
      <c r="C64" s="87">
        <v>38503</v>
      </c>
      <c r="D64" s="87">
        <v>17231506030</v>
      </c>
      <c r="E64" s="55">
        <v>3.9024461004063148E-5</v>
      </c>
      <c r="F64" s="84">
        <v>4475.3671220424385</v>
      </c>
      <c r="G64" s="106"/>
      <c r="H64" s="143" t="str">
        <f t="shared" si="0"/>
        <v>(4000, 5000]</v>
      </c>
      <c r="I64" s="172">
        <v>0</v>
      </c>
      <c r="J64" s="55">
        <v>0</v>
      </c>
      <c r="K64" s="55">
        <v>0</v>
      </c>
      <c r="L64" s="75">
        <v>0</v>
      </c>
      <c r="M64" s="55">
        <v>0</v>
      </c>
      <c r="N64" s="55">
        <v>0</v>
      </c>
      <c r="O64" s="106"/>
      <c r="P64" s="55">
        <v>0</v>
      </c>
      <c r="Q64" s="180">
        <v>0</v>
      </c>
      <c r="R64" s="55">
        <v>0</v>
      </c>
      <c r="S64" s="74">
        <v>0</v>
      </c>
    </row>
    <row r="65" spans="1:20">
      <c r="A65" s="54">
        <v>5000</v>
      </c>
      <c r="B65" s="54">
        <v>6000</v>
      </c>
      <c r="C65" s="87">
        <v>26773</v>
      </c>
      <c r="D65" s="87">
        <v>14661579840</v>
      </c>
      <c r="E65" s="55">
        <v>2.7135597082351575E-5</v>
      </c>
      <c r="F65" s="84">
        <v>5476.2558697194936</v>
      </c>
      <c r="G65" s="106"/>
      <c r="H65" s="143" t="str">
        <f t="shared" si="0"/>
        <v>(5000, 6000]</v>
      </c>
      <c r="I65" s="172">
        <v>0</v>
      </c>
      <c r="J65" s="55">
        <v>0</v>
      </c>
      <c r="K65" s="55">
        <v>0</v>
      </c>
      <c r="L65" s="75">
        <v>0</v>
      </c>
      <c r="M65" s="55">
        <v>0</v>
      </c>
      <c r="N65" s="55">
        <v>0</v>
      </c>
      <c r="O65" s="106"/>
      <c r="P65" s="55">
        <v>0</v>
      </c>
      <c r="Q65" s="180">
        <v>0</v>
      </c>
      <c r="R65" s="55">
        <v>0</v>
      </c>
      <c r="S65" s="74">
        <v>0</v>
      </c>
    </row>
    <row r="66" spans="1:20">
      <c r="A66" s="54">
        <v>6000</v>
      </c>
      <c r="B66" s="54">
        <v>7000</v>
      </c>
      <c r="C66" s="87">
        <v>18992</v>
      </c>
      <c r="D66" s="87">
        <v>12301404390</v>
      </c>
      <c r="E66" s="55">
        <v>1.9249215993277597E-5</v>
      </c>
      <c r="F66" s="84">
        <v>6477.1505844566136</v>
      </c>
      <c r="G66" s="106"/>
      <c r="H66" s="143" t="str">
        <f t="shared" si="0"/>
        <v>(6000, 7000]</v>
      </c>
      <c r="I66" s="172">
        <v>0</v>
      </c>
      <c r="J66" s="55">
        <v>0</v>
      </c>
      <c r="K66" s="55">
        <v>0</v>
      </c>
      <c r="L66" s="75">
        <v>0</v>
      </c>
      <c r="M66" s="55">
        <v>0</v>
      </c>
      <c r="N66" s="55">
        <v>0</v>
      </c>
      <c r="O66" s="106"/>
      <c r="P66" s="55">
        <v>0</v>
      </c>
      <c r="Q66" s="180">
        <v>0</v>
      </c>
      <c r="R66" s="55">
        <v>0</v>
      </c>
      <c r="S66" s="74">
        <v>0</v>
      </c>
    </row>
    <row r="67" spans="1:20">
      <c r="A67" s="54">
        <v>7000</v>
      </c>
      <c r="B67" s="54">
        <v>8000</v>
      </c>
      <c r="C67" s="87">
        <v>13726</v>
      </c>
      <c r="D67" s="87">
        <v>10266031555</v>
      </c>
      <c r="E67" s="55">
        <v>1.3911896520836579E-5</v>
      </c>
      <c r="F67" s="84">
        <v>7479.2594747195099</v>
      </c>
      <c r="G67" s="106"/>
      <c r="H67" s="143" t="str">
        <f t="shared" si="0"/>
        <v>(7000, 8000]</v>
      </c>
      <c r="I67" s="172">
        <v>0</v>
      </c>
      <c r="J67" s="55">
        <v>0</v>
      </c>
      <c r="K67" s="55">
        <v>0</v>
      </c>
      <c r="L67" s="75">
        <v>0</v>
      </c>
      <c r="M67" s="55">
        <v>0</v>
      </c>
      <c r="N67" s="55">
        <v>0</v>
      </c>
      <c r="O67" s="106"/>
      <c r="P67" s="55">
        <v>0</v>
      </c>
      <c r="Q67" s="180">
        <v>0</v>
      </c>
      <c r="R67" s="55">
        <v>0</v>
      </c>
      <c r="S67" s="74">
        <v>0</v>
      </c>
    </row>
    <row r="68" spans="1:20">
      <c r="A68" s="54">
        <v>8000</v>
      </c>
      <c r="B68" s="54">
        <v>9000</v>
      </c>
      <c r="C68" s="87">
        <v>10373</v>
      </c>
      <c r="D68" s="87">
        <v>8803774195</v>
      </c>
      <c r="E68" s="55">
        <v>1.0513485546454745E-5</v>
      </c>
      <c r="F68" s="84">
        <v>8487.2015762074625</v>
      </c>
      <c r="G68" s="106"/>
      <c r="H68" s="143" t="str">
        <f t="shared" si="0"/>
        <v>(8000, 9000]</v>
      </c>
      <c r="I68" s="172">
        <v>0</v>
      </c>
      <c r="J68" s="55">
        <v>0</v>
      </c>
      <c r="K68" s="55">
        <v>0</v>
      </c>
      <c r="L68" s="75">
        <v>0</v>
      </c>
      <c r="M68" s="55">
        <v>0</v>
      </c>
      <c r="N68" s="55">
        <v>0</v>
      </c>
      <c r="O68" s="106"/>
      <c r="P68" s="55">
        <v>0</v>
      </c>
      <c r="Q68" s="180">
        <v>0</v>
      </c>
      <c r="R68" s="55">
        <v>0</v>
      </c>
      <c r="S68" s="74">
        <v>0</v>
      </c>
    </row>
    <row r="69" spans="1:20">
      <c r="A69" s="54">
        <v>9000</v>
      </c>
      <c r="B69" s="54">
        <v>10000</v>
      </c>
      <c r="C69" s="87">
        <v>7646</v>
      </c>
      <c r="D69" s="87">
        <v>7255896185</v>
      </c>
      <c r="E69" s="55">
        <v>7.7495527319187284E-6</v>
      </c>
      <c r="F69" s="84">
        <v>9489.7935979597169</v>
      </c>
      <c r="G69" s="106"/>
      <c r="H69" s="143" t="str">
        <f t="shared" si="0"/>
        <v>(9000, 10000]</v>
      </c>
      <c r="I69" s="172">
        <v>0</v>
      </c>
      <c r="J69" s="55">
        <v>0</v>
      </c>
      <c r="K69" s="55">
        <v>0</v>
      </c>
      <c r="L69" s="75">
        <v>0</v>
      </c>
      <c r="M69" s="55">
        <v>0</v>
      </c>
      <c r="N69" s="55">
        <v>0</v>
      </c>
      <c r="O69" s="106"/>
      <c r="P69" s="55">
        <v>0</v>
      </c>
      <c r="Q69" s="180">
        <v>0</v>
      </c>
      <c r="R69" s="55">
        <v>0</v>
      </c>
      <c r="S69" s="74">
        <v>0</v>
      </c>
    </row>
    <row r="70" spans="1:20">
      <c r="A70" s="54">
        <v>10000</v>
      </c>
      <c r="B70" s="54">
        <v>20000</v>
      </c>
      <c r="C70" s="87">
        <v>27261</v>
      </c>
      <c r="D70" s="87">
        <v>36767192000</v>
      </c>
      <c r="E70" s="55">
        <v>2.7630206254883139E-5</v>
      </c>
      <c r="F70" s="84">
        <v>13487.103187704046</v>
      </c>
      <c r="G70" s="106"/>
      <c r="H70" s="143" t="str">
        <f t="shared" si="0"/>
        <v>(10000, 20000]</v>
      </c>
      <c r="I70" s="172">
        <v>0</v>
      </c>
      <c r="J70" s="55">
        <v>0</v>
      </c>
      <c r="K70" s="55">
        <v>0</v>
      </c>
      <c r="L70" s="75">
        <v>0</v>
      </c>
      <c r="M70" s="55">
        <v>0</v>
      </c>
      <c r="N70" s="55">
        <v>0</v>
      </c>
      <c r="O70" s="106"/>
      <c r="P70" s="55">
        <v>0</v>
      </c>
      <c r="Q70" s="180">
        <v>0</v>
      </c>
      <c r="R70" s="55">
        <v>0</v>
      </c>
      <c r="S70" s="74">
        <v>0</v>
      </c>
    </row>
    <row r="71" spans="1:20">
      <c r="A71" s="54">
        <v>20000</v>
      </c>
      <c r="B71" s="54">
        <v>30000</v>
      </c>
      <c r="C71" s="87">
        <v>4794</v>
      </c>
      <c r="D71" s="87">
        <v>11474887465</v>
      </c>
      <c r="E71" s="55">
        <v>4.8589269940908168E-6</v>
      </c>
      <c r="F71" s="84">
        <v>23935.93547142261</v>
      </c>
      <c r="G71" s="106"/>
      <c r="H71" s="143" t="str">
        <f t="shared" si="0"/>
        <v>(20000, 30000]</v>
      </c>
      <c r="I71" s="172">
        <v>0</v>
      </c>
      <c r="J71" s="55">
        <v>0</v>
      </c>
      <c r="K71" s="55">
        <v>0</v>
      </c>
      <c r="L71" s="75">
        <v>0</v>
      </c>
      <c r="M71" s="55">
        <v>0</v>
      </c>
      <c r="N71" s="55">
        <v>0</v>
      </c>
      <c r="O71" s="106"/>
      <c r="P71" s="55">
        <v>0</v>
      </c>
      <c r="Q71" s="180">
        <v>0</v>
      </c>
      <c r="R71" s="55">
        <v>0</v>
      </c>
      <c r="S71" s="74">
        <v>0</v>
      </c>
    </row>
    <row r="72" spans="1:20">
      <c r="A72" s="54">
        <v>30000</v>
      </c>
      <c r="B72" s="54">
        <v>40000</v>
      </c>
      <c r="C72" s="87">
        <v>1168</v>
      </c>
      <c r="D72" s="87">
        <v>3941775520</v>
      </c>
      <c r="E72" s="55">
        <v>1.1838186752394815E-6</v>
      </c>
      <c r="F72" s="84">
        <v>33748.07808219178</v>
      </c>
      <c r="G72" s="106"/>
      <c r="H72" s="143" t="str">
        <f t="shared" si="0"/>
        <v>(30000, 40000]</v>
      </c>
      <c r="I72" s="172">
        <v>0</v>
      </c>
      <c r="J72" s="55">
        <v>0</v>
      </c>
      <c r="K72" s="55">
        <v>0</v>
      </c>
      <c r="L72" s="75">
        <v>0</v>
      </c>
      <c r="M72" s="55">
        <v>0</v>
      </c>
      <c r="N72" s="55">
        <v>0</v>
      </c>
      <c r="O72" s="106"/>
      <c r="P72" s="55">
        <v>0</v>
      </c>
      <c r="Q72" s="180">
        <v>0</v>
      </c>
      <c r="R72" s="55">
        <v>0</v>
      </c>
      <c r="S72" s="74">
        <v>0</v>
      </c>
    </row>
    <row r="73" spans="1:20">
      <c r="A73" s="54">
        <v>40000</v>
      </c>
      <c r="B73" s="54">
        <v>50000</v>
      </c>
      <c r="C73" s="87">
        <v>348</v>
      </c>
      <c r="D73" s="87">
        <v>1549257685</v>
      </c>
      <c r="E73" s="55">
        <v>3.5271309844464005E-7</v>
      </c>
      <c r="F73" s="84">
        <v>44518.898994252879</v>
      </c>
      <c r="G73" s="106"/>
      <c r="H73" s="143" t="str">
        <f t="shared" si="0"/>
        <v>(40000, 50000]</v>
      </c>
      <c r="I73" s="172">
        <v>0</v>
      </c>
      <c r="J73" s="55">
        <v>0</v>
      </c>
      <c r="K73" s="55">
        <v>0</v>
      </c>
      <c r="L73" s="75">
        <v>0</v>
      </c>
      <c r="M73" s="55">
        <v>0</v>
      </c>
      <c r="N73" s="55">
        <v>0</v>
      </c>
      <c r="O73" s="106"/>
      <c r="P73" s="55">
        <v>0</v>
      </c>
      <c r="Q73" s="180">
        <v>0</v>
      </c>
      <c r="R73" s="55">
        <v>0</v>
      </c>
      <c r="S73" s="74">
        <v>0</v>
      </c>
    </row>
    <row r="74" spans="1:20">
      <c r="A74" s="54">
        <v>50000</v>
      </c>
      <c r="B74" s="54">
        <v>60000</v>
      </c>
      <c r="C74" s="87">
        <v>658</v>
      </c>
      <c r="D74" s="87">
        <v>3583737515</v>
      </c>
      <c r="E74" s="55">
        <v>6.6691154820854352E-7</v>
      </c>
      <c r="F74" s="84">
        <v>54464.095972644376</v>
      </c>
      <c r="G74" s="106"/>
      <c r="H74" s="143" t="str">
        <f t="shared" si="0"/>
        <v>(50000, 60000]</v>
      </c>
      <c r="I74" s="172">
        <v>0</v>
      </c>
      <c r="J74" s="55">
        <v>0</v>
      </c>
      <c r="K74" s="55">
        <v>0</v>
      </c>
      <c r="L74" s="75">
        <v>0</v>
      </c>
      <c r="M74" s="55">
        <v>0</v>
      </c>
      <c r="N74" s="55">
        <v>0</v>
      </c>
      <c r="O74" s="106"/>
      <c r="P74" s="55">
        <v>0</v>
      </c>
      <c r="Q74" s="180">
        <v>0</v>
      </c>
      <c r="R74" s="55">
        <v>0</v>
      </c>
      <c r="S74" s="74">
        <v>0</v>
      </c>
    </row>
    <row r="75" spans="1:20">
      <c r="A75" s="54">
        <v>60000</v>
      </c>
      <c r="B75" s="54">
        <v>70000</v>
      </c>
      <c r="C75" s="87">
        <v>192</v>
      </c>
      <c r="D75" s="87">
        <v>1228675605</v>
      </c>
      <c r="E75" s="55">
        <v>1.9460033017635312E-7</v>
      </c>
      <c r="F75" s="84">
        <v>63993.521093750001</v>
      </c>
      <c r="G75" s="106"/>
      <c r="H75" s="143" t="str">
        <f t="shared" si="0"/>
        <v>(60000, 70000]</v>
      </c>
      <c r="I75" s="172">
        <v>0</v>
      </c>
      <c r="J75" s="55">
        <v>0</v>
      </c>
      <c r="K75" s="55">
        <v>0</v>
      </c>
      <c r="L75" s="75">
        <v>0</v>
      </c>
      <c r="M75" s="55">
        <v>0</v>
      </c>
      <c r="N75" s="55">
        <v>0</v>
      </c>
      <c r="O75" s="106"/>
      <c r="P75" s="55">
        <v>0</v>
      </c>
      <c r="Q75" s="180">
        <v>0</v>
      </c>
      <c r="R75" s="55">
        <v>0</v>
      </c>
      <c r="S75" s="74">
        <v>0</v>
      </c>
    </row>
    <row r="76" spans="1:20">
      <c r="A76" s="54">
        <v>70000</v>
      </c>
      <c r="B76" s="54">
        <v>80000</v>
      </c>
      <c r="C76" s="87">
        <v>46</v>
      </c>
      <c r="D76" s="87">
        <v>339933765</v>
      </c>
      <c r="E76" s="55">
        <v>4.6622995771417934E-8</v>
      </c>
      <c r="F76" s="84">
        <v>73898.644565217386</v>
      </c>
      <c r="G76" s="106"/>
      <c r="H76" s="143" t="str">
        <f t="shared" si="0"/>
        <v>(70000, 80000]</v>
      </c>
      <c r="I76" s="172">
        <v>0</v>
      </c>
      <c r="J76" s="55">
        <v>0</v>
      </c>
      <c r="K76" s="55">
        <v>0</v>
      </c>
      <c r="L76" s="75">
        <v>0</v>
      </c>
      <c r="M76" s="55">
        <v>0</v>
      </c>
      <c r="N76" s="55">
        <v>0</v>
      </c>
      <c r="O76" s="106"/>
      <c r="P76" s="55">
        <v>0</v>
      </c>
      <c r="Q76" s="180">
        <v>0</v>
      </c>
      <c r="R76" s="55">
        <v>0</v>
      </c>
      <c r="S76" s="74">
        <v>0</v>
      </c>
    </row>
    <row r="77" spans="1:20">
      <c r="A77" s="54">
        <v>80000</v>
      </c>
      <c r="B77" s="54">
        <v>90000</v>
      </c>
      <c r="C77" s="87">
        <v>18</v>
      </c>
      <c r="D77" s="87">
        <v>149870980</v>
      </c>
      <c r="E77" s="55">
        <v>1.8243780954033104E-8</v>
      </c>
      <c r="F77" s="84">
        <v>83261.655555555553</v>
      </c>
      <c r="G77" s="106"/>
      <c r="H77" s="143" t="str">
        <f t="shared" si="0"/>
        <v>(80000, 90000]</v>
      </c>
      <c r="I77" s="172">
        <v>0</v>
      </c>
      <c r="J77" s="55">
        <v>0</v>
      </c>
      <c r="K77" s="55">
        <v>0</v>
      </c>
      <c r="L77" s="75">
        <v>0</v>
      </c>
      <c r="M77" s="55">
        <v>0</v>
      </c>
      <c r="N77" s="55">
        <v>0</v>
      </c>
      <c r="O77" s="106"/>
      <c r="P77" s="55">
        <v>0</v>
      </c>
      <c r="Q77" s="180">
        <v>0</v>
      </c>
      <c r="R77" s="55">
        <v>0</v>
      </c>
      <c r="S77" s="74">
        <v>0</v>
      </c>
    </row>
    <row r="78" spans="1:20">
      <c r="A78" s="54">
        <v>90000</v>
      </c>
      <c r="B78" s="54">
        <v>100000</v>
      </c>
      <c r="C78" s="87">
        <v>6</v>
      </c>
      <c r="D78" s="87">
        <v>57272250</v>
      </c>
      <c r="E78" s="55">
        <v>6.081260318011035E-9</v>
      </c>
      <c r="F78" s="84">
        <v>95453.75</v>
      </c>
      <c r="G78" s="106"/>
      <c r="H78" s="143" t="str">
        <f t="shared" si="0"/>
        <v>(90000, 100000]</v>
      </c>
      <c r="I78" s="172">
        <v>0</v>
      </c>
      <c r="J78" s="55">
        <v>0</v>
      </c>
      <c r="K78" s="55">
        <v>0</v>
      </c>
      <c r="L78" s="75">
        <v>0</v>
      </c>
      <c r="M78" s="55">
        <v>0</v>
      </c>
      <c r="N78" s="55">
        <v>0</v>
      </c>
      <c r="O78" s="106"/>
      <c r="P78" s="55">
        <v>0</v>
      </c>
      <c r="Q78" s="180">
        <v>0</v>
      </c>
      <c r="R78" s="55">
        <v>0</v>
      </c>
      <c r="S78" s="74">
        <v>0</v>
      </c>
    </row>
    <row r="79" spans="1:20">
      <c r="A79" s="54">
        <v>100000</v>
      </c>
      <c r="B79" s="54">
        <v>9999999</v>
      </c>
      <c r="C79" s="87">
        <v>156</v>
      </c>
      <c r="D79" s="87">
        <v>1792140330</v>
      </c>
      <c r="E79" s="55">
        <v>1.5811276826828693E-7</v>
      </c>
      <c r="F79" s="84">
        <v>114880.79038461538</v>
      </c>
      <c r="G79" s="106"/>
      <c r="H79" s="143" t="str">
        <f t="shared" si="0"/>
        <v>(100000, 9999999]</v>
      </c>
      <c r="I79" s="172">
        <v>0</v>
      </c>
      <c r="J79" s="55">
        <v>0</v>
      </c>
      <c r="K79" s="55">
        <v>0</v>
      </c>
      <c r="L79" s="75">
        <v>0</v>
      </c>
      <c r="M79" s="55">
        <v>0</v>
      </c>
      <c r="N79" s="55">
        <v>0</v>
      </c>
      <c r="O79" s="106"/>
      <c r="P79" s="55">
        <v>0</v>
      </c>
      <c r="Q79" s="180">
        <v>0</v>
      </c>
      <c r="R79" s="55">
        <v>0</v>
      </c>
      <c r="S79" s="74">
        <v>0</v>
      </c>
    </row>
    <row r="80" spans="1:20">
      <c r="A80" s="213" t="s">
        <v>72</v>
      </c>
      <c r="B80" s="214"/>
      <c r="C80" s="65">
        <f>E80*B14</f>
        <v>13362000</v>
      </c>
      <c r="D80" s="87" cm="1">
        <f t="array" ref="D80:D81">Multiplier_Weight_Oldhand!D80:D81</f>
        <v>360008300</v>
      </c>
      <c r="E80" s="151">
        <f>Multiplier_Weight_Oldhand!E80</f>
        <v>1.3362000000000001E-2</v>
      </c>
      <c r="F80" s="84">
        <v>0.26942695704235892</v>
      </c>
      <c r="G80" s="90"/>
      <c r="H80" s="143" t="s">
        <v>72</v>
      </c>
      <c r="I80" s="172">
        <v>0.314</v>
      </c>
      <c r="J80" s="55">
        <v>4.1956680000000005E-3</v>
      </c>
      <c r="K80" s="55">
        <f>J80</f>
        <v>4.1956680000000005E-3</v>
      </c>
      <c r="L80" s="75">
        <v>4195668</v>
      </c>
      <c r="M80" s="58">
        <v>4.1954967524090569E-3</v>
      </c>
      <c r="N80" s="55">
        <v>1.1303799232826714E-3</v>
      </c>
      <c r="P80" s="47"/>
      <c r="Q80" s="47"/>
      <c r="R80" s="47"/>
      <c r="S80" s="47"/>
      <c r="T80" s="47"/>
    </row>
    <row r="81" spans="1:22">
      <c r="A81" s="213" t="s">
        <v>73</v>
      </c>
      <c r="B81" s="214"/>
      <c r="C81" s="65">
        <v>10000000</v>
      </c>
      <c r="D81" s="87">
        <v>0</v>
      </c>
      <c r="E81" s="55">
        <v>1</v>
      </c>
      <c r="F81" s="84">
        <v>0</v>
      </c>
      <c r="G81" s="81"/>
      <c r="H81" s="143" t="s">
        <v>73</v>
      </c>
      <c r="I81" s="152"/>
      <c r="J81" s="55"/>
      <c r="K81" s="55"/>
      <c r="L81" s="76"/>
      <c r="M81" s="58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2" t="s">
        <v>305</v>
      </c>
      <c r="B84" s="212"/>
      <c r="C84" s="212"/>
      <c r="D84" s="212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7" t="s">
        <v>55</v>
      </c>
      <c r="I87" s="117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7" t="s">
        <v>282</v>
      </c>
      <c r="Q87" s="157" t="s">
        <v>282</v>
      </c>
      <c r="R87" s="77" t="s">
        <v>281</v>
      </c>
      <c r="S87" s="77" t="s">
        <v>74</v>
      </c>
      <c r="U87" s="117" t="s">
        <v>299</v>
      </c>
    </row>
    <row r="88" spans="1:22">
      <c r="A88" s="59">
        <v>-1</v>
      </c>
      <c r="B88" s="59">
        <v>0</v>
      </c>
      <c r="C88" s="87" cm="1">
        <f t="array" ref="C88:D151">Multiplier_Weight_Oldhand!C88:D151</f>
        <v>0</v>
      </c>
      <c r="D88" s="87">
        <v>0</v>
      </c>
      <c r="E88" s="55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1E-4</v>
      </c>
      <c r="H88" s="143" t="str">
        <f t="shared" ref="H88:H119" si="1">"("&amp;$A88&amp;", "&amp;$B88&amp;"]"</f>
        <v>(-1, 0]</v>
      </c>
      <c r="I88" s="172">
        <v>0</v>
      </c>
      <c r="J88" s="55" cm="1">
        <f t="array" ref="J88:J151">_xlfn.ANCHORARRAY(E88)*I88:I151</f>
        <v>0</v>
      </c>
      <c r="K88" s="55" cm="1">
        <f t="array" ref="K88:K151">J88:J151/SUM(_xlfn.ANCHORARRAY(J88))</f>
        <v>0</v>
      </c>
      <c r="L88" s="104" cm="1">
        <f t="array" ref="L88:L151">INT(_xlfn.ANCHORARRAY(K88)*$B$2)</f>
        <v>0</v>
      </c>
      <c r="M88" s="55" cm="1">
        <f t="array" ref="M88:M151">_xlfn.LET(_xlpm.x, L88:L151, _xlpm.x/SUM(_xlpm.x))</f>
        <v>0</v>
      </c>
      <c r="N88" s="56" cm="1">
        <f t="array" ref="N88:N151">M88:M151*_xlfn.ANCHORARRAY(F88)</f>
        <v>0</v>
      </c>
      <c r="O88" s="106"/>
      <c r="P88" s="55" cm="1">
        <f t="array" ref="P88:P151">_xlfn.ANCHORARRAY(M88)</f>
        <v>0</v>
      </c>
      <c r="Q88" s="180">
        <v>0</v>
      </c>
      <c r="R88" s="55">
        <v>0</v>
      </c>
      <c r="S88" s="74" cm="1">
        <f t="array" ref="S88:S151">_xlfn.LET(_xlpm.x, Q88:Q151/M88:M151, IF(ISERR(_xlpm.x), 0, ROUND(_xlpm.x,2)))</f>
        <v>0</v>
      </c>
      <c r="U88" s="180">
        <v>0</v>
      </c>
      <c r="V88" s="92">
        <f>SUMPRODUCT(U88:U151,M88:M151)</f>
        <v>0.36564717595868007</v>
      </c>
    </row>
    <row r="89" spans="1:22">
      <c r="A89" s="54">
        <v>0</v>
      </c>
      <c r="B89" s="54">
        <v>1</v>
      </c>
      <c r="C89" s="87">
        <v>7042</v>
      </c>
      <c r="D89" s="87">
        <v>397470</v>
      </c>
      <c r="E89" s="55">
        <v>5.2724048380341487E-4</v>
      </c>
      <c r="F89" s="84">
        <v>0.56442771939789838</v>
      </c>
      <c r="G89" s="47">
        <v>15145</v>
      </c>
      <c r="H89" s="143" t="str">
        <f t="shared" si="1"/>
        <v>(0, 1]</v>
      </c>
      <c r="I89" s="172">
        <v>0</v>
      </c>
      <c r="J89" s="55">
        <v>0</v>
      </c>
      <c r="K89" s="55">
        <v>0</v>
      </c>
      <c r="L89" s="104">
        <v>0</v>
      </c>
      <c r="M89" s="55">
        <v>0</v>
      </c>
      <c r="N89" s="55">
        <v>0</v>
      </c>
      <c r="O89" s="106"/>
      <c r="P89" s="55">
        <v>0</v>
      </c>
      <c r="Q89" s="180">
        <v>0</v>
      </c>
      <c r="R89" s="55">
        <v>0</v>
      </c>
      <c r="S89" s="74">
        <v>0</v>
      </c>
      <c r="U89" s="180">
        <v>0.1035961922670114</v>
      </c>
      <c r="V89" s="202">
        <f>V88*12</f>
        <v>4.3877661115041606</v>
      </c>
    </row>
    <row r="90" spans="1:22">
      <c r="A90" s="54">
        <v>1</v>
      </c>
      <c r="B90" s="54">
        <v>2</v>
      </c>
      <c r="C90" s="87">
        <v>6961</v>
      </c>
      <c r="D90" s="87">
        <v>1078515</v>
      </c>
      <c r="E90" s="55">
        <v>5.2117594543532684E-4</v>
      </c>
      <c r="F90" s="84">
        <v>1.5493679069099267</v>
      </c>
      <c r="G90" s="81">
        <f>1+G89*G88</f>
        <v>2.5145</v>
      </c>
      <c r="H90" s="143" t="str">
        <f t="shared" si="1"/>
        <v>(1, 2]</v>
      </c>
      <c r="I90" s="172">
        <v>0</v>
      </c>
      <c r="J90" s="55">
        <v>0</v>
      </c>
      <c r="K90" s="55">
        <v>0</v>
      </c>
      <c r="L90" s="104">
        <v>0</v>
      </c>
      <c r="M90" s="55">
        <v>0</v>
      </c>
      <c r="N90" s="55">
        <v>0</v>
      </c>
      <c r="O90" s="106"/>
      <c r="P90" s="55">
        <v>0</v>
      </c>
      <c r="Q90" s="180">
        <v>0</v>
      </c>
      <c r="R90" s="55">
        <v>0</v>
      </c>
      <c r="S90" s="74">
        <v>0</v>
      </c>
      <c r="U90" s="180">
        <v>0.1484915483916982</v>
      </c>
    </row>
    <row r="91" spans="1:22">
      <c r="A91" s="54">
        <v>2</v>
      </c>
      <c r="B91" s="54">
        <v>3</v>
      </c>
      <c r="C91" s="87">
        <v>7196</v>
      </c>
      <c r="D91" s="87">
        <v>1845290</v>
      </c>
      <c r="E91" s="55">
        <v>5.3877059378718744E-4</v>
      </c>
      <c r="F91" s="84">
        <v>2.5643274041133965</v>
      </c>
      <c r="G91" s="81"/>
      <c r="H91" s="143" t="str">
        <f t="shared" si="1"/>
        <v>(2, 3]</v>
      </c>
      <c r="I91" s="172">
        <v>0</v>
      </c>
      <c r="J91" s="55">
        <v>0</v>
      </c>
      <c r="K91" s="55">
        <v>0</v>
      </c>
      <c r="L91" s="104">
        <v>0</v>
      </c>
      <c r="M91" s="55">
        <v>0</v>
      </c>
      <c r="N91" s="55">
        <v>0</v>
      </c>
      <c r="O91" s="106"/>
      <c r="P91" s="55">
        <v>0</v>
      </c>
      <c r="Q91" s="180">
        <v>0</v>
      </c>
      <c r="R91" s="55">
        <v>0</v>
      </c>
      <c r="S91" s="74">
        <v>0</v>
      </c>
      <c r="U91" s="180">
        <v>0.17406206150944259</v>
      </c>
    </row>
    <row r="92" spans="1:22">
      <c r="A92" s="54">
        <v>3</v>
      </c>
      <c r="B92" s="54">
        <v>4</v>
      </c>
      <c r="C92" s="87">
        <v>7104</v>
      </c>
      <c r="D92" s="87">
        <v>2524955</v>
      </c>
      <c r="E92" s="55">
        <v>5.3188247613454413E-4</v>
      </c>
      <c r="F92" s="84">
        <v>3.5542722409909908</v>
      </c>
      <c r="G92" s="81"/>
      <c r="H92" s="143" t="str">
        <f t="shared" si="1"/>
        <v>(3, 4]</v>
      </c>
      <c r="I92" s="172">
        <v>0</v>
      </c>
      <c r="J92" s="55">
        <v>0</v>
      </c>
      <c r="K92" s="55">
        <v>0</v>
      </c>
      <c r="L92" s="104">
        <v>0</v>
      </c>
      <c r="M92" s="55">
        <v>0</v>
      </c>
      <c r="N92" s="55">
        <v>0</v>
      </c>
      <c r="O92" s="106"/>
      <c r="P92" s="55">
        <v>0</v>
      </c>
      <c r="Q92" s="180">
        <v>0</v>
      </c>
      <c r="R92" s="55">
        <v>3.614457831325301E-2</v>
      </c>
      <c r="S92" s="74">
        <v>0</v>
      </c>
      <c r="U92" s="180">
        <v>0.1929305403453177</v>
      </c>
    </row>
    <row r="93" spans="1:22">
      <c r="A93" s="54">
        <v>4</v>
      </c>
      <c r="B93" s="54">
        <v>5</v>
      </c>
      <c r="C93" s="87">
        <v>7483</v>
      </c>
      <c r="D93" s="87">
        <v>3409320</v>
      </c>
      <c r="E93" s="55">
        <v>5.6025852602967251E-4</v>
      </c>
      <c r="F93" s="84">
        <v>4.5560871308298809</v>
      </c>
      <c r="G93" s="81"/>
      <c r="H93" s="143" t="str">
        <f t="shared" si="1"/>
        <v>(4, 5]</v>
      </c>
      <c r="I93" s="172">
        <v>0</v>
      </c>
      <c r="J93" s="55">
        <v>0</v>
      </c>
      <c r="K93" s="55">
        <v>0</v>
      </c>
      <c r="L93" s="104">
        <v>0</v>
      </c>
      <c r="M93" s="55">
        <v>0</v>
      </c>
      <c r="N93" s="55">
        <v>0</v>
      </c>
      <c r="O93" s="106"/>
      <c r="P93" s="55">
        <v>0</v>
      </c>
      <c r="Q93" s="180">
        <v>0</v>
      </c>
      <c r="R93" s="55">
        <v>0</v>
      </c>
      <c r="S93" s="74">
        <v>0</v>
      </c>
      <c r="U93" s="180">
        <v>0.2063314917127072</v>
      </c>
    </row>
    <row r="94" spans="1:22">
      <c r="A94" s="54">
        <v>5</v>
      </c>
      <c r="B94" s="54">
        <v>6</v>
      </c>
      <c r="C94" s="87">
        <v>8182</v>
      </c>
      <c r="D94" s="87">
        <v>4541655</v>
      </c>
      <c r="E94" s="55">
        <v>6.1259324602095158E-4</v>
      </c>
      <c r="F94" s="84">
        <v>5.550788315815204</v>
      </c>
      <c r="G94" s="81"/>
      <c r="H94" s="143" t="str">
        <f t="shared" si="1"/>
        <v>(5, 6]</v>
      </c>
      <c r="I94" s="172">
        <v>0</v>
      </c>
      <c r="J94" s="55">
        <v>0</v>
      </c>
      <c r="K94" s="55">
        <v>0</v>
      </c>
      <c r="L94" s="104">
        <v>0</v>
      </c>
      <c r="M94" s="55">
        <v>0</v>
      </c>
      <c r="N94" s="55">
        <v>0</v>
      </c>
      <c r="O94" s="106"/>
      <c r="P94" s="55">
        <v>0</v>
      </c>
      <c r="Q94" s="180">
        <v>0</v>
      </c>
      <c r="R94" s="55">
        <v>0</v>
      </c>
      <c r="S94" s="74">
        <v>0</v>
      </c>
      <c r="U94" s="180">
        <v>0.21336163331311911</v>
      </c>
    </row>
    <row r="95" spans="1:22">
      <c r="A95" s="54">
        <v>6</v>
      </c>
      <c r="B95" s="54">
        <v>7</v>
      </c>
      <c r="C95" s="87">
        <v>8390</v>
      </c>
      <c r="D95" s="87">
        <v>5496365</v>
      </c>
      <c r="E95" s="55">
        <v>6.2816638158344951E-4</v>
      </c>
      <c r="F95" s="84">
        <v>6.5510905840286053</v>
      </c>
      <c r="G95" s="81"/>
      <c r="H95" s="143" t="str">
        <f t="shared" si="1"/>
        <v>(6, 7]</v>
      </c>
      <c r="I95" s="172">
        <v>0</v>
      </c>
      <c r="J95" s="55">
        <v>0</v>
      </c>
      <c r="K95" s="55">
        <v>0</v>
      </c>
      <c r="L95" s="104">
        <v>0</v>
      </c>
      <c r="M95" s="55">
        <v>0</v>
      </c>
      <c r="N95" s="55">
        <v>0</v>
      </c>
      <c r="O95" s="106"/>
      <c r="P95" s="55">
        <v>0</v>
      </c>
      <c r="Q95" s="180">
        <v>0</v>
      </c>
      <c r="R95" s="55">
        <v>1.2048192771084338E-2</v>
      </c>
      <c r="S95" s="74">
        <v>0</v>
      </c>
      <c r="U95" s="180">
        <v>0.22473548361673201</v>
      </c>
    </row>
    <row r="96" spans="1:22">
      <c r="A96" s="54">
        <v>7</v>
      </c>
      <c r="B96" s="54">
        <v>8</v>
      </c>
      <c r="C96" s="87">
        <v>8747</v>
      </c>
      <c r="D96" s="87">
        <v>6605700</v>
      </c>
      <c r="E96" s="55">
        <v>6.5489527290946755E-4</v>
      </c>
      <c r="F96" s="84">
        <v>7.5519606722304786</v>
      </c>
      <c r="G96" s="81"/>
      <c r="H96" s="143" t="str">
        <f t="shared" si="1"/>
        <v>(7, 8]</v>
      </c>
      <c r="I96" s="172">
        <v>0</v>
      </c>
      <c r="J96" s="55">
        <v>0</v>
      </c>
      <c r="K96" s="55">
        <v>0</v>
      </c>
      <c r="L96" s="104">
        <v>0</v>
      </c>
      <c r="M96" s="55">
        <v>0</v>
      </c>
      <c r="N96" s="55">
        <v>0</v>
      </c>
      <c r="O96" s="106"/>
      <c r="P96" s="55">
        <v>0</v>
      </c>
      <c r="Q96" s="180">
        <v>0</v>
      </c>
      <c r="R96" s="55">
        <v>3.614457831325301E-2</v>
      </c>
      <c r="S96" s="74">
        <v>0</v>
      </c>
      <c r="U96" s="180">
        <v>0.2344830191530354</v>
      </c>
    </row>
    <row r="97" spans="1:21">
      <c r="A97" s="54">
        <v>8</v>
      </c>
      <c r="B97" s="54">
        <v>9</v>
      </c>
      <c r="C97" s="87">
        <v>8856</v>
      </c>
      <c r="D97" s="87">
        <v>7570485</v>
      </c>
      <c r="E97" s="55">
        <v>6.6305619491096885E-4</v>
      </c>
      <c r="F97" s="84">
        <v>8.5484247967479678</v>
      </c>
      <c r="G97" s="81"/>
      <c r="H97" s="143" t="str">
        <f t="shared" si="1"/>
        <v>(8, 9]</v>
      </c>
      <c r="I97" s="172">
        <v>0</v>
      </c>
      <c r="J97" s="55">
        <v>0</v>
      </c>
      <c r="K97" s="55">
        <v>0</v>
      </c>
      <c r="L97" s="104">
        <v>0</v>
      </c>
      <c r="M97" s="55">
        <v>0</v>
      </c>
      <c r="N97" s="55">
        <v>0</v>
      </c>
      <c r="O97" s="106"/>
      <c r="P97" s="55">
        <v>0</v>
      </c>
      <c r="Q97" s="180">
        <v>0</v>
      </c>
      <c r="R97" s="55">
        <v>2.4096385542168676E-2</v>
      </c>
      <c r="S97" s="74">
        <v>0</v>
      </c>
      <c r="U97" s="180">
        <v>0.24127152960495621</v>
      </c>
    </row>
    <row r="98" spans="1:21">
      <c r="A98" s="54">
        <v>9</v>
      </c>
      <c r="B98" s="54">
        <v>10</v>
      </c>
      <c r="C98" s="87">
        <v>9108</v>
      </c>
      <c r="D98" s="87">
        <v>8694310</v>
      </c>
      <c r="E98" s="55">
        <v>6.8192364761168744E-4</v>
      </c>
      <c r="F98" s="84">
        <v>9.5457949055775142</v>
      </c>
      <c r="G98" s="81"/>
      <c r="H98" s="143" t="str">
        <f t="shared" si="1"/>
        <v>(9, 10]</v>
      </c>
      <c r="I98" s="172">
        <v>0</v>
      </c>
      <c r="J98" s="55">
        <v>0</v>
      </c>
      <c r="K98" s="55">
        <v>0</v>
      </c>
      <c r="L98" s="104">
        <v>0</v>
      </c>
      <c r="M98" s="55">
        <v>0</v>
      </c>
      <c r="N98" s="55">
        <v>0</v>
      </c>
      <c r="O98" s="106"/>
      <c r="P98" s="55">
        <v>0</v>
      </c>
      <c r="Q98" s="180">
        <v>0</v>
      </c>
      <c r="R98" s="55">
        <v>1.2048192771084338E-2</v>
      </c>
      <c r="S98" s="74">
        <v>0</v>
      </c>
      <c r="U98" s="180">
        <v>0.24651398937424071</v>
      </c>
    </row>
    <row r="99" spans="1:21">
      <c r="A99" s="54">
        <v>10</v>
      </c>
      <c r="B99" s="54">
        <v>15</v>
      </c>
      <c r="C99" s="87">
        <v>51671</v>
      </c>
      <c r="D99" s="87">
        <v>65170480</v>
      </c>
      <c r="E99" s="55">
        <v>3.8686513829318736E-3</v>
      </c>
      <c r="F99" s="84">
        <v>12.612583460742004</v>
      </c>
      <c r="G99" s="106"/>
      <c r="H99" s="143" t="str">
        <f t="shared" si="1"/>
        <v>(10, 15]</v>
      </c>
      <c r="I99" s="172">
        <v>0</v>
      </c>
      <c r="J99" s="55">
        <v>0</v>
      </c>
      <c r="K99" s="55">
        <v>0</v>
      </c>
      <c r="L99" s="104">
        <v>0</v>
      </c>
      <c r="M99" s="55">
        <v>0</v>
      </c>
      <c r="N99" s="55">
        <v>0</v>
      </c>
      <c r="O99" s="106"/>
      <c r="P99" s="55">
        <v>0</v>
      </c>
      <c r="Q99" s="180">
        <v>0.13126626188785775</v>
      </c>
      <c r="R99" s="55">
        <v>7.2289156626506021E-2</v>
      </c>
      <c r="S99" s="74">
        <v>0</v>
      </c>
      <c r="T99" s="91"/>
      <c r="U99" s="180">
        <v>0.2621944591855655</v>
      </c>
    </row>
    <row r="100" spans="1:21">
      <c r="A100" s="54">
        <v>15</v>
      </c>
      <c r="B100" s="54">
        <v>20</v>
      </c>
      <c r="C100" s="87">
        <v>60539</v>
      </c>
      <c r="D100" s="87">
        <v>106561110</v>
      </c>
      <c r="E100" s="55">
        <v>4.5326060279714479E-3</v>
      </c>
      <c r="F100" s="84">
        <v>17.602059829201011</v>
      </c>
      <c r="G100" s="106"/>
      <c r="H100" s="181" t="str">
        <f t="shared" si="1"/>
        <v>(15, 20]</v>
      </c>
      <c r="I100" s="172">
        <v>0</v>
      </c>
      <c r="J100" s="55">
        <v>0</v>
      </c>
      <c r="K100" s="55">
        <v>0</v>
      </c>
      <c r="L100" s="104">
        <v>0</v>
      </c>
      <c r="M100" s="55">
        <v>0</v>
      </c>
      <c r="N100" s="55">
        <v>0</v>
      </c>
      <c r="O100" s="106"/>
      <c r="P100" s="55">
        <v>0</v>
      </c>
      <c r="Q100" s="180">
        <v>0.13125249088755481</v>
      </c>
      <c r="R100" s="55">
        <v>7.2289156626506021E-2</v>
      </c>
      <c r="S100" s="74">
        <v>0</v>
      </c>
      <c r="T100" s="91"/>
      <c r="U100" s="180">
        <v>0.28343220593126539</v>
      </c>
    </row>
    <row r="101" spans="1:21">
      <c r="A101" s="54">
        <v>20</v>
      </c>
      <c r="B101" s="54">
        <v>25</v>
      </c>
      <c r="C101" s="87">
        <v>68801</v>
      </c>
      <c r="D101" s="87">
        <v>155359970</v>
      </c>
      <c r="E101" s="55">
        <v>5.151188941516437E-3</v>
      </c>
      <c r="F101" s="84">
        <v>22.581062775250363</v>
      </c>
      <c r="G101" s="106"/>
      <c r="H101" s="143" t="str">
        <f t="shared" si="1"/>
        <v>(20, 25]</v>
      </c>
      <c r="I101" s="172">
        <v>0</v>
      </c>
      <c r="J101" s="55">
        <v>0</v>
      </c>
      <c r="K101" s="55">
        <v>0</v>
      </c>
      <c r="L101" s="104">
        <v>0</v>
      </c>
      <c r="M101" s="55">
        <v>0</v>
      </c>
      <c r="N101" s="55">
        <v>0</v>
      </c>
      <c r="O101" s="106"/>
      <c r="P101" s="55">
        <v>0</v>
      </c>
      <c r="Q101" s="180">
        <v>0.1312781858881201</v>
      </c>
      <c r="R101" s="55">
        <v>7.2289156626506021E-2</v>
      </c>
      <c r="S101" s="74">
        <v>0</v>
      </c>
      <c r="T101" s="91"/>
      <c r="U101" s="180">
        <v>0.29907072112041061</v>
      </c>
    </row>
    <row r="102" spans="1:21">
      <c r="A102" s="54">
        <v>25</v>
      </c>
      <c r="B102" s="54">
        <v>30</v>
      </c>
      <c r="C102" s="87">
        <v>76304</v>
      </c>
      <c r="D102" s="87">
        <v>210369015</v>
      </c>
      <c r="E102" s="55">
        <v>5.7129448844271194E-3</v>
      </c>
      <c r="F102" s="84">
        <v>27.56985413608723</v>
      </c>
      <c r="G102" s="106"/>
      <c r="H102" s="143" t="str">
        <f t="shared" si="1"/>
        <v>(25, 30]</v>
      </c>
      <c r="I102" s="172">
        <v>0</v>
      </c>
      <c r="J102" s="55">
        <v>0</v>
      </c>
      <c r="K102" s="55">
        <v>0</v>
      </c>
      <c r="L102" s="104">
        <v>0</v>
      </c>
      <c r="M102" s="55">
        <v>0</v>
      </c>
      <c r="N102" s="55">
        <v>0</v>
      </c>
      <c r="O102" s="106"/>
      <c r="P102" s="55">
        <v>0</v>
      </c>
      <c r="Q102" s="180">
        <v>0.13224971290949369</v>
      </c>
      <c r="R102" s="55">
        <v>8.4337349397590355E-2</v>
      </c>
      <c r="S102" s="74">
        <v>0</v>
      </c>
      <c r="T102" s="91"/>
      <c r="U102" s="180">
        <v>0.31171104584443621</v>
      </c>
    </row>
    <row r="103" spans="1:21">
      <c r="A103" s="54">
        <v>30</v>
      </c>
      <c r="B103" s="54">
        <v>35</v>
      </c>
      <c r="C103" s="87">
        <v>83241</v>
      </c>
      <c r="D103" s="87">
        <v>271107480</v>
      </c>
      <c r="E103" s="55">
        <v>6.2323239296052345E-3</v>
      </c>
      <c r="F103" s="84">
        <v>32.568984034310013</v>
      </c>
      <c r="G103" s="106"/>
      <c r="H103" s="143" t="str">
        <f t="shared" si="1"/>
        <v>(30, 35]</v>
      </c>
      <c r="I103" s="172">
        <v>21</v>
      </c>
      <c r="J103" s="55">
        <v>0.13087880252170991</v>
      </c>
      <c r="K103" s="55">
        <v>0.10552692032106507</v>
      </c>
      <c r="L103" s="104">
        <v>105526920</v>
      </c>
      <c r="M103" s="55">
        <v>0.1055269205276346</v>
      </c>
      <c r="N103" s="55">
        <v>3.436904589854433</v>
      </c>
      <c r="O103" s="106"/>
      <c r="P103" s="55">
        <v>0.1055269205276346</v>
      </c>
      <c r="Q103" s="180">
        <v>3.6550552804112159E-2</v>
      </c>
      <c r="R103" s="55">
        <v>3.614457831325301E-2</v>
      </c>
      <c r="S103" s="74">
        <v>0.35</v>
      </c>
      <c r="T103" s="91"/>
      <c r="U103" s="180">
        <v>0.32425899924548329</v>
      </c>
    </row>
    <row r="104" spans="1:21">
      <c r="A104" s="54">
        <v>35</v>
      </c>
      <c r="B104" s="54">
        <v>40</v>
      </c>
      <c r="C104" s="87">
        <v>89448</v>
      </c>
      <c r="D104" s="87">
        <v>335898775</v>
      </c>
      <c r="E104" s="55">
        <v>6.6970472586265067E-3</v>
      </c>
      <c r="F104" s="84">
        <v>37.552407544047938</v>
      </c>
      <c r="G104" s="106"/>
      <c r="H104" s="181" t="str">
        <f t="shared" si="1"/>
        <v>(35, 40]</v>
      </c>
      <c r="I104" s="172">
        <v>19.247058600000003</v>
      </c>
      <c r="J104" s="55">
        <v>0.12889846103375374</v>
      </c>
      <c r="K104" s="55">
        <v>0.10393018093789884</v>
      </c>
      <c r="L104" s="104">
        <v>103930180</v>
      </c>
      <c r="M104" s="55">
        <v>0.1039301805196509</v>
      </c>
      <c r="N104" s="55">
        <v>3.9028284950004024</v>
      </c>
      <c r="O104" s="106"/>
      <c r="P104" s="55">
        <v>0.1039301805196509</v>
      </c>
      <c r="Q104" s="180">
        <v>2.9855874656829241E-2</v>
      </c>
      <c r="R104" s="55">
        <v>2.4096385542168676E-2</v>
      </c>
      <c r="S104" s="74">
        <v>0.28999999999999998</v>
      </c>
      <c r="T104" s="91"/>
      <c r="U104" s="180">
        <v>0.33402138771449891</v>
      </c>
    </row>
    <row r="105" spans="1:21">
      <c r="A105" s="54">
        <v>40</v>
      </c>
      <c r="B105" s="54">
        <v>45</v>
      </c>
      <c r="C105" s="87">
        <v>95401</v>
      </c>
      <c r="D105" s="87">
        <v>405939470</v>
      </c>
      <c r="E105" s="55">
        <v>7.1427533932589583E-3</v>
      </c>
      <c r="F105" s="84">
        <v>42.55086110208488</v>
      </c>
      <c r="G105" s="106"/>
      <c r="H105" s="143" t="str">
        <f t="shared" si="1"/>
        <v>(40, 45]</v>
      </c>
      <c r="I105" s="172">
        <v>18.263183400000003</v>
      </c>
      <c r="J105" s="55">
        <v>0.13044941520206069</v>
      </c>
      <c r="K105" s="55">
        <v>0.10518070748449834</v>
      </c>
      <c r="L105" s="104">
        <v>105180707</v>
      </c>
      <c r="M105" s="55">
        <v>0.10518070752590354</v>
      </c>
      <c r="N105" s="55">
        <v>4.4755296765537356</v>
      </c>
      <c r="O105" s="106"/>
      <c r="P105" s="55">
        <v>0.10518070752590354</v>
      </c>
      <c r="Q105" s="180">
        <v>2.9391089646603974E-2</v>
      </c>
      <c r="R105" s="55">
        <v>3.614457831325301E-2</v>
      </c>
      <c r="S105" s="74">
        <v>0.28000000000000003</v>
      </c>
      <c r="T105" s="91"/>
      <c r="U105" s="180">
        <v>0.3430985244299562</v>
      </c>
    </row>
    <row r="106" spans="1:21">
      <c r="A106" s="54">
        <v>45</v>
      </c>
      <c r="B106" s="54">
        <v>50</v>
      </c>
      <c r="C106" s="87">
        <v>100624</v>
      </c>
      <c r="D106" s="87">
        <v>478490985</v>
      </c>
      <c r="E106" s="55">
        <v>7.5338038117345671E-3</v>
      </c>
      <c r="F106" s="84">
        <v>47.552371700588331</v>
      </c>
      <c r="G106" s="106"/>
      <c r="H106" s="143" t="str">
        <f t="shared" si="1"/>
        <v>(45, 50]</v>
      </c>
      <c r="I106" s="172">
        <v>17.5</v>
      </c>
      <c r="J106" s="55">
        <v>0.13184156670535493</v>
      </c>
      <c r="K106" s="55">
        <v>0.10630319224087142</v>
      </c>
      <c r="L106" s="104">
        <v>106303192</v>
      </c>
      <c r="M106" s="55">
        <v>0.10630319253151596</v>
      </c>
      <c r="N106" s="55">
        <v>5.0549689242178522</v>
      </c>
      <c r="O106" s="106"/>
      <c r="P106" s="55">
        <v>0.10630319253151596</v>
      </c>
      <c r="Q106" s="180">
        <v>2.7000172594003797E-2</v>
      </c>
      <c r="R106" s="55">
        <v>2.4096385542168676E-2</v>
      </c>
      <c r="S106" s="74">
        <v>0.25</v>
      </c>
      <c r="T106" s="91"/>
      <c r="U106" s="180">
        <v>0.35173334075126161</v>
      </c>
    </row>
    <row r="107" spans="1:21">
      <c r="A107" s="54">
        <v>50</v>
      </c>
      <c r="B107" s="54">
        <v>60</v>
      </c>
      <c r="C107" s="87">
        <v>214959</v>
      </c>
      <c r="D107" s="87">
        <v>1184621845</v>
      </c>
      <c r="E107" s="55">
        <v>1.6094161766245139E-2</v>
      </c>
      <c r="F107" s="84">
        <v>55.10919966133077</v>
      </c>
      <c r="G107" s="106">
        <v>1.9140843999999999</v>
      </c>
      <c r="H107" s="181" t="str">
        <f t="shared" si="1"/>
        <v>(50, 60]</v>
      </c>
      <c r="I107" s="172" cm="1">
        <f t="array" ref="I107:I111">G107:G111*G90</f>
        <v>4.8129652238</v>
      </c>
      <c r="J107" s="55">
        <v>7.7460640887149435E-2</v>
      </c>
      <c r="K107" s="55">
        <v>6.2456125219826464E-2</v>
      </c>
      <c r="L107" s="104">
        <v>62456125</v>
      </c>
      <c r="M107" s="55">
        <v>6.2456125312280626E-2</v>
      </c>
      <c r="N107" s="55">
        <v>3.4419070799075677</v>
      </c>
      <c r="O107" s="106"/>
      <c r="P107" s="55">
        <v>6.2456125312280626E-2</v>
      </c>
      <c r="Q107" s="180">
        <v>2.2800440501609689E-2</v>
      </c>
      <c r="R107" s="55">
        <v>2.4096385542168676E-2</v>
      </c>
      <c r="S107" s="74">
        <v>0.37</v>
      </c>
      <c r="T107" s="91"/>
      <c r="U107" s="180">
        <v>0.36271288727141282</v>
      </c>
    </row>
    <row r="108" spans="1:21">
      <c r="A108" s="54">
        <v>60</v>
      </c>
      <c r="B108" s="54">
        <v>70</v>
      </c>
      <c r="C108" s="87">
        <v>229908</v>
      </c>
      <c r="D108" s="87">
        <v>1496133495</v>
      </c>
      <c r="E108" s="55">
        <v>1.7213406013955625E-2</v>
      </c>
      <c r="F108" s="84">
        <v>65.075312516310873</v>
      </c>
      <c r="G108" s="106">
        <v>5.3630478000000004</v>
      </c>
      <c r="H108" s="143" t="str">
        <f t="shared" si="1"/>
        <v>(60, 70]</v>
      </c>
      <c r="I108" s="172">
        <v>13.485383693100001</v>
      </c>
      <c r="J108" s="55">
        <v>0.23212938476330669</v>
      </c>
      <c r="K108" s="55">
        <v>0.1871647556221489</v>
      </c>
      <c r="L108" s="104">
        <v>187164755</v>
      </c>
      <c r="M108" s="55">
        <v>0.18716475593582377</v>
      </c>
      <c r="N108" s="55">
        <v>12.179804984562782</v>
      </c>
      <c r="O108" s="106"/>
      <c r="P108" s="55">
        <v>0.18716475593582377</v>
      </c>
      <c r="Q108" s="180">
        <v>6.7250440479509691E-2</v>
      </c>
      <c r="R108" s="55">
        <v>6.0240963855421686E-2</v>
      </c>
      <c r="S108" s="74">
        <v>0.36</v>
      </c>
      <c r="T108" s="91"/>
      <c r="U108" s="180">
        <v>0.3762682804482122</v>
      </c>
    </row>
    <row r="109" spans="1:21">
      <c r="A109" s="54">
        <v>70</v>
      </c>
      <c r="B109" s="54">
        <v>80</v>
      </c>
      <c r="C109" s="87">
        <v>241897</v>
      </c>
      <c r="D109" s="87">
        <v>1815887605</v>
      </c>
      <c r="E109" s="55">
        <v>1.811103256327672E-2</v>
      </c>
      <c r="F109" s="84">
        <v>75.068628589854356</v>
      </c>
      <c r="G109" s="106">
        <v>4.5775509000000003</v>
      </c>
      <c r="H109" s="143" t="str">
        <f t="shared" si="1"/>
        <v>(70, 80]</v>
      </c>
      <c r="I109" s="172">
        <v>11.51025173805</v>
      </c>
      <c r="J109" s="55">
        <v>0.20846254403933601</v>
      </c>
      <c r="K109" s="55">
        <v>0.1680823009602069</v>
      </c>
      <c r="L109" s="104">
        <v>168082300</v>
      </c>
      <c r="M109" s="55">
        <v>0.16808230084041151</v>
      </c>
      <c r="N109" s="55">
        <v>12.617707814317017</v>
      </c>
      <c r="O109" s="106"/>
      <c r="P109" s="55">
        <v>0.16808230084041151</v>
      </c>
      <c r="Q109" s="180">
        <v>6.064221133412865E-2</v>
      </c>
      <c r="R109" s="55">
        <v>4.8192771084337352E-2</v>
      </c>
      <c r="S109" s="74">
        <v>0.36</v>
      </c>
      <c r="T109" s="91"/>
      <c r="U109" s="180">
        <v>0.38787950467443449</v>
      </c>
    </row>
    <row r="110" spans="1:21">
      <c r="A110" s="54">
        <v>80</v>
      </c>
      <c r="B110" s="54">
        <v>90</v>
      </c>
      <c r="C110" s="87">
        <v>251871</v>
      </c>
      <c r="D110" s="87">
        <v>2142451880</v>
      </c>
      <c r="E110" s="55">
        <v>1.8857794361836114E-2</v>
      </c>
      <c r="F110" s="84">
        <v>85.061475120200413</v>
      </c>
      <c r="G110" s="106">
        <v>2.2481463000000002</v>
      </c>
      <c r="H110" s="143" t="str">
        <f t="shared" si="1"/>
        <v>(80, 90]</v>
      </c>
      <c r="I110" s="172">
        <v>5.6529638713499999</v>
      </c>
      <c r="J110" s="55">
        <v>0.10660243022080727</v>
      </c>
      <c r="K110" s="55">
        <v>8.5953003413803367E-2</v>
      </c>
      <c r="L110" s="104">
        <v>85953003</v>
      </c>
      <c r="M110" s="55">
        <v>8.5953003429765015E-2</v>
      </c>
      <c r="N110" s="55">
        <v>7.3112892627474579</v>
      </c>
      <c r="O110" s="106"/>
      <c r="P110" s="55">
        <v>8.5953003429765015E-2</v>
      </c>
      <c r="Q110" s="180">
        <v>3.0830899678279792E-2</v>
      </c>
      <c r="R110" s="55">
        <v>2.4096385542168676E-2</v>
      </c>
      <c r="S110" s="74">
        <v>0.36</v>
      </c>
      <c r="T110" s="91"/>
      <c r="U110" s="180">
        <v>0.39818380745410098</v>
      </c>
    </row>
    <row r="111" spans="1:21">
      <c r="A111" s="54">
        <v>90</v>
      </c>
      <c r="B111" s="54">
        <v>100</v>
      </c>
      <c r="C111" s="87">
        <v>258300</v>
      </c>
      <c r="D111" s="87">
        <v>2455049550</v>
      </c>
      <c r="E111" s="55">
        <v>1.9339139018236591E-2</v>
      </c>
      <c r="F111" s="84">
        <v>95.046440185830434</v>
      </c>
      <c r="G111" s="106">
        <v>1.9231130999999999</v>
      </c>
      <c r="H111" s="143" t="str">
        <f t="shared" si="1"/>
        <v>(90, 100]</v>
      </c>
      <c r="I111" s="182">
        <v>4.8356678899499999</v>
      </c>
      <c r="J111" s="103">
        <v>9.3517653569765852E-2</v>
      </c>
      <c r="K111" s="103">
        <v>7.5402813799680501E-2</v>
      </c>
      <c r="L111" s="104">
        <v>75402813</v>
      </c>
      <c r="M111" s="103">
        <v>7.5402813377014072E-2</v>
      </c>
      <c r="N111" s="103">
        <v>7.1667689914817032</v>
      </c>
      <c r="O111" s="106"/>
      <c r="P111" s="55">
        <v>7.5402813377014072E-2</v>
      </c>
      <c r="Q111" s="180">
        <v>2.7035605594783324E-2</v>
      </c>
      <c r="R111" s="55">
        <v>1.2048192771084338E-2</v>
      </c>
      <c r="S111" s="74">
        <v>0.36</v>
      </c>
      <c r="T111" s="91"/>
      <c r="U111" s="200">
        <v>0.40764951657436599</v>
      </c>
    </row>
    <row r="112" spans="1:21">
      <c r="A112" s="54">
        <v>100</v>
      </c>
      <c r="B112" s="54">
        <v>120</v>
      </c>
      <c r="C112" s="87">
        <v>527850</v>
      </c>
      <c r="D112" s="87">
        <v>5809282525</v>
      </c>
      <c r="E112" s="55">
        <v>3.9520575032040976E-2</v>
      </c>
      <c r="F112" s="84">
        <v>110.05555602917495</v>
      </c>
      <c r="G112" s="106"/>
      <c r="H112" s="143" t="str">
        <f t="shared" si="1"/>
        <v>(100, 120]</v>
      </c>
      <c r="I112" s="182">
        <v>0</v>
      </c>
      <c r="J112" s="103">
        <v>0</v>
      </c>
      <c r="K112" s="103">
        <v>0</v>
      </c>
      <c r="L112" s="104">
        <v>0</v>
      </c>
      <c r="M112" s="103">
        <v>0</v>
      </c>
      <c r="N112" s="103">
        <v>0</v>
      </c>
      <c r="O112" s="106"/>
      <c r="P112" s="55">
        <v>0</v>
      </c>
      <c r="Q112" s="180">
        <v>4.2740282940286221E-2</v>
      </c>
      <c r="R112" s="55">
        <v>6.0240963855421686E-2</v>
      </c>
      <c r="S112" s="74">
        <v>0</v>
      </c>
      <c r="T112" s="91"/>
      <c r="U112" s="200">
        <v>0.41948421306338879</v>
      </c>
    </row>
    <row r="113" spans="1:21">
      <c r="A113" s="54">
        <v>120</v>
      </c>
      <c r="B113" s="54">
        <v>140</v>
      </c>
      <c r="C113" s="87">
        <v>535919</v>
      </c>
      <c r="D113" s="87">
        <v>6967737790</v>
      </c>
      <c r="E113" s="55">
        <v>4.0124707872684226E-2</v>
      </c>
      <c r="F113" s="84">
        <v>130.01475577465996</v>
      </c>
      <c r="G113" s="106"/>
      <c r="H113" s="143" t="str">
        <f t="shared" si="1"/>
        <v>(120, 140]</v>
      </c>
      <c r="I113" s="182">
        <v>0</v>
      </c>
      <c r="J113" s="103">
        <v>0</v>
      </c>
      <c r="K113" s="103">
        <v>0</v>
      </c>
      <c r="L113" s="104">
        <v>0</v>
      </c>
      <c r="M113" s="103">
        <v>0</v>
      </c>
      <c r="N113" s="103">
        <v>0</v>
      </c>
      <c r="O113" s="106"/>
      <c r="P113" s="55">
        <v>0</v>
      </c>
      <c r="Q113" s="180">
        <v>1.8780093413162054E-2</v>
      </c>
      <c r="R113" s="55">
        <v>7.2289156626506021E-2</v>
      </c>
      <c r="S113" s="74">
        <v>0</v>
      </c>
      <c r="T113" s="91"/>
      <c r="U113" s="200">
        <v>0.43345839496888611</v>
      </c>
    </row>
    <row r="114" spans="1:21">
      <c r="A114" s="54">
        <v>140</v>
      </c>
      <c r="B114" s="54">
        <v>160</v>
      </c>
      <c r="C114" s="87">
        <v>529244</v>
      </c>
      <c r="D114" s="87">
        <v>7938511790</v>
      </c>
      <c r="E114" s="55">
        <v>3.9624944988647333E-2</v>
      </c>
      <c r="F114" s="84">
        <v>149.99719959035909</v>
      </c>
      <c r="G114" s="106"/>
      <c r="H114" s="143" t="str">
        <f t="shared" si="1"/>
        <v>(140, 160]</v>
      </c>
      <c r="I114" s="182">
        <v>0</v>
      </c>
      <c r="J114" s="103">
        <v>0</v>
      </c>
      <c r="K114" s="103">
        <v>0</v>
      </c>
      <c r="L114" s="104">
        <v>0</v>
      </c>
      <c r="M114" s="103">
        <v>0</v>
      </c>
      <c r="N114" s="103">
        <v>0</v>
      </c>
      <c r="O114" s="106"/>
      <c r="P114" s="55">
        <v>0</v>
      </c>
      <c r="Q114" s="180">
        <v>2.8816647633966248E-2</v>
      </c>
      <c r="R114" s="55">
        <v>2.4096385542168676E-2</v>
      </c>
      <c r="S114" s="74">
        <v>0</v>
      </c>
      <c r="T114" s="91"/>
      <c r="U114" s="200">
        <v>0.44527616641431639</v>
      </c>
    </row>
    <row r="115" spans="1:21">
      <c r="A115" s="54">
        <v>160</v>
      </c>
      <c r="B115" s="54">
        <v>180</v>
      </c>
      <c r="C115" s="87">
        <v>519627</v>
      </c>
      <c r="D115" s="87">
        <v>8832072340</v>
      </c>
      <c r="E115" s="55">
        <v>3.8904912081413959E-2</v>
      </c>
      <c r="F115" s="84">
        <v>169.96946540499243</v>
      </c>
      <c r="G115" s="106"/>
      <c r="H115" s="143" t="str">
        <f t="shared" si="1"/>
        <v>(160, 180]</v>
      </c>
      <c r="I115" s="182">
        <v>0</v>
      </c>
      <c r="J115" s="103">
        <v>0</v>
      </c>
      <c r="K115" s="103">
        <v>0</v>
      </c>
      <c r="L115" s="104">
        <v>0</v>
      </c>
      <c r="M115" s="103">
        <v>0</v>
      </c>
      <c r="N115" s="103">
        <v>0</v>
      </c>
      <c r="O115" s="106"/>
      <c r="P115" s="55">
        <v>0</v>
      </c>
      <c r="Q115" s="180">
        <v>8.5080991871781825E-3</v>
      </c>
      <c r="R115" s="55">
        <v>3.614457831325301E-2</v>
      </c>
      <c r="S115" s="74">
        <v>0</v>
      </c>
      <c r="T115" s="91"/>
      <c r="U115" s="200">
        <v>0.45612421386622082</v>
      </c>
    </row>
    <row r="116" spans="1:21">
      <c r="A116" s="54">
        <v>180</v>
      </c>
      <c r="B116" s="54">
        <v>200</v>
      </c>
      <c r="C116" s="87">
        <v>500559</v>
      </c>
      <c r="D116" s="87">
        <v>9508456100</v>
      </c>
      <c r="E116" s="55">
        <v>3.7477274827059578E-2</v>
      </c>
      <c r="F116" s="84">
        <v>189.95675035310524</v>
      </c>
      <c r="G116" s="106"/>
      <c r="H116" s="143" t="str">
        <f t="shared" si="1"/>
        <v>(180, 200]</v>
      </c>
      <c r="I116" s="182">
        <v>0</v>
      </c>
      <c r="J116" s="103">
        <v>0</v>
      </c>
      <c r="K116" s="103">
        <v>0</v>
      </c>
      <c r="L116" s="104">
        <v>0</v>
      </c>
      <c r="M116" s="103">
        <v>0</v>
      </c>
      <c r="N116" s="103">
        <v>0</v>
      </c>
      <c r="O116" s="106"/>
      <c r="P116" s="55">
        <v>0</v>
      </c>
      <c r="Q116" s="180">
        <v>7.4870671647154774E-3</v>
      </c>
      <c r="R116" s="55">
        <v>0</v>
      </c>
      <c r="S116" s="74">
        <v>0</v>
      </c>
      <c r="T116" s="91"/>
      <c r="U116" s="200">
        <v>0.46526182882358769</v>
      </c>
    </row>
    <row r="117" spans="1:21">
      <c r="A117" s="54">
        <v>200</v>
      </c>
      <c r="B117" s="54">
        <v>250</v>
      </c>
      <c r="C117" s="87">
        <v>1165700</v>
      </c>
      <c r="D117" s="87">
        <v>26176231540</v>
      </c>
      <c r="E117" s="55">
        <v>8.727694290963374E-2</v>
      </c>
      <c r="F117" s="84">
        <v>224.55375774212919</v>
      </c>
      <c r="G117" s="106"/>
      <c r="H117" s="143" t="str">
        <f t="shared" si="1"/>
        <v>(200, 250]</v>
      </c>
      <c r="I117" s="182">
        <v>0</v>
      </c>
      <c r="J117" s="103">
        <v>0</v>
      </c>
      <c r="K117" s="103">
        <v>0</v>
      </c>
      <c r="L117" s="104">
        <v>0</v>
      </c>
      <c r="M117" s="103">
        <v>0</v>
      </c>
      <c r="N117" s="103">
        <v>0</v>
      </c>
      <c r="O117" s="106"/>
      <c r="P117" s="55">
        <v>0</v>
      </c>
      <c r="Q117" s="180">
        <v>2.0060522441331493E-2</v>
      </c>
      <c r="R117" s="55">
        <v>6.0240963855421686E-2</v>
      </c>
      <c r="S117" s="74">
        <v>0</v>
      </c>
      <c r="T117" s="91"/>
      <c r="U117" s="200">
        <v>0.47911332319836658</v>
      </c>
    </row>
    <row r="118" spans="1:21">
      <c r="A118" s="54">
        <v>250</v>
      </c>
      <c r="B118" s="54">
        <v>300</v>
      </c>
      <c r="C118" s="87">
        <v>1026762</v>
      </c>
      <c r="D118" s="87">
        <v>28180089350</v>
      </c>
      <c r="E118" s="55">
        <v>7.6874537578949437E-2</v>
      </c>
      <c r="F118" s="84">
        <v>274.45590458158756</v>
      </c>
      <c r="G118" s="106"/>
      <c r="H118" s="143" t="str">
        <f t="shared" si="1"/>
        <v>(250, 300]</v>
      </c>
      <c r="I118" s="182">
        <v>0</v>
      </c>
      <c r="J118" s="103">
        <v>0</v>
      </c>
      <c r="K118" s="103">
        <v>0</v>
      </c>
      <c r="L118" s="104">
        <v>0</v>
      </c>
      <c r="M118" s="103">
        <v>0</v>
      </c>
      <c r="N118" s="103">
        <v>0</v>
      </c>
      <c r="O118" s="106"/>
      <c r="P118" s="55">
        <v>0</v>
      </c>
      <c r="Q118" s="180">
        <v>5.6530021243660468E-3</v>
      </c>
      <c r="R118" s="55">
        <v>2.4096385542168676E-2</v>
      </c>
      <c r="S118" s="74">
        <v>0</v>
      </c>
      <c r="T118" s="91"/>
      <c r="U118" s="200">
        <v>0.49589479128688968</v>
      </c>
    </row>
    <row r="119" spans="1:21">
      <c r="A119" s="54">
        <v>300</v>
      </c>
      <c r="B119" s="54">
        <v>350</v>
      </c>
      <c r="C119" s="87">
        <v>890637</v>
      </c>
      <c r="D119" s="87">
        <v>28893976955</v>
      </c>
      <c r="E119" s="55">
        <v>6.66827439325791E-2</v>
      </c>
      <c r="F119" s="84">
        <v>324.41922977599182</v>
      </c>
      <c r="G119" s="106"/>
      <c r="H119" s="143" t="str">
        <f t="shared" si="1"/>
        <v>(300, 350]</v>
      </c>
      <c r="I119" s="182">
        <v>0</v>
      </c>
      <c r="J119" s="103">
        <v>0</v>
      </c>
      <c r="K119" s="103">
        <v>0</v>
      </c>
      <c r="L119" s="104">
        <v>0</v>
      </c>
      <c r="M119" s="103">
        <v>0</v>
      </c>
      <c r="N119" s="103">
        <v>0</v>
      </c>
      <c r="O119" s="106"/>
      <c r="P119" s="55">
        <v>0</v>
      </c>
      <c r="Q119" s="180">
        <v>4.8534741067764306E-3</v>
      </c>
      <c r="R119" s="55">
        <v>1.2048192771084338E-2</v>
      </c>
      <c r="S119" s="74">
        <v>0</v>
      </c>
      <c r="T119" s="91"/>
      <c r="U119" s="200">
        <v>0.50967718085653457</v>
      </c>
    </row>
    <row r="120" spans="1:21">
      <c r="A120" s="54">
        <v>350</v>
      </c>
      <c r="B120" s="54">
        <v>400</v>
      </c>
      <c r="C120" s="87">
        <v>765141</v>
      </c>
      <c r="D120" s="87">
        <v>28648734925</v>
      </c>
      <c r="E120" s="55">
        <v>5.7286752487621231E-2</v>
      </c>
      <c r="F120" s="84">
        <v>374.42425546402558</v>
      </c>
      <c r="G120" s="106"/>
      <c r="H120" s="143" t="str">
        <f t="shared" ref="H120:H151" si="2">"("&amp;$A120&amp;", "&amp;$B120&amp;"]"</f>
        <v>(350, 400]</v>
      </c>
      <c r="I120" s="182">
        <v>0</v>
      </c>
      <c r="J120" s="103">
        <v>0</v>
      </c>
      <c r="K120" s="103">
        <v>0</v>
      </c>
      <c r="L120" s="104">
        <v>0</v>
      </c>
      <c r="M120" s="103">
        <v>0</v>
      </c>
      <c r="N120" s="103">
        <v>0</v>
      </c>
      <c r="O120" s="106"/>
      <c r="P120" s="55">
        <v>0</v>
      </c>
      <c r="Q120" s="180">
        <v>6.8415601505143232E-4</v>
      </c>
      <c r="R120" s="55">
        <v>0</v>
      </c>
      <c r="S120" s="74">
        <v>0</v>
      </c>
      <c r="T120" s="91"/>
      <c r="U120" s="200">
        <v>0.52141424686719351</v>
      </c>
    </row>
    <row r="121" spans="1:21">
      <c r="A121" s="54">
        <v>400</v>
      </c>
      <c r="B121" s="54">
        <v>450</v>
      </c>
      <c r="C121" s="87">
        <v>655533</v>
      </c>
      <c r="D121" s="87">
        <v>27818394850</v>
      </c>
      <c r="E121" s="55">
        <v>4.908030901293723E-2</v>
      </c>
      <c r="F121" s="84">
        <v>424.36299698108252</v>
      </c>
      <c r="G121" s="106"/>
      <c r="H121" s="143" t="str">
        <f t="shared" si="2"/>
        <v>(400, 450]</v>
      </c>
      <c r="I121" s="182">
        <v>0</v>
      </c>
      <c r="J121" s="103">
        <v>0</v>
      </c>
      <c r="K121" s="103">
        <v>0</v>
      </c>
      <c r="L121" s="104">
        <v>0</v>
      </c>
      <c r="M121" s="103">
        <v>0</v>
      </c>
      <c r="N121" s="103">
        <v>0</v>
      </c>
      <c r="O121" s="106"/>
      <c r="P121" s="55">
        <v>0</v>
      </c>
      <c r="Q121" s="180">
        <v>6.1849301360684635E-4</v>
      </c>
      <c r="R121" s="55">
        <v>0</v>
      </c>
      <c r="S121" s="74">
        <v>0</v>
      </c>
      <c r="T121" s="91"/>
      <c r="U121" s="200">
        <v>0.53116771467993662</v>
      </c>
    </row>
    <row r="122" spans="1:21">
      <c r="A122" s="54">
        <v>450</v>
      </c>
      <c r="B122" s="54">
        <v>500</v>
      </c>
      <c r="C122" s="87">
        <v>560281</v>
      </c>
      <c r="D122" s="87">
        <v>26577237665</v>
      </c>
      <c r="E122" s="55">
        <v>4.1948711375441795E-2</v>
      </c>
      <c r="F122" s="84">
        <v>474.35550491628311</v>
      </c>
      <c r="G122" s="106"/>
      <c r="H122" s="143" t="str">
        <f t="shared" si="2"/>
        <v>(450, 500]</v>
      </c>
      <c r="I122" s="182">
        <v>0</v>
      </c>
      <c r="J122" s="103">
        <v>0</v>
      </c>
      <c r="K122" s="103">
        <v>0</v>
      </c>
      <c r="L122" s="104">
        <v>0</v>
      </c>
      <c r="M122" s="103">
        <v>0</v>
      </c>
      <c r="N122" s="103">
        <v>0</v>
      </c>
      <c r="O122" s="106"/>
      <c r="P122" s="55">
        <v>0</v>
      </c>
      <c r="Q122" s="180">
        <v>5.5034501210759026E-4</v>
      </c>
      <c r="R122" s="55">
        <v>0</v>
      </c>
      <c r="S122" s="74">
        <v>0</v>
      </c>
      <c r="T122" s="91"/>
      <c r="U122" s="200">
        <v>0.53993864838765926</v>
      </c>
    </row>
    <row r="123" spans="1:21">
      <c r="A123" s="54">
        <v>500</v>
      </c>
      <c r="B123" s="54">
        <v>550</v>
      </c>
      <c r="C123" s="87">
        <v>478425</v>
      </c>
      <c r="D123" s="87">
        <v>25087256455</v>
      </c>
      <c r="E123" s="55">
        <v>3.5820083564846464E-2</v>
      </c>
      <c r="F123" s="84">
        <v>524.37177101949101</v>
      </c>
      <c r="G123" s="106"/>
      <c r="H123" s="143" t="str">
        <f t="shared" si="2"/>
        <v>(500, 550]</v>
      </c>
      <c r="I123" s="182">
        <v>0</v>
      </c>
      <c r="J123" s="103">
        <v>0</v>
      </c>
      <c r="K123" s="103">
        <v>0</v>
      </c>
      <c r="L123" s="104">
        <v>0</v>
      </c>
      <c r="M123" s="103">
        <v>0</v>
      </c>
      <c r="N123" s="103">
        <v>0</v>
      </c>
      <c r="O123" s="106"/>
      <c r="P123" s="55">
        <v>0</v>
      </c>
      <c r="Q123" s="180">
        <v>4.9546201090016424E-4</v>
      </c>
      <c r="R123" s="55">
        <v>0</v>
      </c>
      <c r="S123" s="74">
        <v>0</v>
      </c>
      <c r="T123" s="91"/>
      <c r="U123" s="200">
        <v>0.54798421649816254</v>
      </c>
    </row>
    <row r="124" spans="1:21">
      <c r="A124" s="54">
        <v>550</v>
      </c>
      <c r="B124" s="54">
        <v>600</v>
      </c>
      <c r="C124" s="87">
        <v>409136</v>
      </c>
      <c r="D124" s="87">
        <v>23501071195</v>
      </c>
      <c r="E124" s="55">
        <v>3.0632357651433396E-2</v>
      </c>
      <c r="F124" s="84">
        <v>574.40731676019709</v>
      </c>
      <c r="G124" s="106"/>
      <c r="H124" s="143" t="str">
        <f t="shared" si="2"/>
        <v>(550, 600]</v>
      </c>
      <c r="I124" s="172">
        <v>0</v>
      </c>
      <c r="J124" s="55">
        <v>0</v>
      </c>
      <c r="K124" s="55">
        <v>0</v>
      </c>
      <c r="L124" s="104">
        <v>0</v>
      </c>
      <c r="M124" s="55">
        <v>0</v>
      </c>
      <c r="N124" s="55">
        <v>0</v>
      </c>
      <c r="O124" s="106"/>
      <c r="P124" s="55">
        <v>0</v>
      </c>
      <c r="Q124" s="180">
        <v>4.4155900971429822E-4</v>
      </c>
      <c r="R124" s="55">
        <v>0</v>
      </c>
      <c r="S124" s="74">
        <v>0</v>
      </c>
      <c r="T124" s="91"/>
      <c r="U124" s="180">
        <v>0.55433683780878396</v>
      </c>
    </row>
    <row r="125" spans="1:21">
      <c r="A125" s="54">
        <v>600</v>
      </c>
      <c r="B125" s="54">
        <v>650</v>
      </c>
      <c r="C125" s="87">
        <v>348904</v>
      </c>
      <c r="D125" s="87">
        <v>21784236745</v>
      </c>
      <c r="E125" s="55">
        <v>2.612273697258544E-2</v>
      </c>
      <c r="F125" s="84">
        <v>624.36190886318298</v>
      </c>
      <c r="G125" s="106"/>
      <c r="H125" s="143" t="str">
        <f t="shared" si="2"/>
        <v>(600, 650]</v>
      </c>
      <c r="I125" s="172">
        <v>0</v>
      </c>
      <c r="J125" s="55">
        <v>0</v>
      </c>
      <c r="K125" s="55">
        <v>0</v>
      </c>
      <c r="L125" s="104">
        <v>0</v>
      </c>
      <c r="M125" s="55">
        <v>0</v>
      </c>
      <c r="N125" s="55">
        <v>0</v>
      </c>
      <c r="O125" s="106"/>
      <c r="P125" s="55">
        <v>0</v>
      </c>
      <c r="Q125" s="180">
        <v>3.923070086307542E-4</v>
      </c>
      <c r="R125" s="55">
        <v>0</v>
      </c>
      <c r="S125" s="74">
        <v>0</v>
      </c>
      <c r="T125" s="91"/>
      <c r="U125" s="180">
        <v>0.56015255402955211</v>
      </c>
    </row>
    <row r="126" spans="1:21">
      <c r="A126" s="54">
        <v>650</v>
      </c>
      <c r="B126" s="54">
        <v>700</v>
      </c>
      <c r="C126" s="87">
        <v>299066</v>
      </c>
      <c r="D126" s="87">
        <v>20167888070</v>
      </c>
      <c r="E126" s="55">
        <v>2.2391323846798081E-2</v>
      </c>
      <c r="F126" s="84">
        <v>674.36245076337673</v>
      </c>
      <c r="G126" s="106"/>
      <c r="H126" s="143" t="str">
        <f t="shared" si="2"/>
        <v>(650, 700]</v>
      </c>
      <c r="I126" s="172">
        <v>0</v>
      </c>
      <c r="J126" s="55">
        <v>0</v>
      </c>
      <c r="K126" s="55">
        <v>0</v>
      </c>
      <c r="L126" s="104">
        <v>0</v>
      </c>
      <c r="M126" s="55">
        <v>0</v>
      </c>
      <c r="N126" s="55">
        <v>0</v>
      </c>
      <c r="O126" s="106"/>
      <c r="P126" s="55">
        <v>0</v>
      </c>
      <c r="Q126" s="180">
        <v>3.4953800768983617E-4</v>
      </c>
      <c r="R126" s="55">
        <v>0</v>
      </c>
      <c r="S126" s="74">
        <v>0</v>
      </c>
      <c r="T126" s="91"/>
      <c r="U126" s="180">
        <v>0.56577541145018329</v>
      </c>
    </row>
    <row r="127" spans="1:21">
      <c r="A127" s="54">
        <v>700</v>
      </c>
      <c r="B127" s="54">
        <v>750</v>
      </c>
      <c r="C127" s="87">
        <v>257143</v>
      </c>
      <c r="D127" s="87">
        <v>18626033505</v>
      </c>
      <c r="E127" s="55">
        <v>1.9252513451670197E-2</v>
      </c>
      <c r="F127" s="84">
        <v>724.3453450025861</v>
      </c>
      <c r="G127" s="106"/>
      <c r="H127" s="143" t="str">
        <f t="shared" si="2"/>
        <v>(700, 750]</v>
      </c>
      <c r="I127" s="172">
        <v>0</v>
      </c>
      <c r="J127" s="55">
        <v>0</v>
      </c>
      <c r="K127" s="55">
        <v>0</v>
      </c>
      <c r="L127" s="104">
        <v>0</v>
      </c>
      <c r="M127" s="55">
        <v>0</v>
      </c>
      <c r="N127" s="55">
        <v>0</v>
      </c>
      <c r="O127" s="106"/>
      <c r="P127" s="55">
        <v>0</v>
      </c>
      <c r="Q127" s="180">
        <v>3.0851800678739614E-4</v>
      </c>
      <c r="R127" s="55">
        <v>0</v>
      </c>
      <c r="S127" s="74">
        <v>0</v>
      </c>
      <c r="T127" s="91"/>
      <c r="U127" s="180">
        <v>0.57041148553038556</v>
      </c>
    </row>
    <row r="128" spans="1:21">
      <c r="A128" s="54">
        <v>750</v>
      </c>
      <c r="B128" s="54">
        <v>800</v>
      </c>
      <c r="C128" s="87">
        <v>221618</v>
      </c>
      <c r="D128" s="87">
        <v>17161453475</v>
      </c>
      <c r="E128" s="55">
        <v>1.6592726716777223E-2</v>
      </c>
      <c r="F128" s="84">
        <v>774.37092090895135</v>
      </c>
      <c r="G128" s="106"/>
      <c r="H128" s="143" t="str">
        <f t="shared" si="2"/>
        <v>(750, 800]</v>
      </c>
      <c r="I128" s="172">
        <v>0</v>
      </c>
      <c r="J128" s="55">
        <v>0</v>
      </c>
      <c r="K128" s="55">
        <v>0</v>
      </c>
      <c r="L128" s="104">
        <v>0</v>
      </c>
      <c r="M128" s="55">
        <v>0</v>
      </c>
      <c r="N128" s="55">
        <v>0</v>
      </c>
      <c r="O128" s="106"/>
      <c r="P128" s="55">
        <v>0</v>
      </c>
      <c r="Q128" s="180">
        <v>2.7821700612077412E-4</v>
      </c>
      <c r="R128" s="55">
        <v>0</v>
      </c>
      <c r="S128" s="74">
        <v>0</v>
      </c>
      <c r="T128" s="91"/>
      <c r="U128" s="180">
        <v>0.57462227105111441</v>
      </c>
    </row>
    <row r="129" spans="1:21">
      <c r="A129" s="54">
        <v>800</v>
      </c>
      <c r="B129" s="54">
        <v>850</v>
      </c>
      <c r="C129" s="87">
        <v>190331</v>
      </c>
      <c r="D129" s="87">
        <v>15690756525</v>
      </c>
      <c r="E129" s="55">
        <v>1.4250242618970146E-2</v>
      </c>
      <c r="F129" s="84">
        <v>824.39311121152105</v>
      </c>
      <c r="G129" s="106"/>
      <c r="H129" s="143" t="str">
        <f t="shared" si="2"/>
        <v>(800, 850]</v>
      </c>
      <c r="I129" s="172">
        <v>0</v>
      </c>
      <c r="J129" s="55">
        <v>0</v>
      </c>
      <c r="K129" s="55">
        <v>0</v>
      </c>
      <c r="L129" s="104">
        <v>0</v>
      </c>
      <c r="M129" s="55">
        <v>0</v>
      </c>
      <c r="N129" s="55">
        <v>0</v>
      </c>
      <c r="O129" s="106"/>
      <c r="P129" s="55">
        <v>0</v>
      </c>
      <c r="Q129" s="180">
        <v>2.487020054714441E-4</v>
      </c>
      <c r="R129" s="55">
        <v>0</v>
      </c>
      <c r="S129" s="74">
        <v>0</v>
      </c>
      <c r="T129" s="91"/>
      <c r="U129" s="180">
        <v>0.57819078708863703</v>
      </c>
    </row>
    <row r="130" spans="1:21">
      <c r="A130" s="54">
        <v>850</v>
      </c>
      <c r="B130" s="54">
        <v>900</v>
      </c>
      <c r="C130" s="87">
        <v>165233</v>
      </c>
      <c r="D130" s="87">
        <v>14447963260</v>
      </c>
      <c r="E130" s="55">
        <v>1.2371134174991432E-2</v>
      </c>
      <c r="F130" s="84">
        <v>874.39937905866259</v>
      </c>
      <c r="G130" s="106"/>
      <c r="H130" s="143" t="str">
        <f t="shared" si="2"/>
        <v>(850, 900]</v>
      </c>
      <c r="I130" s="172">
        <v>0</v>
      </c>
      <c r="J130" s="55">
        <v>0</v>
      </c>
      <c r="K130" s="55">
        <v>0</v>
      </c>
      <c r="L130" s="75">
        <v>0</v>
      </c>
      <c r="M130" s="55">
        <v>0</v>
      </c>
      <c r="N130" s="55">
        <v>0</v>
      </c>
      <c r="O130" s="106"/>
      <c r="P130" s="55">
        <v>0</v>
      </c>
      <c r="Q130" s="180">
        <v>2.218730048812061E-4</v>
      </c>
      <c r="R130" s="55">
        <v>0</v>
      </c>
      <c r="S130" s="74">
        <v>0</v>
      </c>
      <c r="T130" s="91"/>
      <c r="U130" s="180">
        <v>0.58160603182602288</v>
      </c>
    </row>
    <row r="131" spans="1:21">
      <c r="A131" s="54">
        <v>900</v>
      </c>
      <c r="B131" s="54">
        <v>950</v>
      </c>
      <c r="C131" s="87">
        <v>142742</v>
      </c>
      <c r="D131" s="87">
        <v>13196035120</v>
      </c>
      <c r="E131" s="55">
        <v>1.0687214021452294E-2</v>
      </c>
      <c r="F131" s="84">
        <v>924.46757926889074</v>
      </c>
      <c r="G131" s="106"/>
      <c r="H131" s="143" t="str">
        <f t="shared" si="2"/>
        <v>(900, 950]</v>
      </c>
      <c r="I131" s="172">
        <v>0</v>
      </c>
      <c r="J131" s="55">
        <v>0</v>
      </c>
      <c r="K131" s="55">
        <v>0</v>
      </c>
      <c r="L131" s="75">
        <v>0</v>
      </c>
      <c r="M131" s="55">
        <v>0</v>
      </c>
      <c r="N131" s="55">
        <v>0</v>
      </c>
      <c r="O131" s="106"/>
      <c r="P131" s="55">
        <v>0</v>
      </c>
      <c r="Q131" s="180">
        <v>1.9943400438754809E-4</v>
      </c>
      <c r="R131" s="55">
        <v>0</v>
      </c>
      <c r="S131" s="74">
        <v>0</v>
      </c>
      <c r="T131" s="91"/>
      <c r="U131" s="180">
        <v>0.58509858428704342</v>
      </c>
    </row>
    <row r="132" spans="1:21">
      <c r="A132" s="54">
        <v>950</v>
      </c>
      <c r="B132" s="54">
        <v>1000</v>
      </c>
      <c r="C132" s="87">
        <v>124020</v>
      </c>
      <c r="D132" s="87">
        <v>12085225970</v>
      </c>
      <c r="E132" s="55">
        <v>9.2854820791393802E-3</v>
      </c>
      <c r="F132" s="84">
        <v>974.45782696339302</v>
      </c>
      <c r="G132" s="106"/>
      <c r="H132" s="143" t="str">
        <f t="shared" si="2"/>
        <v>(950, 1000]</v>
      </c>
      <c r="I132" s="172">
        <v>0</v>
      </c>
      <c r="J132" s="55">
        <v>0</v>
      </c>
      <c r="K132" s="55">
        <v>0</v>
      </c>
      <c r="L132" s="75">
        <v>0</v>
      </c>
      <c r="M132" s="55">
        <v>0</v>
      </c>
      <c r="N132" s="55">
        <v>0</v>
      </c>
      <c r="O132" s="106"/>
      <c r="P132" s="55">
        <v>0</v>
      </c>
      <c r="Q132" s="180">
        <v>1.7992900395843807E-4</v>
      </c>
      <c r="R132" s="55">
        <v>0</v>
      </c>
      <c r="S132" s="74">
        <v>0</v>
      </c>
      <c r="T132" s="91"/>
      <c r="U132" s="180">
        <v>0.58790730776309064</v>
      </c>
    </row>
    <row r="133" spans="1:21">
      <c r="A133" s="54">
        <v>1000</v>
      </c>
      <c r="B133" s="54">
        <v>2000</v>
      </c>
      <c r="C133" s="87">
        <v>850635</v>
      </c>
      <c r="D133" s="87">
        <v>112397654425</v>
      </c>
      <c r="E133" s="55">
        <v>6.368776042887217E-2</v>
      </c>
      <c r="F133" s="84">
        <v>1321.3382287937834</v>
      </c>
      <c r="G133" s="106"/>
      <c r="H133" s="143" t="str">
        <f t="shared" si="2"/>
        <v>(1000, 2000]</v>
      </c>
      <c r="I133" s="172">
        <v>0</v>
      </c>
      <c r="J133" s="55">
        <v>0</v>
      </c>
      <c r="K133" s="55">
        <v>0</v>
      </c>
      <c r="L133" s="75">
        <v>0</v>
      </c>
      <c r="M133" s="55">
        <v>0</v>
      </c>
      <c r="N133" s="55">
        <v>0</v>
      </c>
      <c r="O133" s="106"/>
      <c r="P133" s="55">
        <v>0</v>
      </c>
      <c r="Q133" s="180">
        <v>1.4766200324856408E-4</v>
      </c>
      <c r="R133" s="55">
        <v>0</v>
      </c>
      <c r="S133" s="74">
        <v>0</v>
      </c>
      <c r="T133" s="91"/>
      <c r="U133" s="180">
        <v>0.59869619235953719</v>
      </c>
    </row>
    <row r="134" spans="1:21">
      <c r="A134" s="54">
        <v>2000</v>
      </c>
      <c r="B134" s="54">
        <v>3000</v>
      </c>
      <c r="C134" s="87">
        <v>119341</v>
      </c>
      <c r="D134" s="87">
        <v>28404013705</v>
      </c>
      <c r="E134" s="55">
        <v>8.9351613998272274E-3</v>
      </c>
      <c r="F134" s="84">
        <v>2380.071702516319</v>
      </c>
      <c r="G134" s="106"/>
      <c r="H134" s="143" t="str">
        <f t="shared" si="2"/>
        <v>(2000, 3000]</v>
      </c>
      <c r="I134" s="172">
        <v>0</v>
      </c>
      <c r="J134" s="55">
        <v>0</v>
      </c>
      <c r="K134" s="55">
        <v>0</v>
      </c>
      <c r="L134" s="75">
        <v>0</v>
      </c>
      <c r="M134" s="55">
        <v>0</v>
      </c>
      <c r="N134" s="55">
        <v>0</v>
      </c>
      <c r="O134" s="106"/>
      <c r="P134" s="55">
        <v>0</v>
      </c>
      <c r="Q134" s="180">
        <v>4.7172001037784021E-4</v>
      </c>
      <c r="R134" s="55">
        <v>0</v>
      </c>
      <c r="S134" s="74">
        <v>0</v>
      </c>
      <c r="T134" s="91"/>
      <c r="U134" s="180">
        <v>0.59860977513435354</v>
      </c>
    </row>
    <row r="135" spans="1:21">
      <c r="A135" s="54">
        <v>3000</v>
      </c>
      <c r="B135" s="54">
        <v>4000</v>
      </c>
      <c r="C135" s="87">
        <v>35102</v>
      </c>
      <c r="D135" s="87">
        <v>12029474040</v>
      </c>
      <c r="E135" s="55">
        <v>2.6281163678596236E-3</v>
      </c>
      <c r="F135" s="84">
        <v>3427.0053102387333</v>
      </c>
      <c r="G135" s="106"/>
      <c r="H135" s="143" t="str">
        <f t="shared" si="2"/>
        <v>(3000, 4000]</v>
      </c>
      <c r="I135" s="172">
        <v>0</v>
      </c>
      <c r="J135" s="55">
        <v>0</v>
      </c>
      <c r="K135" s="55">
        <v>0</v>
      </c>
      <c r="L135" s="75">
        <v>0</v>
      </c>
      <c r="M135" s="55">
        <v>0</v>
      </c>
      <c r="N135" s="55">
        <v>0</v>
      </c>
      <c r="O135" s="106"/>
      <c r="P135" s="55">
        <v>0</v>
      </c>
      <c r="Q135" s="180">
        <v>6.3183001390026028E-5</v>
      </c>
      <c r="R135" s="55">
        <v>0</v>
      </c>
      <c r="S135" s="74">
        <v>0</v>
      </c>
      <c r="U135" s="180">
        <v>0.5718032900793858</v>
      </c>
    </row>
    <row r="136" spans="1:21">
      <c r="A136" s="54">
        <v>4000</v>
      </c>
      <c r="B136" s="54">
        <v>5000</v>
      </c>
      <c r="C136" s="87">
        <v>17552</v>
      </c>
      <c r="D136" s="87">
        <v>7832008840</v>
      </c>
      <c r="E136" s="55">
        <v>1.3141330547738624E-3</v>
      </c>
      <c r="F136" s="84">
        <v>4462.1745897903374</v>
      </c>
      <c r="G136" s="106"/>
      <c r="H136" s="143" t="str">
        <f t="shared" si="2"/>
        <v>(4000, 5000]</v>
      </c>
      <c r="I136" s="172">
        <v>0</v>
      </c>
      <c r="J136" s="55">
        <v>0</v>
      </c>
      <c r="K136" s="55">
        <v>0</v>
      </c>
      <c r="L136" s="75">
        <v>0</v>
      </c>
      <c r="M136" s="55">
        <v>0</v>
      </c>
      <c r="N136" s="55">
        <v>0</v>
      </c>
      <c r="O136" s="106"/>
      <c r="P136" s="55">
        <v>0</v>
      </c>
      <c r="Q136" s="180">
        <v>3.2266000709852017E-5</v>
      </c>
      <c r="R136" s="55">
        <v>0</v>
      </c>
      <c r="S136" s="74">
        <v>0</v>
      </c>
      <c r="U136" s="180">
        <v>0.53357712175811689</v>
      </c>
    </row>
    <row r="137" spans="1:21">
      <c r="A137" s="54">
        <v>5000</v>
      </c>
      <c r="B137" s="54">
        <v>6000</v>
      </c>
      <c r="C137" s="87">
        <v>12722</v>
      </c>
      <c r="D137" s="87">
        <v>6971945490</v>
      </c>
      <c r="E137" s="55">
        <v>9.5250687801008867E-4</v>
      </c>
      <c r="F137" s="84">
        <v>5480.2275506995757</v>
      </c>
      <c r="G137" s="106"/>
      <c r="H137" s="143" t="str">
        <f t="shared" si="2"/>
        <v>(5000, 6000]</v>
      </c>
      <c r="I137" s="172">
        <v>0</v>
      </c>
      <c r="J137" s="55">
        <v>0</v>
      </c>
      <c r="K137" s="55">
        <v>0</v>
      </c>
      <c r="L137" s="75">
        <v>0</v>
      </c>
      <c r="M137" s="55">
        <v>0</v>
      </c>
      <c r="N137" s="55">
        <v>0</v>
      </c>
      <c r="O137" s="106"/>
      <c r="P137" s="55">
        <v>0</v>
      </c>
      <c r="Q137" s="180">
        <v>1.3508000297176007E-5</v>
      </c>
      <c r="R137" s="55">
        <v>0</v>
      </c>
      <c r="S137" s="74">
        <v>0</v>
      </c>
      <c r="U137" s="180">
        <v>0.50684342931154724</v>
      </c>
    </row>
    <row r="138" spans="1:21">
      <c r="A138" s="54">
        <v>6000</v>
      </c>
      <c r="B138" s="54">
        <v>7000</v>
      </c>
      <c r="C138" s="87">
        <v>10710</v>
      </c>
      <c r="D138" s="87">
        <v>6952573520</v>
      </c>
      <c r="E138" s="55">
        <v>8.0186673978054155E-4</v>
      </c>
      <c r="F138" s="84">
        <v>6491.665284780579</v>
      </c>
      <c r="G138" s="106"/>
      <c r="H138" s="143" t="str">
        <f t="shared" si="2"/>
        <v>(6000, 7000]</v>
      </c>
      <c r="I138" s="172">
        <v>0</v>
      </c>
      <c r="J138" s="55">
        <v>0</v>
      </c>
      <c r="K138" s="55">
        <v>0</v>
      </c>
      <c r="L138" s="75">
        <v>0</v>
      </c>
      <c r="M138" s="55">
        <v>0</v>
      </c>
      <c r="N138" s="55">
        <v>0</v>
      </c>
      <c r="O138" s="106"/>
      <c r="P138" s="55">
        <v>0</v>
      </c>
      <c r="Q138" s="180">
        <v>0</v>
      </c>
      <c r="R138" s="55">
        <v>0</v>
      </c>
      <c r="S138" s="74">
        <v>0</v>
      </c>
      <c r="U138" s="180">
        <v>0.49768341505105479</v>
      </c>
    </row>
    <row r="139" spans="1:21">
      <c r="A139" s="54">
        <v>7000</v>
      </c>
      <c r="B139" s="54">
        <v>8000</v>
      </c>
      <c r="C139" s="87">
        <v>9675</v>
      </c>
      <c r="D139" s="87">
        <v>7245136075</v>
      </c>
      <c r="E139" s="55">
        <v>7.2437541618830439E-4</v>
      </c>
      <c r="F139" s="84">
        <v>7488.5127390180878</v>
      </c>
      <c r="G139" s="106"/>
      <c r="H139" s="143" t="str">
        <f t="shared" si="2"/>
        <v>(7000, 8000]</v>
      </c>
      <c r="I139" s="172">
        <v>0</v>
      </c>
      <c r="J139" s="55">
        <v>0</v>
      </c>
      <c r="K139" s="55">
        <v>0</v>
      </c>
      <c r="L139" s="75">
        <v>0</v>
      </c>
      <c r="M139" s="55">
        <v>0</v>
      </c>
      <c r="N139" s="55">
        <v>0</v>
      </c>
      <c r="O139" s="106"/>
      <c r="P139" s="55">
        <v>0</v>
      </c>
      <c r="Q139" s="180">
        <v>0</v>
      </c>
      <c r="R139" s="55">
        <v>0</v>
      </c>
      <c r="S139" s="74">
        <v>0</v>
      </c>
      <c r="U139" s="180">
        <v>0.49755258190080021</v>
      </c>
    </row>
    <row r="140" spans="1:21">
      <c r="A140" s="54">
        <v>8000</v>
      </c>
      <c r="B140" s="54">
        <v>9000</v>
      </c>
      <c r="C140" s="87">
        <v>8807</v>
      </c>
      <c r="D140" s="87">
        <v>7479169640</v>
      </c>
      <c r="E140" s="55">
        <v>6.5938752355249573E-4</v>
      </c>
      <c r="F140" s="84">
        <v>8492.3011695242421</v>
      </c>
      <c r="G140" s="106"/>
      <c r="H140" s="143" t="str">
        <f t="shared" si="2"/>
        <v>(8000, 9000]</v>
      </c>
      <c r="I140" s="172">
        <v>0</v>
      </c>
      <c r="J140" s="55">
        <v>0</v>
      </c>
      <c r="K140" s="55">
        <v>0</v>
      </c>
      <c r="L140" s="75">
        <v>0</v>
      </c>
      <c r="M140" s="55">
        <v>0</v>
      </c>
      <c r="N140" s="55">
        <v>0</v>
      </c>
      <c r="O140" s="106"/>
      <c r="P140" s="55">
        <v>0</v>
      </c>
      <c r="Q140" s="180">
        <v>0</v>
      </c>
      <c r="R140" s="55">
        <v>0</v>
      </c>
      <c r="S140" s="74">
        <v>0</v>
      </c>
      <c r="U140" s="180">
        <v>0.50538824918807201</v>
      </c>
    </row>
    <row r="141" spans="1:21">
      <c r="A141" s="54">
        <v>9000</v>
      </c>
      <c r="B141" s="54">
        <v>10000</v>
      </c>
      <c r="C141" s="87">
        <v>7932</v>
      </c>
      <c r="D141" s="87">
        <v>7529399725</v>
      </c>
      <c r="E141" s="55">
        <v>5.9387553500833386E-4</v>
      </c>
      <c r="F141" s="84">
        <v>9492.4353567826529</v>
      </c>
      <c r="G141" s="106"/>
      <c r="H141" s="143" t="str">
        <f t="shared" si="2"/>
        <v>(9000, 10000]</v>
      </c>
      <c r="I141" s="172">
        <v>0</v>
      </c>
      <c r="J141" s="55">
        <v>0</v>
      </c>
      <c r="K141" s="55">
        <v>0</v>
      </c>
      <c r="L141" s="75">
        <v>0</v>
      </c>
      <c r="M141" s="55">
        <v>0</v>
      </c>
      <c r="N141" s="55">
        <v>0</v>
      </c>
      <c r="O141" s="106"/>
      <c r="P141" s="55">
        <v>0</v>
      </c>
      <c r="Q141" s="180">
        <v>0</v>
      </c>
      <c r="R141" s="55">
        <v>0</v>
      </c>
      <c r="S141" s="74">
        <v>0</v>
      </c>
      <c r="U141" s="180">
        <v>0.50688905747032165</v>
      </c>
    </row>
    <row r="142" spans="1:21">
      <c r="A142" s="54">
        <v>10000</v>
      </c>
      <c r="B142" s="54">
        <v>20000</v>
      </c>
      <c r="C142" s="87">
        <v>48185</v>
      </c>
      <c r="D142" s="87">
        <v>67839372830</v>
      </c>
      <c r="E142" s="55">
        <v>3.6076516205719323E-3</v>
      </c>
      <c r="F142" s="84">
        <v>14078.940091314726</v>
      </c>
      <c r="G142" s="106"/>
      <c r="H142" s="143" t="str">
        <f t="shared" si="2"/>
        <v>(10000, 20000]</v>
      </c>
      <c r="I142" s="172">
        <v>0</v>
      </c>
      <c r="J142" s="55">
        <v>0</v>
      </c>
      <c r="K142" s="55">
        <v>0</v>
      </c>
      <c r="L142" s="75">
        <v>0</v>
      </c>
      <c r="M142" s="55">
        <v>0</v>
      </c>
      <c r="N142" s="55">
        <v>0</v>
      </c>
      <c r="O142" s="106"/>
      <c r="P142" s="55">
        <v>0</v>
      </c>
      <c r="Q142" s="180">
        <v>0</v>
      </c>
      <c r="R142" s="55">
        <v>0</v>
      </c>
      <c r="S142" s="74">
        <v>0</v>
      </c>
      <c r="U142" s="180">
        <v>0.53430923448139311</v>
      </c>
    </row>
    <row r="143" spans="1:21">
      <c r="A143" s="54">
        <v>20000</v>
      </c>
      <c r="B143" s="54">
        <v>30000</v>
      </c>
      <c r="C143" s="87">
        <v>14212</v>
      </c>
      <c r="D143" s="87">
        <v>34063009975</v>
      </c>
      <c r="E143" s="55">
        <v>1.06406443564529E-3</v>
      </c>
      <c r="F143" s="84">
        <v>23967.780731072333</v>
      </c>
      <c r="G143" s="106"/>
      <c r="H143" s="143" t="str">
        <f t="shared" si="2"/>
        <v>(20000, 30000]</v>
      </c>
      <c r="I143" s="172">
        <v>0</v>
      </c>
      <c r="J143" s="55">
        <v>0</v>
      </c>
      <c r="K143" s="55">
        <v>0</v>
      </c>
      <c r="L143" s="75">
        <v>0</v>
      </c>
      <c r="M143" s="55">
        <v>0</v>
      </c>
      <c r="N143" s="55">
        <v>0</v>
      </c>
      <c r="O143" s="106"/>
      <c r="P143" s="55">
        <v>0</v>
      </c>
      <c r="Q143" s="180">
        <v>0</v>
      </c>
      <c r="R143" s="55">
        <v>0</v>
      </c>
      <c r="S143" s="74">
        <v>0</v>
      </c>
      <c r="U143" s="180">
        <v>0.5714717606485421</v>
      </c>
    </row>
    <row r="144" spans="1:21">
      <c r="A144" s="54">
        <v>30000</v>
      </c>
      <c r="B144" s="54">
        <v>40000</v>
      </c>
      <c r="C144" s="87">
        <v>3788</v>
      </c>
      <c r="D144" s="87">
        <v>12848313455</v>
      </c>
      <c r="E144" s="55">
        <v>2.8361075726318315E-4</v>
      </c>
      <c r="F144" s="84">
        <v>33918.462130411826</v>
      </c>
      <c r="G144" s="106"/>
      <c r="H144" s="143" t="str">
        <f t="shared" si="2"/>
        <v>(30000, 40000]</v>
      </c>
      <c r="I144" s="172">
        <v>0</v>
      </c>
      <c r="J144" s="55">
        <v>0</v>
      </c>
      <c r="K144" s="55">
        <v>0</v>
      </c>
      <c r="L144" s="75">
        <v>0</v>
      </c>
      <c r="M144" s="55">
        <v>0</v>
      </c>
      <c r="N144" s="55">
        <v>0</v>
      </c>
      <c r="O144" s="106"/>
      <c r="P144" s="55">
        <v>0</v>
      </c>
      <c r="Q144" s="180">
        <v>0</v>
      </c>
      <c r="R144" s="55">
        <v>0</v>
      </c>
      <c r="S144" s="74">
        <v>0</v>
      </c>
      <c r="U144" s="180">
        <v>0.5848011246175473</v>
      </c>
    </row>
    <row r="145" spans="1:21">
      <c r="A145" s="54">
        <v>40000</v>
      </c>
      <c r="B145" s="54">
        <v>50000</v>
      </c>
      <c r="C145" s="87">
        <v>1035</v>
      </c>
      <c r="D145" s="87">
        <v>4548080825</v>
      </c>
      <c r="E145" s="55">
        <v>7.7491323592237215E-5</v>
      </c>
      <c r="F145" s="84">
        <v>43942.809903381647</v>
      </c>
      <c r="G145" s="106"/>
      <c r="H145" s="143" t="str">
        <f t="shared" si="2"/>
        <v>(40000, 50000]</v>
      </c>
      <c r="I145" s="172">
        <v>0</v>
      </c>
      <c r="J145" s="55">
        <v>0</v>
      </c>
      <c r="K145" s="55">
        <v>0</v>
      </c>
      <c r="L145" s="75">
        <v>0</v>
      </c>
      <c r="M145" s="55">
        <v>0</v>
      </c>
      <c r="N145" s="55">
        <v>0</v>
      </c>
      <c r="O145" s="106"/>
      <c r="P145" s="55">
        <v>0</v>
      </c>
      <c r="Q145" s="180">
        <v>0</v>
      </c>
      <c r="R145" s="55">
        <v>0</v>
      </c>
      <c r="S145" s="74">
        <v>0</v>
      </c>
      <c r="U145" s="180">
        <v>0.59034690799396683</v>
      </c>
    </row>
    <row r="146" spans="1:21">
      <c r="A146" s="54">
        <v>50000</v>
      </c>
      <c r="B146" s="54">
        <v>60000</v>
      </c>
      <c r="C146" s="87">
        <v>329</v>
      </c>
      <c r="D146" s="87">
        <v>1790316875</v>
      </c>
      <c r="E146" s="55">
        <v>2.4632507692604873E-5</v>
      </c>
      <c r="F146" s="84">
        <v>54416.926291793316</v>
      </c>
      <c r="G146" s="106"/>
      <c r="H146" s="143" t="str">
        <f t="shared" si="2"/>
        <v>(50000, 60000]</v>
      </c>
      <c r="I146" s="172">
        <v>0</v>
      </c>
      <c r="J146" s="55">
        <v>0</v>
      </c>
      <c r="K146" s="55">
        <v>0</v>
      </c>
      <c r="L146" s="75">
        <v>0</v>
      </c>
      <c r="M146" s="55">
        <v>0</v>
      </c>
      <c r="N146" s="55">
        <v>0</v>
      </c>
      <c r="O146" s="106"/>
      <c r="P146" s="55">
        <v>0</v>
      </c>
      <c r="Q146" s="180">
        <v>0</v>
      </c>
      <c r="R146" s="55">
        <v>0</v>
      </c>
      <c r="S146" s="74">
        <v>0</v>
      </c>
      <c r="U146" s="180">
        <v>0.56178435114503822</v>
      </c>
    </row>
    <row r="147" spans="1:21">
      <c r="A147" s="54">
        <v>60000</v>
      </c>
      <c r="B147" s="54">
        <v>70000</v>
      </c>
      <c r="C147" s="87">
        <v>215</v>
      </c>
      <c r="D147" s="87">
        <v>1386330070</v>
      </c>
      <c r="E147" s="55">
        <v>1.6097231470851209E-5</v>
      </c>
      <c r="F147" s="84">
        <v>64480.468372093019</v>
      </c>
      <c r="G147" s="106"/>
      <c r="H147" s="143" t="str">
        <f t="shared" si="2"/>
        <v>(60000, 70000]</v>
      </c>
      <c r="I147" s="172">
        <v>0</v>
      </c>
      <c r="J147" s="55">
        <v>0</v>
      </c>
      <c r="K147" s="55">
        <v>0</v>
      </c>
      <c r="L147" s="75">
        <v>0</v>
      </c>
      <c r="M147" s="55">
        <v>0</v>
      </c>
      <c r="N147" s="55">
        <v>0</v>
      </c>
      <c r="O147" s="106"/>
      <c r="P147" s="55">
        <v>0</v>
      </c>
      <c r="Q147" s="180">
        <v>0</v>
      </c>
      <c r="R147" s="55">
        <v>0</v>
      </c>
      <c r="S147" s="74">
        <v>0</v>
      </c>
      <c r="U147" s="180">
        <v>0.55228758169934644</v>
      </c>
    </row>
    <row r="148" spans="1:21">
      <c r="A148" s="54">
        <v>70000</v>
      </c>
      <c r="B148" s="54">
        <v>80000</v>
      </c>
      <c r="C148" s="87">
        <v>83</v>
      </c>
      <c r="D148" s="87">
        <v>616536055</v>
      </c>
      <c r="E148" s="55">
        <v>6.2142800561890709E-6</v>
      </c>
      <c r="F148" s="84">
        <v>74281.452409638558</v>
      </c>
      <c r="G148" s="106"/>
      <c r="H148" s="143" t="str">
        <f t="shared" si="2"/>
        <v>(70000, 80000]</v>
      </c>
      <c r="I148" s="172">
        <v>0</v>
      </c>
      <c r="J148" s="55">
        <v>0</v>
      </c>
      <c r="K148" s="55">
        <v>0</v>
      </c>
      <c r="L148" s="75">
        <v>0</v>
      </c>
      <c r="M148" s="55">
        <v>0</v>
      </c>
      <c r="N148" s="55">
        <v>0</v>
      </c>
      <c r="O148" s="106"/>
      <c r="P148" s="55">
        <v>0</v>
      </c>
      <c r="Q148" s="180">
        <v>0</v>
      </c>
      <c r="R148" s="55">
        <v>0</v>
      </c>
      <c r="S148" s="74">
        <v>0</v>
      </c>
      <c r="U148" s="180">
        <v>0.58650190114068446</v>
      </c>
    </row>
    <row r="149" spans="1:21">
      <c r="A149" s="54">
        <v>80000</v>
      </c>
      <c r="B149" s="54">
        <v>90000</v>
      </c>
      <c r="C149" s="87">
        <v>26</v>
      </c>
      <c r="D149" s="87">
        <v>216739195</v>
      </c>
      <c r="E149" s="55">
        <v>1.9466419453122389E-6</v>
      </c>
      <c r="F149" s="84">
        <v>83361.228846153856</v>
      </c>
      <c r="G149" s="106"/>
      <c r="H149" s="143" t="str">
        <f t="shared" si="2"/>
        <v>(80000, 90000]</v>
      </c>
      <c r="I149" s="172">
        <v>0</v>
      </c>
      <c r="J149" s="55">
        <v>0</v>
      </c>
      <c r="K149" s="55">
        <v>0</v>
      </c>
      <c r="L149" s="75">
        <v>0</v>
      </c>
      <c r="M149" s="55">
        <v>0</v>
      </c>
      <c r="N149" s="55">
        <v>0</v>
      </c>
      <c r="O149" s="106"/>
      <c r="P149" s="55">
        <v>0</v>
      </c>
      <c r="Q149" s="180">
        <v>0</v>
      </c>
      <c r="R149" s="55">
        <v>0</v>
      </c>
      <c r="S149" s="74">
        <v>0</v>
      </c>
      <c r="U149" s="180">
        <v>0.63975155279503104</v>
      </c>
    </row>
    <row r="150" spans="1:21">
      <c r="A150" s="54">
        <v>90000</v>
      </c>
      <c r="B150" s="54">
        <v>100000</v>
      </c>
      <c r="C150" s="87">
        <v>15</v>
      </c>
      <c r="D150" s="87">
        <v>138944095</v>
      </c>
      <c r="E150" s="55">
        <v>1.1230626607570611E-6</v>
      </c>
      <c r="F150" s="84">
        <v>92629.396666666667</v>
      </c>
      <c r="G150" s="106"/>
      <c r="H150" s="143" t="str">
        <f t="shared" si="2"/>
        <v>(90000, 100000]</v>
      </c>
      <c r="I150" s="172">
        <v>0</v>
      </c>
      <c r="J150" s="55">
        <v>0</v>
      </c>
      <c r="K150" s="55">
        <v>0</v>
      </c>
      <c r="L150" s="75">
        <v>0</v>
      </c>
      <c r="M150" s="55">
        <v>0</v>
      </c>
      <c r="N150" s="55">
        <v>0</v>
      </c>
      <c r="O150" s="106"/>
      <c r="P150" s="55">
        <v>0</v>
      </c>
      <c r="Q150" s="180">
        <v>0</v>
      </c>
      <c r="R150" s="55">
        <v>0</v>
      </c>
      <c r="S150" s="74">
        <v>0</v>
      </c>
      <c r="U150" s="180">
        <v>0.63</v>
      </c>
    </row>
    <row r="151" spans="1:21">
      <c r="A151" s="54">
        <v>100000</v>
      </c>
      <c r="B151" s="54">
        <v>9999999</v>
      </c>
      <c r="C151" s="87">
        <v>66</v>
      </c>
      <c r="D151" s="87">
        <v>817933950</v>
      </c>
      <c r="E151" s="55">
        <v>4.9414757073310689E-6</v>
      </c>
      <c r="F151" s="84">
        <v>123929.38636363637</v>
      </c>
      <c r="G151" s="106"/>
      <c r="H151" s="143" t="str">
        <f t="shared" si="2"/>
        <v>(100000, 9999999]</v>
      </c>
      <c r="I151" s="172">
        <v>0</v>
      </c>
      <c r="J151" s="55">
        <v>0</v>
      </c>
      <c r="K151" s="55">
        <v>0</v>
      </c>
      <c r="L151" s="75">
        <v>0</v>
      </c>
      <c r="M151" s="55">
        <v>0</v>
      </c>
      <c r="N151" s="55">
        <v>0</v>
      </c>
      <c r="O151" s="106"/>
      <c r="P151" s="55">
        <v>0</v>
      </c>
      <c r="Q151" s="180">
        <v>0</v>
      </c>
      <c r="R151" s="55">
        <v>0</v>
      </c>
      <c r="S151" s="74">
        <v>0</v>
      </c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/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1" t="s">
        <v>303</v>
      </c>
      <c r="B154" s="211"/>
      <c r="C154" s="211"/>
      <c r="D154" s="211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7" t="s">
        <v>55</v>
      </c>
      <c r="I157" s="117" t="s">
        <v>267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7" t="s">
        <v>282</v>
      </c>
      <c r="Q157" s="157" t="s">
        <v>282</v>
      </c>
      <c r="R157" s="77" t="s">
        <v>281</v>
      </c>
      <c r="S157" s="77" t="s">
        <v>74</v>
      </c>
    </row>
    <row r="158" spans="1:21">
      <c r="A158" s="59">
        <v>-1</v>
      </c>
      <c r="B158" s="59">
        <v>0</v>
      </c>
      <c r="C158" s="87" cm="1">
        <f t="array" ref="C158:D221">Multiplier_Weight_Oldhand!C158:D221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>"("&amp;$A158&amp;", "&amp;$B158&amp;"]"</f>
        <v>(-1, 0]</v>
      </c>
      <c r="I158" s="172">
        <v>0.97</v>
      </c>
      <c r="J158" s="55" cm="1">
        <f t="array" ref="J158:J222">E158:E222*I158:I222</f>
        <v>0.72651597170148763</v>
      </c>
      <c r="K158" s="55" cm="1">
        <f t="array" ref="K158:K221">J158:J221/SUM(_xlfn.ANCHORARRAY(J158))</f>
        <v>0.71251375628831959</v>
      </c>
      <c r="L158" s="104" cm="1">
        <f t="array" ref="L158:L222">INT(K158:K222*$B$2)</f>
        <v>712513756</v>
      </c>
      <c r="M158" s="55" cm="1">
        <f t="array" ref="M158:M222">_xlfn.LET(_xlpm.x, L158:L222, _xlpm.x/SUM(_xlpm.x))</f>
        <v>0.71222579812423781</v>
      </c>
      <c r="N158" s="55" cm="1">
        <f t="array" ref="N158:N222">M158:M222*F158:F222</f>
        <v>0</v>
      </c>
      <c r="O158" s="106"/>
      <c r="P158" s="55" cm="1">
        <f t="array" ref="P158:P221">M158:M221</f>
        <v>0.71222579812423781</v>
      </c>
      <c r="Q158" s="180">
        <v>0.72294875282443027</v>
      </c>
      <c r="R158" s="55"/>
      <c r="S158" s="74" cm="1">
        <f t="array" ref="S158:S221">_xlfn.LET(_xlpm.x, Q158:Q221/M158:M221, IF(ISERR(_xlpm.x), 0, ROUND(_xlpm.x,2)))</f>
        <v>1.02</v>
      </c>
    </row>
    <row r="159" spans="1:21">
      <c r="A159" s="54">
        <v>0</v>
      </c>
      <c r="B159" s="54">
        <v>1</v>
      </c>
      <c r="C159" s="87">
        <v>134671370</v>
      </c>
      <c r="D159" s="87">
        <v>5869389535</v>
      </c>
      <c r="E159" s="55">
        <v>0.13649527639219697</v>
      </c>
      <c r="F159" s="84">
        <v>0.43583053584440407</v>
      </c>
      <c r="G159" s="47">
        <v>37745</v>
      </c>
      <c r="H159" s="143" t="str">
        <f t="shared" ref="H159:H221" si="3">"("&amp;$A159&amp;", "&amp;$B159&amp;"]"</f>
        <v>(0, 1]</v>
      </c>
      <c r="I159" s="172">
        <v>1.18</v>
      </c>
      <c r="J159" s="55">
        <v>0.16106442614279243</v>
      </c>
      <c r="K159" s="55">
        <v>0.15796021525398307</v>
      </c>
      <c r="L159" s="104">
        <v>157960215</v>
      </c>
      <c r="M159" s="55">
        <v>0.15789637638975099</v>
      </c>
      <c r="N159" s="55">
        <v>6.8816062329834879E-2</v>
      </c>
      <c r="O159" s="106"/>
      <c r="P159" s="55">
        <v>0.15789637638975099</v>
      </c>
      <c r="Q159" s="180">
        <v>0.16136085442046003</v>
      </c>
      <c r="R159" s="55"/>
      <c r="S159" s="74">
        <v>1.02</v>
      </c>
    </row>
    <row r="160" spans="1:21">
      <c r="A160" s="54">
        <v>1</v>
      </c>
      <c r="B160" s="54">
        <v>2</v>
      </c>
      <c r="C160" s="87">
        <v>34304589</v>
      </c>
      <c r="D160" s="87">
        <v>5136293060</v>
      </c>
      <c r="E160" s="55">
        <v>3.4769189301896312E-2</v>
      </c>
      <c r="F160" s="84">
        <v>1.4972612148188105</v>
      </c>
      <c r="G160" s="81">
        <f>1+G159*G158</f>
        <v>1.0377449999999999</v>
      </c>
      <c r="H160" s="143" t="str">
        <f t="shared" si="3"/>
        <v>(1, 2]</v>
      </c>
      <c r="I160" s="172">
        <v>1.3</v>
      </c>
      <c r="J160" s="55">
        <v>4.5199946092465207E-2</v>
      </c>
      <c r="K160" s="55">
        <v>4.4328802984120265E-2</v>
      </c>
      <c r="L160" s="104">
        <v>44328802</v>
      </c>
      <c r="M160" s="55">
        <v>4.4310886798291246E-2</v>
      </c>
      <c r="N160" s="55">
        <v>6.6344972197308338E-2</v>
      </c>
      <c r="O160" s="106"/>
      <c r="P160" s="55">
        <v>4.4310886798291246E-2</v>
      </c>
      <c r="Q160" s="180">
        <v>4.5756934610305687E-2</v>
      </c>
      <c r="R160" s="55"/>
      <c r="S160" s="74">
        <v>1.03</v>
      </c>
    </row>
    <row r="161" spans="1:19">
      <c r="A161" s="54">
        <v>2</v>
      </c>
      <c r="B161" s="54">
        <v>3</v>
      </c>
      <c r="C161" s="87">
        <v>16020309</v>
      </c>
      <c r="D161" s="87">
        <v>4033651395</v>
      </c>
      <c r="E161" s="55">
        <v>1.6237278233995841E-2</v>
      </c>
      <c r="F161" s="84">
        <v>2.5178362009122295</v>
      </c>
      <c r="G161" s="81"/>
      <c r="H161" s="143" t="str">
        <f t="shared" si="3"/>
        <v>(2, 3]</v>
      </c>
      <c r="I161" s="172">
        <v>1.32</v>
      </c>
      <c r="J161" s="55">
        <v>2.1433207268874512E-2</v>
      </c>
      <c r="K161" s="55">
        <v>2.1020122908910612E-2</v>
      </c>
      <c r="L161" s="104">
        <v>21020122</v>
      </c>
      <c r="M161" s="55">
        <v>2.1011626852182275E-2</v>
      </c>
      <c r="N161" s="55">
        <v>5.2903834728484006E-2</v>
      </c>
      <c r="O161" s="106"/>
      <c r="P161" s="55">
        <v>2.1011626852182275E-2</v>
      </c>
      <c r="Q161" s="180">
        <v>2.1758000231243222E-2</v>
      </c>
      <c r="R161" s="55"/>
      <c r="S161" s="74">
        <v>1.04</v>
      </c>
    </row>
    <row r="162" spans="1:19">
      <c r="A162" s="54">
        <v>3</v>
      </c>
      <c r="B162" s="54">
        <v>4</v>
      </c>
      <c r="C162" s="87">
        <v>7967455</v>
      </c>
      <c r="D162" s="87">
        <v>2842347285</v>
      </c>
      <c r="E162" s="55">
        <v>8.0753613211731017E-3</v>
      </c>
      <c r="F162" s="84">
        <v>3.5674469262769604</v>
      </c>
      <c r="G162" s="81"/>
      <c r="H162" s="143" t="str">
        <f t="shared" si="3"/>
        <v>(3, 4]</v>
      </c>
      <c r="I162" s="172">
        <v>1.08</v>
      </c>
      <c r="J162" s="55">
        <v>8.7213902268669496E-3</v>
      </c>
      <c r="K162" s="55">
        <v>8.5533019956159709E-3</v>
      </c>
      <c r="L162" s="104">
        <v>8553301</v>
      </c>
      <c r="M162" s="55">
        <v>8.5498442381256156E-3</v>
      </c>
      <c r="N162" s="55">
        <v>3.0501115547448006E-2</v>
      </c>
      <c r="O162" s="106"/>
      <c r="P162" s="55">
        <v>8.5498442381256156E-3</v>
      </c>
      <c r="Q162" s="180">
        <v>8.5068854662453865E-3</v>
      </c>
      <c r="R162" s="55"/>
      <c r="S162" s="74">
        <v>0.99</v>
      </c>
    </row>
    <row r="163" spans="1:19">
      <c r="A163" s="54">
        <v>4</v>
      </c>
      <c r="B163" s="54">
        <v>5</v>
      </c>
      <c r="C163" s="87">
        <v>5578706</v>
      </c>
      <c r="D163" s="87">
        <v>2564213210</v>
      </c>
      <c r="E163" s="55">
        <v>5.6542605706083448E-3</v>
      </c>
      <c r="F163" s="84">
        <v>4.5964300861167446</v>
      </c>
      <c r="G163" s="81"/>
      <c r="H163" s="143" t="str">
        <f t="shared" si="3"/>
        <v>(4, 5]</v>
      </c>
      <c r="I163" s="172">
        <v>1.21</v>
      </c>
      <c r="J163" s="55">
        <v>6.8416552904360974E-3</v>
      </c>
      <c r="K163" s="55">
        <v>6.7097953797241976E-3</v>
      </c>
      <c r="L163" s="104">
        <v>6709795</v>
      </c>
      <c r="M163" s="55">
        <v>6.7070832792806038E-3</v>
      </c>
      <c r="N163" s="55">
        <v>3.0828639374975923E-2</v>
      </c>
      <c r="O163" s="106"/>
      <c r="P163" s="55">
        <v>6.7070832792806038E-3</v>
      </c>
      <c r="Q163" s="180">
        <v>6.6698354145381805E-3</v>
      </c>
      <c r="R163" s="55"/>
      <c r="S163" s="74">
        <v>0.99</v>
      </c>
    </row>
    <row r="164" spans="1:19">
      <c r="A164" s="54">
        <v>5</v>
      </c>
      <c r="B164" s="54">
        <v>6</v>
      </c>
      <c r="C164" s="87">
        <v>4158567</v>
      </c>
      <c r="D164" s="87">
        <v>2322704910</v>
      </c>
      <c r="E164" s="55">
        <v>4.214888079481699E-3</v>
      </c>
      <c r="F164" s="84">
        <v>5.5853492561259683</v>
      </c>
      <c r="G164" s="106">
        <v>1.31</v>
      </c>
      <c r="H164" s="143" t="str">
        <f t="shared" si="3"/>
        <v>(5, 6]</v>
      </c>
      <c r="I164" s="172" cm="1">
        <f t="array" ref="I164:I175">G164:G175*G160</f>
        <v>1.35944595</v>
      </c>
      <c r="J164" s="55">
        <v>5.729912529354674E-3</v>
      </c>
      <c r="K164" s="55">
        <v>5.6194793487230991E-3</v>
      </c>
      <c r="L164" s="104">
        <v>5619479</v>
      </c>
      <c r="M164" s="55">
        <v>5.6172079235160674E-3</v>
      </c>
      <c r="N164" s="55">
        <v>3.1374068097115362E-2</v>
      </c>
      <c r="O164" s="106"/>
      <c r="P164" s="55">
        <v>5.6172079235160674E-3</v>
      </c>
      <c r="Q164" s="180">
        <v>5.4541948981352501E-3</v>
      </c>
      <c r="R164" s="55"/>
      <c r="S164" s="74">
        <v>0.97</v>
      </c>
    </row>
    <row r="165" spans="1:19">
      <c r="A165" s="54">
        <v>6</v>
      </c>
      <c r="B165" s="54">
        <v>7</v>
      </c>
      <c r="C165" s="87">
        <v>2772263</v>
      </c>
      <c r="D165" s="87">
        <v>1818622450</v>
      </c>
      <c r="E165" s="55">
        <v>2.8098088288317042E-3</v>
      </c>
      <c r="F165" s="84">
        <v>6.5600646475460671</v>
      </c>
      <c r="G165" s="106">
        <v>1.2</v>
      </c>
      <c r="H165" s="143" t="str">
        <f t="shared" si="3"/>
        <v>(6, 7]</v>
      </c>
      <c r="I165" s="172">
        <v>1.2452939999999999</v>
      </c>
      <c r="J165" s="55">
        <v>3.4990380756911481E-3</v>
      </c>
      <c r="K165" s="55">
        <v>3.4316007628403919E-3</v>
      </c>
      <c r="L165" s="104">
        <v>3431600</v>
      </c>
      <c r="M165" s="55">
        <v>3.4302131408156761E-3</v>
      </c>
      <c r="N165" s="55">
        <v>2.2502419958612876E-2</v>
      </c>
      <c r="O165" s="106"/>
      <c r="P165" s="55">
        <v>3.4302131408156761E-3</v>
      </c>
      <c r="Q165" s="180">
        <v>3.3318405313007824E-3</v>
      </c>
      <c r="R165" s="55"/>
      <c r="S165" s="74">
        <v>0.97</v>
      </c>
    </row>
    <row r="166" spans="1:19">
      <c r="A166" s="54">
        <v>7</v>
      </c>
      <c r="B166" s="54">
        <v>8</v>
      </c>
      <c r="C166" s="87">
        <v>2871865</v>
      </c>
      <c r="D166" s="87">
        <v>2188753410</v>
      </c>
      <c r="E166" s="55">
        <v>2.9107597771974602E-3</v>
      </c>
      <c r="F166" s="84">
        <v>7.6213659416441928</v>
      </c>
      <c r="G166" s="106">
        <v>0.98</v>
      </c>
      <c r="H166" s="143" t="str">
        <f t="shared" si="3"/>
        <v>(7, 8]</v>
      </c>
      <c r="I166" s="172">
        <v>1.0169900999999999</v>
      </c>
      <c r="J166" s="55">
        <v>2.9602138768880224E-3</v>
      </c>
      <c r="K166" s="55">
        <v>2.9031613770287815E-3</v>
      </c>
      <c r="L166" s="104">
        <v>2903161</v>
      </c>
      <c r="M166" s="55">
        <v>2.9019877060565274E-3</v>
      </c>
      <c r="N166" s="55">
        <v>2.2117110266009377E-2</v>
      </c>
      <c r="O166" s="106"/>
      <c r="P166" s="55">
        <v>2.9019877060565274E-3</v>
      </c>
      <c r="Q166" s="180">
        <v>2.8156200112303422E-3</v>
      </c>
      <c r="R166" s="55"/>
      <c r="S166" s="74">
        <v>0.97</v>
      </c>
    </row>
    <row r="167" spans="1:19">
      <c r="A167" s="54">
        <v>8</v>
      </c>
      <c r="B167" s="54">
        <v>9</v>
      </c>
      <c r="C167" s="87">
        <v>2105410</v>
      </c>
      <c r="D167" s="87">
        <v>1810360075</v>
      </c>
      <c r="E167" s="55">
        <v>2.1339243810239356E-3</v>
      </c>
      <c r="F167" s="84">
        <v>8.5986106031604308</v>
      </c>
      <c r="G167" s="106">
        <v>1.21</v>
      </c>
      <c r="H167" s="143" t="str">
        <f t="shared" si="3"/>
        <v>(8, 9]</v>
      </c>
      <c r="I167" s="172">
        <v>1.2556714499999999</v>
      </c>
      <c r="J167" s="55">
        <v>2.6795079217106776E-3</v>
      </c>
      <c r="K167" s="55">
        <v>2.6278654959657703E-3</v>
      </c>
      <c r="L167" s="104">
        <v>2627865</v>
      </c>
      <c r="M167" s="55">
        <v>2.6268029651735597E-3</v>
      </c>
      <c r="N167" s="55">
        <v>2.258685582875463E-2</v>
      </c>
      <c r="O167" s="106"/>
      <c r="P167" s="55">
        <v>2.6268029651735597E-3</v>
      </c>
      <c r="Q167" s="180">
        <v>2.5445965127515817E-3</v>
      </c>
      <c r="R167" s="55"/>
      <c r="S167" s="74">
        <v>0.97</v>
      </c>
    </row>
    <row r="168" spans="1:19">
      <c r="A168" s="54">
        <v>9</v>
      </c>
      <c r="B168" s="54">
        <v>10</v>
      </c>
      <c r="C168" s="87">
        <v>1954254</v>
      </c>
      <c r="D168" s="87">
        <v>1885134195</v>
      </c>
      <c r="E168" s="55">
        <v>1.980721216919056E-3</v>
      </c>
      <c r="F168" s="84">
        <v>9.6463110475915617</v>
      </c>
      <c r="G168" s="106">
        <v>1.1599999999999999</v>
      </c>
      <c r="H168" s="143" t="str">
        <f t="shared" si="3"/>
        <v>(9, 10]</v>
      </c>
      <c r="I168" s="172">
        <v>1.2037841999999999</v>
      </c>
      <c r="J168" s="55">
        <v>2.3843609055319319E-3</v>
      </c>
      <c r="K168" s="55">
        <v>2.3384068779228702E-3</v>
      </c>
      <c r="L168" s="104">
        <v>2338406</v>
      </c>
      <c r="M168" s="55">
        <v>2.3374609481764258E-3</v>
      </c>
      <c r="N168" s="55">
        <v>2.2547875367708102E-2</v>
      </c>
      <c r="O168" s="106"/>
      <c r="P168" s="55">
        <v>2.3374609481764258E-3</v>
      </c>
      <c r="Q168" s="180">
        <v>2.2718729170527617E-3</v>
      </c>
      <c r="R168" s="55"/>
      <c r="S168" s="74">
        <v>0.97</v>
      </c>
    </row>
    <row r="169" spans="1:19">
      <c r="A169" s="54">
        <v>10</v>
      </c>
      <c r="B169" s="54">
        <v>15</v>
      </c>
      <c r="C169" s="87">
        <v>6734651</v>
      </c>
      <c r="D169" s="87">
        <v>8382998890</v>
      </c>
      <c r="E169" s="55">
        <v>6.8258609803255555E-3</v>
      </c>
      <c r="F169" s="84">
        <v>12.447562449783961</v>
      </c>
      <c r="G169" s="106">
        <v>0.45</v>
      </c>
      <c r="H169" s="143" t="str">
        <f t="shared" si="3"/>
        <v>(10, 15]</v>
      </c>
      <c r="I169" s="172">
        <v>0.46698524999999996</v>
      </c>
      <c r="J169" s="55">
        <v>3.1875763963625744E-3</v>
      </c>
      <c r="K169" s="55">
        <v>3.1261419157918736E-3</v>
      </c>
      <c r="L169" s="104">
        <v>3126141</v>
      </c>
      <c r="M169" s="55">
        <v>3.1248775901161728E-3</v>
      </c>
      <c r="N169" s="55">
        <v>3.8897108950901468E-2</v>
      </c>
      <c r="O169" s="106"/>
      <c r="P169" s="55">
        <v>3.1248775901161728E-3</v>
      </c>
      <c r="Q169" s="180">
        <v>3.0238589193723043E-3</v>
      </c>
      <c r="R169" s="55"/>
      <c r="S169" s="74">
        <v>0.97</v>
      </c>
    </row>
    <row r="170" spans="1:19">
      <c r="A170" s="54">
        <v>15</v>
      </c>
      <c r="B170" s="54">
        <v>20</v>
      </c>
      <c r="C170" s="87">
        <v>4528931</v>
      </c>
      <c r="D170" s="87">
        <v>7919233365</v>
      </c>
      <c r="E170" s="55">
        <v>4.5902680622183396E-3</v>
      </c>
      <c r="F170" s="84">
        <v>17.485877715955485</v>
      </c>
      <c r="G170" s="106">
        <v>0.87</v>
      </c>
      <c r="H170" s="181" t="str">
        <f t="shared" si="3"/>
        <v>(15, 20]</v>
      </c>
      <c r="I170" s="172">
        <v>0.90283814999999989</v>
      </c>
      <c r="J170" s="55">
        <v>4.1442691252972898E-3</v>
      </c>
      <c r="K170" s="55">
        <v>4.0643962095145139E-3</v>
      </c>
      <c r="L170" s="104">
        <v>4064396</v>
      </c>
      <c r="M170" s="55">
        <v>4.0627534003609602E-3</v>
      </c>
      <c r="N170" s="55">
        <v>7.1040809148794085E-2</v>
      </c>
      <c r="O170" s="106"/>
      <c r="P170" s="55">
        <v>4.0627534003609602E-3</v>
      </c>
      <c r="Q170" s="180">
        <v>3.9646257171216332E-3</v>
      </c>
      <c r="R170" s="55"/>
      <c r="S170" s="74">
        <v>0.98</v>
      </c>
    </row>
    <row r="171" spans="1:19">
      <c r="A171" s="54">
        <v>20</v>
      </c>
      <c r="B171" s="54">
        <v>25</v>
      </c>
      <c r="C171" s="87">
        <v>3129796</v>
      </c>
      <c r="D171" s="87">
        <v>7054318865</v>
      </c>
      <c r="E171" s="55">
        <v>3.1721840363782778E-3</v>
      </c>
      <c r="F171" s="84">
        <v>22.539228962526632</v>
      </c>
      <c r="G171" s="106">
        <v>0.53</v>
      </c>
      <c r="H171" s="143" t="str">
        <f t="shared" si="3"/>
        <v>(20, 25]</v>
      </c>
      <c r="I171" s="172">
        <v>0.55000484999999999</v>
      </c>
      <c r="J171" s="55">
        <v>1.7447166051006292E-3</v>
      </c>
      <c r="K171" s="55">
        <v>1.7110905064446893E-3</v>
      </c>
      <c r="L171" s="104">
        <v>1711090</v>
      </c>
      <c r="M171" s="55">
        <v>1.7103984739242032E-3</v>
      </c>
      <c r="N171" s="55">
        <v>3.8551062820933756E-2</v>
      </c>
      <c r="O171" s="106"/>
      <c r="P171" s="55">
        <v>1.7103984739242032E-3</v>
      </c>
      <c r="Q171" s="180">
        <v>1.6558466895929445E-3</v>
      </c>
      <c r="R171" s="55"/>
      <c r="S171" s="74">
        <v>0.97</v>
      </c>
    </row>
    <row r="172" spans="1:19">
      <c r="A172" s="54">
        <v>25</v>
      </c>
      <c r="B172" s="54">
        <v>30</v>
      </c>
      <c r="C172" s="87">
        <v>2506990</v>
      </c>
      <c r="D172" s="87">
        <v>6905395465</v>
      </c>
      <c r="E172" s="55">
        <v>2.540943134108414E-3</v>
      </c>
      <c r="F172" s="84">
        <v>27.544567249969088</v>
      </c>
      <c r="G172" s="106">
        <v>0.27</v>
      </c>
      <c r="H172" s="143" t="str">
        <f t="shared" si="3"/>
        <v>(25, 30]</v>
      </c>
      <c r="I172" s="172">
        <v>0.28019115</v>
      </c>
      <c r="J172" s="55">
        <v>7.119497788304407E-4</v>
      </c>
      <c r="K172" s="55">
        <v>6.9822829911789664E-4</v>
      </c>
      <c r="L172" s="104">
        <v>698228</v>
      </c>
      <c r="M172" s="55">
        <v>6.9794581562112365E-4</v>
      </c>
      <c r="N172" s="55">
        <v>1.9224615455210564E-2</v>
      </c>
      <c r="O172" s="106"/>
      <c r="P172" s="55">
        <v>6.9794581562112365E-4</v>
      </c>
      <c r="Q172" s="180">
        <v>6.70909365952092E-4</v>
      </c>
      <c r="R172" s="55"/>
      <c r="S172" s="74">
        <v>0.96</v>
      </c>
    </row>
    <row r="173" spans="1:19">
      <c r="A173" s="54">
        <v>30</v>
      </c>
      <c r="B173" s="54">
        <v>35</v>
      </c>
      <c r="C173" s="87">
        <v>1878754</v>
      </c>
      <c r="D173" s="87">
        <v>6111962030</v>
      </c>
      <c r="E173" s="55">
        <v>1.9041986912507506E-3</v>
      </c>
      <c r="F173" s="84">
        <v>32.531997430211725</v>
      </c>
      <c r="G173" s="106">
        <v>0.3</v>
      </c>
      <c r="H173" s="143" t="str">
        <f t="shared" si="3"/>
        <v>(30, 35]</v>
      </c>
      <c r="I173" s="172">
        <v>0.31132349999999998</v>
      </c>
      <c r="J173" s="55">
        <v>5.9282180125560299E-4</v>
      </c>
      <c r="K173" s="55">
        <v>5.8139628703963487E-4</v>
      </c>
      <c r="L173" s="104">
        <v>581396</v>
      </c>
      <c r="M173" s="55">
        <v>5.8116103252642238E-4</v>
      </c>
      <c r="N173" s="55">
        <v>1.8906329216688764E-2</v>
      </c>
      <c r="O173" s="106"/>
      <c r="P173" s="55">
        <v>5.8116103252642238E-4</v>
      </c>
      <c r="Q173" s="180">
        <v>5.6786647344428387E-4</v>
      </c>
      <c r="R173" s="55"/>
      <c r="S173" s="74">
        <v>0.98</v>
      </c>
    </row>
    <row r="174" spans="1:19">
      <c r="A174" s="54">
        <v>35</v>
      </c>
      <c r="B174" s="54">
        <v>40</v>
      </c>
      <c r="C174" s="87">
        <v>1621830</v>
      </c>
      <c r="D174" s="87">
        <v>6089148510</v>
      </c>
      <c r="E174" s="55">
        <v>1.6437950702599729E-3</v>
      </c>
      <c r="F174" s="84">
        <v>37.544924622186052</v>
      </c>
      <c r="G174" s="106">
        <v>0.6</v>
      </c>
      <c r="H174" s="181" t="str">
        <f t="shared" si="3"/>
        <v>(35, 40]</v>
      </c>
      <c r="I174" s="172">
        <v>0.62264699999999995</v>
      </c>
      <c r="J174" s="55">
        <v>1.0235040691121613E-3</v>
      </c>
      <c r="K174" s="55">
        <v>1.0037779722193445E-3</v>
      </c>
      <c r="L174" s="104">
        <v>1003777</v>
      </c>
      <c r="M174" s="55">
        <v>1.0033713299477029E-3</v>
      </c>
      <c r="N174" s="55">
        <v>3.767150095094908E-2</v>
      </c>
      <c r="O174" s="106"/>
      <c r="P174" s="55">
        <v>1.0033713299477029E-3</v>
      </c>
      <c r="Q174" s="180">
        <v>9.7218159420446463E-4</v>
      </c>
      <c r="R174" s="55"/>
      <c r="S174" s="74">
        <v>0.97</v>
      </c>
    </row>
    <row r="175" spans="1:19">
      <c r="A175" s="54">
        <v>40</v>
      </c>
      <c r="B175" s="54">
        <v>45</v>
      </c>
      <c r="C175" s="87">
        <v>1336896</v>
      </c>
      <c r="D175" s="87">
        <v>5698648415</v>
      </c>
      <c r="E175" s="55">
        <v>1.3550020990179467E-3</v>
      </c>
      <c r="F175" s="84">
        <v>42.625966529932022</v>
      </c>
      <c r="G175" s="106">
        <v>0.17</v>
      </c>
      <c r="H175" s="143" t="str">
        <f t="shared" si="3"/>
        <v>(40, 45]</v>
      </c>
      <c r="I175" s="172">
        <v>0.17641665000000001</v>
      </c>
      <c r="J175" s="55">
        <v>2.3904493105171446E-4</v>
      </c>
      <c r="K175" s="55">
        <v>2.3443779404662835E-4</v>
      </c>
      <c r="L175" s="104">
        <v>234437</v>
      </c>
      <c r="M175" s="55">
        <v>2.3434225378639838E-4</v>
      </c>
      <c r="N175" s="55">
        <v>9.9890650664478525E-3</v>
      </c>
      <c r="O175" s="106"/>
      <c r="P175" s="55">
        <v>2.3434225378639838E-4</v>
      </c>
      <c r="Q175" s="180">
        <v>2.2260372959427685E-4</v>
      </c>
      <c r="R175" s="55"/>
      <c r="S175" s="74">
        <v>0.95</v>
      </c>
    </row>
    <row r="176" spans="1:19">
      <c r="A176" s="54">
        <v>45</v>
      </c>
      <c r="B176" s="54">
        <v>50</v>
      </c>
      <c r="C176" s="87">
        <v>1129963</v>
      </c>
      <c r="D176" s="87">
        <v>5386108480</v>
      </c>
      <c r="E176" s="55">
        <v>1.1452665254534505E-3</v>
      </c>
      <c r="F176" s="84">
        <v>47.666237567070787</v>
      </c>
      <c r="G176" s="106"/>
      <c r="H176" s="143" t="str">
        <f t="shared" si="3"/>
        <v>(45, 50]</v>
      </c>
      <c r="I176" s="172">
        <v>0</v>
      </c>
      <c r="J176" s="55">
        <v>0</v>
      </c>
      <c r="K176" s="55">
        <v>0</v>
      </c>
      <c r="L176" s="104">
        <v>0</v>
      </c>
      <c r="M176" s="55">
        <v>0</v>
      </c>
      <c r="N176" s="55">
        <v>0</v>
      </c>
      <c r="O176" s="106"/>
      <c r="P176" s="55">
        <v>0</v>
      </c>
      <c r="Q176" s="180">
        <v>2.1215213191966382E-4</v>
      </c>
      <c r="R176" s="55"/>
      <c r="S176" s="74">
        <v>0</v>
      </c>
    </row>
    <row r="177" spans="1:19">
      <c r="A177" s="54">
        <v>50</v>
      </c>
      <c r="B177" s="54">
        <v>60</v>
      </c>
      <c r="C177" s="87">
        <v>1876167</v>
      </c>
      <c r="D177" s="87">
        <v>10300394235</v>
      </c>
      <c r="E177" s="55">
        <v>1.9015766545103015E-3</v>
      </c>
      <c r="F177" s="84">
        <v>54.901265372432199</v>
      </c>
      <c r="G177" s="106"/>
      <c r="H177" s="181" t="str">
        <f t="shared" si="3"/>
        <v>(50, 60]</v>
      </c>
      <c r="I177" s="172">
        <v>0</v>
      </c>
      <c r="J177" s="55">
        <v>0</v>
      </c>
      <c r="K177" s="55">
        <v>0</v>
      </c>
      <c r="L177" s="104">
        <v>0</v>
      </c>
      <c r="M177" s="55">
        <v>0</v>
      </c>
      <c r="N177" s="55">
        <v>0</v>
      </c>
      <c r="O177" s="106"/>
      <c r="P177" s="55">
        <v>0</v>
      </c>
      <c r="Q177" s="180">
        <v>6.2280361502472517E-4</v>
      </c>
      <c r="R177" s="55"/>
      <c r="S177" s="74">
        <v>0</v>
      </c>
    </row>
    <row r="178" spans="1:19">
      <c r="A178" s="54">
        <v>60</v>
      </c>
      <c r="B178" s="54">
        <v>70</v>
      </c>
      <c r="C178" s="87">
        <v>1368900</v>
      </c>
      <c r="D178" s="87">
        <v>8898541035</v>
      </c>
      <c r="E178" s="55">
        <v>1.3874395415542176E-3</v>
      </c>
      <c r="F178" s="84">
        <v>65.005048104317339</v>
      </c>
      <c r="G178" s="106"/>
      <c r="H178" s="143" t="str">
        <f t="shared" si="3"/>
        <v>(60, 70]</v>
      </c>
      <c r="I178" s="172">
        <v>0</v>
      </c>
      <c r="J178" s="55">
        <v>0</v>
      </c>
      <c r="K178" s="55">
        <v>0</v>
      </c>
      <c r="L178" s="104">
        <v>0</v>
      </c>
      <c r="M178" s="55">
        <v>0</v>
      </c>
      <c r="N178" s="55">
        <v>0</v>
      </c>
      <c r="O178" s="106"/>
      <c r="P178" s="55">
        <v>0</v>
      </c>
      <c r="Q178" s="180">
        <v>1.5079862341928023E-4</v>
      </c>
      <c r="R178" s="55"/>
      <c r="S178" s="74">
        <v>0</v>
      </c>
    </row>
    <row r="179" spans="1:19">
      <c r="A179" s="54">
        <v>70</v>
      </c>
      <c r="B179" s="54">
        <v>80</v>
      </c>
      <c r="C179" s="87">
        <v>1107148</v>
      </c>
      <c r="D179" s="87">
        <v>8303629765</v>
      </c>
      <c r="E179" s="55">
        <v>1.1221425330942135E-3</v>
      </c>
      <c r="F179" s="84">
        <v>75.00017852175138</v>
      </c>
      <c r="G179" s="106"/>
      <c r="H179" s="143" t="str">
        <f t="shared" si="3"/>
        <v>(70, 80]</v>
      </c>
      <c r="I179" s="172">
        <v>0</v>
      </c>
      <c r="J179" s="55">
        <v>0</v>
      </c>
      <c r="K179" s="55">
        <v>0</v>
      </c>
      <c r="L179" s="104">
        <v>0</v>
      </c>
      <c r="M179" s="55">
        <v>0</v>
      </c>
      <c r="N179" s="55">
        <v>0</v>
      </c>
      <c r="O179" s="106"/>
      <c r="P179" s="55">
        <v>0</v>
      </c>
      <c r="Q179" s="180">
        <v>1.2982942429562834E-4</v>
      </c>
      <c r="R179" s="55"/>
      <c r="S179" s="74">
        <v>0</v>
      </c>
    </row>
    <row r="180" spans="1:19">
      <c r="A180" s="54">
        <v>80</v>
      </c>
      <c r="B180" s="54">
        <v>90</v>
      </c>
      <c r="C180" s="87">
        <v>880621</v>
      </c>
      <c r="D180" s="87">
        <v>7488356915</v>
      </c>
      <c r="E180" s="55">
        <v>8.9254759041786601E-4</v>
      </c>
      <c r="F180" s="84">
        <v>85.034957319891305</v>
      </c>
      <c r="G180" s="106"/>
      <c r="H180" s="143" t="str">
        <f t="shared" si="3"/>
        <v>(80, 90]</v>
      </c>
      <c r="I180" s="172">
        <v>0</v>
      </c>
      <c r="J180" s="55">
        <v>0</v>
      </c>
      <c r="K180" s="55">
        <v>0</v>
      </c>
      <c r="L180" s="104">
        <v>0</v>
      </c>
      <c r="M180" s="55">
        <v>0</v>
      </c>
      <c r="N180" s="55">
        <v>0</v>
      </c>
      <c r="O180" s="106"/>
      <c r="P180" s="55">
        <v>0</v>
      </c>
      <c r="Q180" s="180">
        <v>1.1201240542940448E-4</v>
      </c>
      <c r="R180" s="55"/>
      <c r="S180" s="74">
        <v>0</v>
      </c>
    </row>
    <row r="181" spans="1:19">
      <c r="A181" s="54">
        <v>90</v>
      </c>
      <c r="B181" s="54">
        <v>100</v>
      </c>
      <c r="C181" s="87">
        <v>740089</v>
      </c>
      <c r="D181" s="87">
        <v>7048903000</v>
      </c>
      <c r="E181" s="55">
        <v>7.5011231124941149E-4</v>
      </c>
      <c r="F181" s="84">
        <v>95.24399092541573</v>
      </c>
      <c r="G181" s="106"/>
      <c r="H181" s="143" t="str">
        <f t="shared" si="3"/>
        <v>(90, 100]</v>
      </c>
      <c r="I181" s="172">
        <v>0</v>
      </c>
      <c r="J181" s="55">
        <v>0</v>
      </c>
      <c r="K181" s="55">
        <v>0</v>
      </c>
      <c r="L181" s="104">
        <v>0</v>
      </c>
      <c r="M181" s="55">
        <v>0</v>
      </c>
      <c r="N181" s="55">
        <v>0</v>
      </c>
      <c r="O181" s="106"/>
      <c r="P181" s="55">
        <v>0</v>
      </c>
      <c r="Q181" s="180">
        <v>1.0128479197082886E-4</v>
      </c>
      <c r="R181" s="55"/>
      <c r="S181" s="74">
        <v>0</v>
      </c>
    </row>
    <row r="182" spans="1:19">
      <c r="A182" s="54">
        <v>100</v>
      </c>
      <c r="B182" s="54">
        <v>120</v>
      </c>
      <c r="C182" s="87">
        <v>1141398</v>
      </c>
      <c r="D182" s="87">
        <v>12514373105</v>
      </c>
      <c r="E182" s="55">
        <v>1.1568563940761933E-3</v>
      </c>
      <c r="F182" s="84">
        <v>109.64074849439021</v>
      </c>
      <c r="G182" s="106"/>
      <c r="H182" s="143" t="str">
        <f t="shared" si="3"/>
        <v>(100, 120]</v>
      </c>
      <c r="I182" s="172">
        <v>0</v>
      </c>
      <c r="J182" s="55">
        <v>0</v>
      </c>
      <c r="K182" s="55">
        <v>0</v>
      </c>
      <c r="L182" s="104">
        <v>0</v>
      </c>
      <c r="M182" s="55">
        <v>0</v>
      </c>
      <c r="N182" s="55">
        <v>0</v>
      </c>
      <c r="O182" s="106"/>
      <c r="P182" s="55">
        <v>0</v>
      </c>
      <c r="Q182" s="180">
        <v>0</v>
      </c>
      <c r="R182" s="55"/>
      <c r="S182" s="74">
        <v>0</v>
      </c>
    </row>
    <row r="183" spans="1:19">
      <c r="A183" s="54">
        <v>120</v>
      </c>
      <c r="B183" s="54">
        <v>140</v>
      </c>
      <c r="C183" s="87">
        <v>816317</v>
      </c>
      <c r="D183" s="87">
        <v>10590153750</v>
      </c>
      <c r="E183" s="55">
        <v>8.2737269650296906E-4</v>
      </c>
      <c r="F183" s="84">
        <v>129.73089804573468</v>
      </c>
      <c r="G183" s="106"/>
      <c r="H183" s="143" t="str">
        <f t="shared" si="3"/>
        <v>(120, 140]</v>
      </c>
      <c r="I183" s="172">
        <v>0</v>
      </c>
      <c r="J183" s="55">
        <v>0</v>
      </c>
      <c r="K183" s="55">
        <v>0</v>
      </c>
      <c r="L183" s="104">
        <v>0</v>
      </c>
      <c r="M183" s="55">
        <v>0</v>
      </c>
      <c r="N183" s="55">
        <v>0</v>
      </c>
      <c r="O183" s="106"/>
      <c r="P183" s="55">
        <v>0</v>
      </c>
      <c r="Q183" s="180">
        <v>0</v>
      </c>
      <c r="R183" s="55"/>
      <c r="S183" s="74">
        <v>0</v>
      </c>
    </row>
    <row r="184" spans="1:19">
      <c r="A184" s="54">
        <v>140</v>
      </c>
      <c r="B184" s="54">
        <v>160</v>
      </c>
      <c r="C184" s="87">
        <v>633041</v>
      </c>
      <c r="D184" s="87">
        <v>9490295895</v>
      </c>
      <c r="E184" s="55">
        <v>6.4161451882900394E-4</v>
      </c>
      <c r="F184" s="84">
        <v>149.91597534756832</v>
      </c>
      <c r="G184" s="106"/>
      <c r="H184" s="143" t="str">
        <f t="shared" si="3"/>
        <v>(140, 160]</v>
      </c>
      <c r="I184" s="172">
        <v>0</v>
      </c>
      <c r="J184" s="55">
        <v>0</v>
      </c>
      <c r="K184" s="55">
        <v>0</v>
      </c>
      <c r="L184" s="104">
        <v>0</v>
      </c>
      <c r="M184" s="55">
        <v>0</v>
      </c>
      <c r="N184" s="55">
        <v>0</v>
      </c>
      <c r="O184" s="106"/>
      <c r="P184" s="55">
        <v>0</v>
      </c>
      <c r="Q184" s="180">
        <v>0</v>
      </c>
      <c r="R184" s="55"/>
      <c r="S184" s="74">
        <v>0</v>
      </c>
    </row>
    <row r="185" spans="1:19">
      <c r="A185" s="54">
        <v>160</v>
      </c>
      <c r="B185" s="54">
        <v>180</v>
      </c>
      <c r="C185" s="87">
        <v>482659</v>
      </c>
      <c r="D185" s="87">
        <v>8201830650</v>
      </c>
      <c r="E185" s="55">
        <v>4.8919583730514806E-4</v>
      </c>
      <c r="F185" s="84">
        <v>169.93012976034839</v>
      </c>
      <c r="G185" s="106"/>
      <c r="H185" s="143" t="str">
        <f t="shared" si="3"/>
        <v>(160, 180]</v>
      </c>
      <c r="I185" s="172">
        <v>0</v>
      </c>
      <c r="J185" s="55">
        <v>0</v>
      </c>
      <c r="K185" s="55">
        <v>0</v>
      </c>
      <c r="L185" s="104">
        <v>0</v>
      </c>
      <c r="M185" s="55">
        <v>0</v>
      </c>
      <c r="N185" s="55">
        <v>0</v>
      </c>
      <c r="O185" s="106"/>
      <c r="P185" s="55">
        <v>0</v>
      </c>
      <c r="Q185" s="180">
        <v>0</v>
      </c>
      <c r="R185" s="55"/>
      <c r="S185" s="74">
        <v>0</v>
      </c>
    </row>
    <row r="186" spans="1:19">
      <c r="A186" s="54">
        <v>180</v>
      </c>
      <c r="B186" s="54">
        <v>200</v>
      </c>
      <c r="C186" s="87">
        <v>388393</v>
      </c>
      <c r="D186" s="87">
        <v>7389979140</v>
      </c>
      <c r="E186" s="55">
        <v>3.9365315644887663E-4</v>
      </c>
      <c r="F186" s="84">
        <v>190.27065729814905</v>
      </c>
      <c r="G186" s="106"/>
      <c r="H186" s="143" t="str">
        <f t="shared" si="3"/>
        <v>(180, 200]</v>
      </c>
      <c r="I186" s="172">
        <v>0</v>
      </c>
      <c r="J186" s="55">
        <v>0</v>
      </c>
      <c r="K186" s="55">
        <v>0</v>
      </c>
      <c r="L186" s="104">
        <v>0</v>
      </c>
      <c r="M186" s="55">
        <v>0</v>
      </c>
      <c r="N186" s="55">
        <v>0</v>
      </c>
      <c r="O186" s="106"/>
      <c r="P186" s="55">
        <v>0</v>
      </c>
      <c r="Q186" s="180">
        <v>0</v>
      </c>
      <c r="R186" s="55"/>
      <c r="S186" s="74">
        <v>0</v>
      </c>
    </row>
    <row r="187" spans="1:19">
      <c r="A187" s="54">
        <v>200</v>
      </c>
      <c r="B187" s="54">
        <v>250</v>
      </c>
      <c r="C187" s="87">
        <v>687424</v>
      </c>
      <c r="D187" s="87">
        <v>15371333635</v>
      </c>
      <c r="E187" s="55">
        <v>6.9673404880806963E-4</v>
      </c>
      <c r="F187" s="84">
        <v>223.60775351166092</v>
      </c>
      <c r="G187" s="106"/>
      <c r="H187" s="143" t="str">
        <f t="shared" si="3"/>
        <v>(200, 250]</v>
      </c>
      <c r="I187" s="172">
        <v>0</v>
      </c>
      <c r="J187" s="55">
        <v>0</v>
      </c>
      <c r="K187" s="55">
        <v>0</v>
      </c>
      <c r="L187" s="104">
        <v>0</v>
      </c>
      <c r="M187" s="55">
        <v>0</v>
      </c>
      <c r="N187" s="55">
        <v>0</v>
      </c>
      <c r="O187" s="106"/>
      <c r="P187" s="55">
        <v>0</v>
      </c>
      <c r="Q187" s="180">
        <v>0</v>
      </c>
      <c r="R187" s="55"/>
      <c r="S187" s="74">
        <v>0</v>
      </c>
    </row>
    <row r="188" spans="1:19">
      <c r="A188" s="54">
        <v>250</v>
      </c>
      <c r="B188" s="54">
        <v>300</v>
      </c>
      <c r="C188" s="87">
        <v>439263</v>
      </c>
      <c r="D188" s="87">
        <v>12028209705</v>
      </c>
      <c r="E188" s="55">
        <v>4.452121085117469E-4</v>
      </c>
      <c r="F188" s="84">
        <v>273.82706271641365</v>
      </c>
      <c r="G188" s="106"/>
      <c r="H188" s="143" t="str">
        <f t="shared" si="3"/>
        <v>(250, 300]</v>
      </c>
      <c r="I188" s="172">
        <v>0</v>
      </c>
      <c r="J188" s="55">
        <v>0</v>
      </c>
      <c r="K188" s="55">
        <v>0</v>
      </c>
      <c r="L188" s="104">
        <v>0</v>
      </c>
      <c r="M188" s="55">
        <v>0</v>
      </c>
      <c r="N188" s="55">
        <v>0</v>
      </c>
      <c r="O188" s="106"/>
      <c r="P188" s="55">
        <v>0</v>
      </c>
      <c r="Q188" s="180">
        <v>0</v>
      </c>
      <c r="R188" s="55"/>
      <c r="S188" s="74">
        <v>0</v>
      </c>
    </row>
    <row r="189" spans="1:19">
      <c r="A189" s="54">
        <v>300</v>
      </c>
      <c r="B189" s="54">
        <v>350</v>
      </c>
      <c r="C189" s="87">
        <v>298334</v>
      </c>
      <c r="D189" s="87">
        <v>9668805040</v>
      </c>
      <c r="E189" s="55">
        <v>3.0237445261891734E-4</v>
      </c>
      <c r="F189" s="84">
        <v>324.09329945631407</v>
      </c>
      <c r="G189" s="106"/>
      <c r="H189" s="143" t="str">
        <f t="shared" si="3"/>
        <v>(300, 350]</v>
      </c>
      <c r="I189" s="172">
        <v>0</v>
      </c>
      <c r="J189" s="55">
        <v>0</v>
      </c>
      <c r="K189" s="55">
        <v>0</v>
      </c>
      <c r="L189" s="104">
        <v>0</v>
      </c>
      <c r="M189" s="55">
        <v>0</v>
      </c>
      <c r="N189" s="55">
        <v>0</v>
      </c>
      <c r="O189" s="106"/>
      <c r="P189" s="55">
        <v>0</v>
      </c>
      <c r="Q189" s="180">
        <v>0</v>
      </c>
      <c r="R189" s="55"/>
      <c r="S189" s="74">
        <v>0</v>
      </c>
    </row>
    <row r="190" spans="1:19">
      <c r="A190" s="54">
        <v>350</v>
      </c>
      <c r="B190" s="54">
        <v>400</v>
      </c>
      <c r="C190" s="87">
        <v>211467</v>
      </c>
      <c r="D190" s="87">
        <v>7917340960</v>
      </c>
      <c r="E190" s="55">
        <v>2.1433097927813993E-4</v>
      </c>
      <c r="F190" s="84">
        <v>374.4007793178132</v>
      </c>
      <c r="G190" s="106"/>
      <c r="H190" s="143" t="str">
        <f t="shared" si="3"/>
        <v>(350, 400]</v>
      </c>
      <c r="I190" s="172">
        <v>0</v>
      </c>
      <c r="J190" s="55">
        <v>0</v>
      </c>
      <c r="K190" s="55">
        <v>0</v>
      </c>
      <c r="L190" s="104">
        <v>0</v>
      </c>
      <c r="M190" s="55">
        <v>0</v>
      </c>
      <c r="N190" s="55">
        <v>0</v>
      </c>
      <c r="O190" s="106"/>
      <c r="P190" s="55">
        <v>0</v>
      </c>
      <c r="Q190" s="180">
        <v>0</v>
      </c>
      <c r="R190" s="55"/>
      <c r="S190" s="74">
        <v>0</v>
      </c>
    </row>
    <row r="191" spans="1:19">
      <c r="A191" s="54">
        <v>400</v>
      </c>
      <c r="B191" s="54">
        <v>450</v>
      </c>
      <c r="C191" s="87">
        <v>160769</v>
      </c>
      <c r="D191" s="87">
        <v>6824830435</v>
      </c>
      <c r="E191" s="55">
        <v>1.6294635667771936E-4</v>
      </c>
      <c r="F191" s="84">
        <v>424.51159334199997</v>
      </c>
      <c r="G191" s="106"/>
      <c r="H191" s="143" t="str">
        <f t="shared" si="3"/>
        <v>(400, 450]</v>
      </c>
      <c r="I191" s="172">
        <v>0</v>
      </c>
      <c r="J191" s="55">
        <v>0</v>
      </c>
      <c r="K191" s="55">
        <v>0</v>
      </c>
      <c r="L191" s="104">
        <v>0</v>
      </c>
      <c r="M191" s="55">
        <v>0</v>
      </c>
      <c r="N191" s="55">
        <v>0</v>
      </c>
      <c r="O191" s="106"/>
      <c r="P191" s="55">
        <v>0</v>
      </c>
      <c r="Q191" s="180">
        <v>0</v>
      </c>
      <c r="R191" s="55"/>
      <c r="S191" s="74">
        <v>0</v>
      </c>
    </row>
    <row r="192" spans="1:19">
      <c r="A192" s="54">
        <v>450</v>
      </c>
      <c r="B192" s="54">
        <v>500</v>
      </c>
      <c r="C192" s="87">
        <v>129237</v>
      </c>
      <c r="D192" s="87">
        <v>6165238720</v>
      </c>
      <c r="E192" s="55">
        <v>1.309873066197987E-4</v>
      </c>
      <c r="F192" s="84">
        <v>477.04904323065375</v>
      </c>
      <c r="G192" s="106"/>
      <c r="H192" s="143" t="str">
        <f t="shared" si="3"/>
        <v>(450, 500]</v>
      </c>
      <c r="I192" s="172">
        <v>0</v>
      </c>
      <c r="J192" s="55">
        <v>0</v>
      </c>
      <c r="K192" s="55">
        <v>0</v>
      </c>
      <c r="L192" s="104">
        <v>0</v>
      </c>
      <c r="M192" s="55">
        <v>0</v>
      </c>
      <c r="N192" s="55">
        <v>0</v>
      </c>
      <c r="O192" s="106"/>
      <c r="P192" s="55">
        <v>0</v>
      </c>
      <c r="Q192" s="180">
        <v>0</v>
      </c>
      <c r="R192" s="55"/>
      <c r="S192" s="74">
        <v>0</v>
      </c>
    </row>
    <row r="193" spans="1:19">
      <c r="A193" s="54">
        <v>500</v>
      </c>
      <c r="B193" s="54">
        <v>550</v>
      </c>
      <c r="C193" s="87">
        <v>94393</v>
      </c>
      <c r="D193" s="87">
        <v>4953718110</v>
      </c>
      <c r="E193" s="55">
        <v>9.5671400866335934E-5</v>
      </c>
      <c r="F193" s="84">
        <v>524.79718941023168</v>
      </c>
      <c r="G193" s="106"/>
      <c r="H193" s="143" t="str">
        <f t="shared" si="3"/>
        <v>(500, 550]</v>
      </c>
      <c r="I193" s="172">
        <v>0</v>
      </c>
      <c r="J193" s="55">
        <v>0</v>
      </c>
      <c r="K193" s="55">
        <v>0</v>
      </c>
      <c r="L193" s="104">
        <v>0</v>
      </c>
      <c r="M193" s="55">
        <v>0</v>
      </c>
      <c r="N193" s="55">
        <v>0</v>
      </c>
      <c r="O193" s="106"/>
      <c r="P193" s="55">
        <v>0</v>
      </c>
      <c r="Q193" s="180">
        <v>0</v>
      </c>
      <c r="R193" s="55"/>
      <c r="S193" s="74">
        <v>0</v>
      </c>
    </row>
    <row r="194" spans="1:19">
      <c r="A194" s="54">
        <v>550</v>
      </c>
      <c r="B194" s="54">
        <v>600</v>
      </c>
      <c r="C194" s="87">
        <v>80326</v>
      </c>
      <c r="D194" s="87">
        <v>4635061450</v>
      </c>
      <c r="E194" s="55">
        <v>8.1413886050759064E-5</v>
      </c>
      <c r="F194" s="84">
        <v>577.03127878893508</v>
      </c>
      <c r="G194" s="106"/>
      <c r="H194" s="143" t="str">
        <f t="shared" si="3"/>
        <v>(550, 600]</v>
      </c>
      <c r="I194" s="172">
        <v>0</v>
      </c>
      <c r="J194" s="55">
        <v>0</v>
      </c>
      <c r="K194" s="55">
        <v>0</v>
      </c>
      <c r="L194" s="104">
        <v>0</v>
      </c>
      <c r="M194" s="55">
        <v>0</v>
      </c>
      <c r="N194" s="55">
        <v>0</v>
      </c>
      <c r="O194" s="106"/>
      <c r="P194" s="55">
        <v>0</v>
      </c>
      <c r="Q194" s="180">
        <v>0</v>
      </c>
      <c r="R194" s="55"/>
      <c r="S194" s="74">
        <v>0</v>
      </c>
    </row>
    <row r="195" spans="1:19">
      <c r="A195" s="54">
        <v>600</v>
      </c>
      <c r="B195" s="54">
        <v>650</v>
      </c>
      <c r="C195" s="87">
        <v>60220</v>
      </c>
      <c r="D195" s="87">
        <v>3762531690</v>
      </c>
      <c r="E195" s="55">
        <v>6.1035582725104092E-5</v>
      </c>
      <c r="F195" s="84">
        <v>624.79769013616738</v>
      </c>
      <c r="G195" s="106"/>
      <c r="H195" s="143" t="str">
        <f t="shared" si="3"/>
        <v>(600, 650]</v>
      </c>
      <c r="I195" s="172">
        <v>0</v>
      </c>
      <c r="J195" s="55">
        <v>0</v>
      </c>
      <c r="K195" s="55">
        <v>0</v>
      </c>
      <c r="L195" s="104">
        <v>0</v>
      </c>
      <c r="M195" s="55">
        <v>0</v>
      </c>
      <c r="N195" s="55">
        <v>0</v>
      </c>
      <c r="O195" s="106"/>
      <c r="P195" s="55">
        <v>0</v>
      </c>
      <c r="Q195" s="180">
        <v>0</v>
      </c>
      <c r="R195" s="55"/>
      <c r="S195" s="74">
        <v>0</v>
      </c>
    </row>
    <row r="196" spans="1:19">
      <c r="A196" s="54">
        <v>650</v>
      </c>
      <c r="B196" s="54">
        <v>700</v>
      </c>
      <c r="C196" s="87">
        <v>53095</v>
      </c>
      <c r="D196" s="87">
        <v>3597267525</v>
      </c>
      <c r="E196" s="55">
        <v>5.3814086097465986E-5</v>
      </c>
      <c r="F196" s="84">
        <v>677.51530746774642</v>
      </c>
      <c r="G196" s="106"/>
      <c r="H196" s="143" t="str">
        <f t="shared" si="3"/>
        <v>(650, 700]</v>
      </c>
      <c r="I196" s="172">
        <v>0</v>
      </c>
      <c r="J196" s="55">
        <v>0</v>
      </c>
      <c r="K196" s="55">
        <v>0</v>
      </c>
      <c r="L196" s="104">
        <v>0</v>
      </c>
      <c r="M196" s="55">
        <v>0</v>
      </c>
      <c r="N196" s="55">
        <v>0</v>
      </c>
      <c r="O196" s="106"/>
      <c r="P196" s="55">
        <v>0</v>
      </c>
      <c r="Q196" s="180">
        <v>0</v>
      </c>
      <c r="R196" s="55"/>
      <c r="S196" s="74">
        <v>0</v>
      </c>
    </row>
    <row r="197" spans="1:19">
      <c r="A197" s="54">
        <v>700</v>
      </c>
      <c r="B197" s="54">
        <v>750</v>
      </c>
      <c r="C197" s="87">
        <v>46405</v>
      </c>
      <c r="D197" s="87">
        <v>3371782130</v>
      </c>
      <c r="E197" s="55">
        <v>4.703348084288368E-5</v>
      </c>
      <c r="F197" s="84">
        <v>726.59888589591628</v>
      </c>
      <c r="G197" s="106"/>
      <c r="H197" s="143" t="str">
        <f t="shared" si="3"/>
        <v>(700, 750]</v>
      </c>
      <c r="I197" s="172">
        <v>0</v>
      </c>
      <c r="J197" s="55">
        <v>0</v>
      </c>
      <c r="K197" s="55">
        <v>0</v>
      </c>
      <c r="L197" s="104">
        <v>0</v>
      </c>
      <c r="M197" s="55">
        <v>0</v>
      </c>
      <c r="N197" s="55">
        <v>0</v>
      </c>
      <c r="O197" s="106"/>
      <c r="P197" s="55">
        <v>0</v>
      </c>
      <c r="Q197" s="180">
        <v>0</v>
      </c>
      <c r="R197" s="55"/>
      <c r="S197" s="74">
        <v>0</v>
      </c>
    </row>
    <row r="198" spans="1:19">
      <c r="A198" s="54">
        <v>750</v>
      </c>
      <c r="B198" s="54">
        <v>800</v>
      </c>
      <c r="C198" s="87">
        <v>37597</v>
      </c>
      <c r="D198" s="87">
        <v>2923058065</v>
      </c>
      <c r="E198" s="55">
        <v>3.810619069604348E-5</v>
      </c>
      <c r="F198" s="84">
        <v>777.4710921084129</v>
      </c>
      <c r="G198" s="106"/>
      <c r="H198" s="143" t="str">
        <f t="shared" si="3"/>
        <v>(750, 800]</v>
      </c>
      <c r="I198" s="172">
        <v>0</v>
      </c>
      <c r="J198" s="55">
        <v>0</v>
      </c>
      <c r="K198" s="55">
        <v>0</v>
      </c>
      <c r="L198" s="104">
        <v>0</v>
      </c>
      <c r="M198" s="55">
        <v>0</v>
      </c>
      <c r="N198" s="55">
        <v>0</v>
      </c>
      <c r="O198" s="106"/>
      <c r="P198" s="55">
        <v>0</v>
      </c>
      <c r="Q198" s="180">
        <v>0</v>
      </c>
      <c r="R198" s="55"/>
      <c r="S198" s="74">
        <v>0</v>
      </c>
    </row>
    <row r="199" spans="1:19">
      <c r="A199" s="54">
        <v>800</v>
      </c>
      <c r="B199" s="54">
        <v>850</v>
      </c>
      <c r="C199" s="87">
        <v>33614</v>
      </c>
      <c r="D199" s="87">
        <v>2776922115</v>
      </c>
      <c r="E199" s="55">
        <v>3.4069247388270488E-5</v>
      </c>
      <c r="F199" s="84">
        <v>826.12069822097942</v>
      </c>
      <c r="G199" s="106"/>
      <c r="H199" s="143" t="str">
        <f t="shared" si="3"/>
        <v>(800, 850]</v>
      </c>
      <c r="I199" s="172">
        <v>0</v>
      </c>
      <c r="J199" s="55">
        <v>0</v>
      </c>
      <c r="K199" s="55">
        <v>0</v>
      </c>
      <c r="L199" s="104">
        <v>0</v>
      </c>
      <c r="M199" s="55">
        <v>0</v>
      </c>
      <c r="N199" s="55">
        <v>0</v>
      </c>
      <c r="O199" s="106"/>
      <c r="P199" s="55">
        <v>0</v>
      </c>
      <c r="Q199" s="180">
        <v>0</v>
      </c>
      <c r="R199" s="55"/>
      <c r="S199" s="74">
        <v>0</v>
      </c>
    </row>
    <row r="200" spans="1:19">
      <c r="A200" s="54">
        <v>850</v>
      </c>
      <c r="B200" s="54">
        <v>900</v>
      </c>
      <c r="C200" s="87">
        <v>26774</v>
      </c>
      <c r="D200" s="87">
        <v>2345628000</v>
      </c>
      <c r="E200" s="55">
        <v>2.713661062573791E-5</v>
      </c>
      <c r="F200" s="84">
        <v>876.08426085007841</v>
      </c>
      <c r="G200" s="106"/>
      <c r="H200" s="143" t="str">
        <f t="shared" si="3"/>
        <v>(850, 900]</v>
      </c>
      <c r="I200" s="172">
        <v>0</v>
      </c>
      <c r="J200" s="55">
        <v>0</v>
      </c>
      <c r="K200" s="55">
        <v>0</v>
      </c>
      <c r="L200" s="75">
        <v>0</v>
      </c>
      <c r="M200" s="55">
        <v>0</v>
      </c>
      <c r="N200" s="55">
        <v>0</v>
      </c>
      <c r="O200" s="106"/>
      <c r="P200" s="55">
        <v>0</v>
      </c>
      <c r="Q200" s="180">
        <v>0</v>
      </c>
      <c r="R200" s="55"/>
      <c r="S200" s="74">
        <v>0</v>
      </c>
    </row>
    <row r="201" spans="1:19">
      <c r="A201" s="54">
        <v>900</v>
      </c>
      <c r="B201" s="54">
        <v>950</v>
      </c>
      <c r="C201" s="87">
        <v>24569</v>
      </c>
      <c r="D201" s="87">
        <v>2274867630</v>
      </c>
      <c r="E201" s="55">
        <v>2.4901747458868855E-5</v>
      </c>
      <c r="F201" s="84">
        <v>925.90973584598487</v>
      </c>
      <c r="G201" s="106"/>
      <c r="H201" s="143" t="str">
        <f t="shared" si="3"/>
        <v>(900, 950]</v>
      </c>
      <c r="I201" s="172">
        <v>0</v>
      </c>
      <c r="J201" s="55">
        <v>0</v>
      </c>
      <c r="K201" s="55">
        <v>0</v>
      </c>
      <c r="L201" s="75">
        <v>0</v>
      </c>
      <c r="M201" s="55">
        <v>0</v>
      </c>
      <c r="N201" s="55">
        <v>0</v>
      </c>
      <c r="O201" s="106"/>
      <c r="P201" s="55">
        <v>0</v>
      </c>
      <c r="Q201" s="180">
        <v>0</v>
      </c>
      <c r="R201" s="55"/>
      <c r="S201" s="74">
        <v>0</v>
      </c>
    </row>
    <row r="202" spans="1:19">
      <c r="A202" s="54">
        <v>950</v>
      </c>
      <c r="B202" s="54">
        <v>1000</v>
      </c>
      <c r="C202" s="87">
        <v>27962</v>
      </c>
      <c r="D202" s="87">
        <v>2747461710</v>
      </c>
      <c r="E202" s="55">
        <v>2.8340700168704095E-5</v>
      </c>
      <c r="F202" s="84">
        <v>982.56981260281816</v>
      </c>
      <c r="G202" s="106"/>
      <c r="H202" s="143" t="str">
        <f t="shared" si="3"/>
        <v>(950, 1000]</v>
      </c>
      <c r="I202" s="172">
        <v>0</v>
      </c>
      <c r="J202" s="55">
        <v>0</v>
      </c>
      <c r="K202" s="55">
        <v>0</v>
      </c>
      <c r="L202" s="75">
        <v>0</v>
      </c>
      <c r="M202" s="55">
        <v>0</v>
      </c>
      <c r="N202" s="55">
        <v>0</v>
      </c>
      <c r="O202" s="106"/>
      <c r="P202" s="55">
        <v>0</v>
      </c>
      <c r="Q202" s="180">
        <v>0</v>
      </c>
      <c r="R202" s="55"/>
      <c r="S202" s="74">
        <v>0</v>
      </c>
    </row>
    <row r="203" spans="1:19">
      <c r="A203" s="54">
        <v>1000</v>
      </c>
      <c r="B203" s="54">
        <v>2000</v>
      </c>
      <c r="C203" s="87">
        <v>233082</v>
      </c>
      <c r="D203" s="87">
        <v>32853564355</v>
      </c>
      <c r="E203" s="55">
        <v>2.3623871957377467E-4</v>
      </c>
      <c r="F203" s="84">
        <v>1409.5281641224976</v>
      </c>
      <c r="G203" s="106"/>
      <c r="H203" s="143" t="str">
        <f t="shared" si="3"/>
        <v>(1000, 2000]</v>
      </c>
      <c r="I203" s="172">
        <v>0</v>
      </c>
      <c r="J203" s="55">
        <v>0</v>
      </c>
      <c r="K203" s="55">
        <v>0</v>
      </c>
      <c r="L203" s="75">
        <v>0</v>
      </c>
      <c r="M203" s="55">
        <v>0</v>
      </c>
      <c r="N203" s="55">
        <v>0</v>
      </c>
      <c r="O203" s="106"/>
      <c r="P203" s="55">
        <v>0</v>
      </c>
      <c r="Q203" s="180">
        <v>0</v>
      </c>
      <c r="R203" s="55"/>
      <c r="S203" s="74">
        <v>0</v>
      </c>
    </row>
    <row r="204" spans="1:19">
      <c r="A204" s="54">
        <v>2000</v>
      </c>
      <c r="B204" s="54">
        <v>3000</v>
      </c>
      <c r="C204" s="87">
        <v>99782</v>
      </c>
      <c r="D204" s="87">
        <v>24536958475</v>
      </c>
      <c r="E204" s="55">
        <v>1.0113338617529619E-4</v>
      </c>
      <c r="F204" s="84">
        <v>2459.0565908680924</v>
      </c>
      <c r="G204" s="106"/>
      <c r="H204" s="143" t="str">
        <f t="shared" si="3"/>
        <v>(2000, 3000]</v>
      </c>
      <c r="I204" s="172">
        <v>0</v>
      </c>
      <c r="J204" s="55">
        <v>0</v>
      </c>
      <c r="K204" s="55">
        <v>0</v>
      </c>
      <c r="L204" s="75">
        <v>0</v>
      </c>
      <c r="M204" s="55">
        <v>0</v>
      </c>
      <c r="N204" s="55">
        <v>0</v>
      </c>
      <c r="O204" s="106"/>
      <c r="P204" s="55">
        <v>0</v>
      </c>
      <c r="Q204" s="180">
        <v>0</v>
      </c>
      <c r="R204" s="55"/>
      <c r="S204" s="74">
        <v>0</v>
      </c>
    </row>
    <row r="205" spans="1:19">
      <c r="A205" s="54">
        <v>3000</v>
      </c>
      <c r="B205" s="54">
        <v>4000</v>
      </c>
      <c r="C205" s="87">
        <v>57998</v>
      </c>
      <c r="D205" s="87">
        <v>20106047060</v>
      </c>
      <c r="E205" s="55">
        <v>5.8783489320667335E-5</v>
      </c>
      <c r="F205" s="84">
        <v>3466.6793785992618</v>
      </c>
      <c r="G205" s="106"/>
      <c r="H205" s="143" t="str">
        <f t="shared" si="3"/>
        <v>(3000, 4000]</v>
      </c>
      <c r="I205" s="172">
        <v>0</v>
      </c>
      <c r="J205" s="55">
        <v>0</v>
      </c>
      <c r="K205" s="55">
        <v>0</v>
      </c>
      <c r="L205" s="75">
        <v>0</v>
      </c>
      <c r="M205" s="55">
        <v>0</v>
      </c>
      <c r="N205" s="55">
        <v>0</v>
      </c>
      <c r="O205" s="106"/>
      <c r="P205" s="55">
        <v>0</v>
      </c>
      <c r="Q205" s="180">
        <v>0</v>
      </c>
      <c r="R205" s="55"/>
      <c r="S205" s="74">
        <v>0</v>
      </c>
    </row>
    <row r="206" spans="1:19">
      <c r="A206" s="54">
        <v>4000</v>
      </c>
      <c r="B206" s="54">
        <v>5000</v>
      </c>
      <c r="C206" s="87">
        <v>38503</v>
      </c>
      <c r="D206" s="87">
        <v>17231506030</v>
      </c>
      <c r="E206" s="55">
        <v>3.9024461004063148E-5</v>
      </c>
      <c r="F206" s="84">
        <v>4475.3671220424385</v>
      </c>
      <c r="G206" s="106"/>
      <c r="H206" s="143" t="str">
        <f t="shared" si="3"/>
        <v>(4000, 5000]</v>
      </c>
      <c r="I206" s="172">
        <v>0</v>
      </c>
      <c r="J206" s="55">
        <v>0</v>
      </c>
      <c r="K206" s="55">
        <v>0</v>
      </c>
      <c r="L206" s="75">
        <v>0</v>
      </c>
      <c r="M206" s="55">
        <v>0</v>
      </c>
      <c r="N206" s="55">
        <v>0</v>
      </c>
      <c r="O206" s="106"/>
      <c r="P206" s="55">
        <v>0</v>
      </c>
      <c r="Q206" s="180">
        <v>0</v>
      </c>
      <c r="R206" s="55"/>
      <c r="S206" s="74">
        <v>0</v>
      </c>
    </row>
    <row r="207" spans="1:19">
      <c r="A207" s="54">
        <v>5000</v>
      </c>
      <c r="B207" s="54">
        <v>6000</v>
      </c>
      <c r="C207" s="87">
        <v>26773</v>
      </c>
      <c r="D207" s="87">
        <v>14661579840</v>
      </c>
      <c r="E207" s="55">
        <v>2.7135597082351575E-5</v>
      </c>
      <c r="F207" s="84">
        <v>5476.2558697194936</v>
      </c>
      <c r="G207" s="106"/>
      <c r="H207" s="143" t="str">
        <f t="shared" si="3"/>
        <v>(5000, 6000]</v>
      </c>
      <c r="I207" s="172">
        <v>0</v>
      </c>
      <c r="J207" s="55">
        <v>0</v>
      </c>
      <c r="K207" s="55">
        <v>0</v>
      </c>
      <c r="L207" s="75">
        <v>0</v>
      </c>
      <c r="M207" s="55">
        <v>0</v>
      </c>
      <c r="N207" s="55">
        <v>0</v>
      </c>
      <c r="O207" s="106"/>
      <c r="P207" s="55">
        <v>0</v>
      </c>
      <c r="Q207" s="180">
        <v>0</v>
      </c>
      <c r="R207" s="55"/>
      <c r="S207" s="74">
        <v>0</v>
      </c>
    </row>
    <row r="208" spans="1:19">
      <c r="A208" s="54">
        <v>6000</v>
      </c>
      <c r="B208" s="54">
        <v>7000</v>
      </c>
      <c r="C208" s="87">
        <v>18992</v>
      </c>
      <c r="D208" s="87">
        <v>12301404390</v>
      </c>
      <c r="E208" s="55">
        <v>1.9249215993277597E-5</v>
      </c>
      <c r="F208" s="84">
        <v>6477.1505844566136</v>
      </c>
      <c r="G208" s="106"/>
      <c r="H208" s="143" t="str">
        <f t="shared" si="3"/>
        <v>(6000, 7000]</v>
      </c>
      <c r="I208" s="172">
        <v>0</v>
      </c>
      <c r="J208" s="55">
        <v>0</v>
      </c>
      <c r="K208" s="55">
        <v>0</v>
      </c>
      <c r="L208" s="75">
        <v>0</v>
      </c>
      <c r="M208" s="55">
        <v>0</v>
      </c>
      <c r="N208" s="55">
        <v>0</v>
      </c>
      <c r="O208" s="106"/>
      <c r="P208" s="55">
        <v>0</v>
      </c>
      <c r="Q208" s="180">
        <v>0</v>
      </c>
      <c r="R208" s="55"/>
      <c r="S208" s="74">
        <v>0</v>
      </c>
    </row>
    <row r="209" spans="1:20">
      <c r="A209" s="54">
        <v>7000</v>
      </c>
      <c r="B209" s="54">
        <v>8000</v>
      </c>
      <c r="C209" s="87">
        <v>13726</v>
      </c>
      <c r="D209" s="87">
        <v>10266031555</v>
      </c>
      <c r="E209" s="55">
        <v>1.3911896520836579E-5</v>
      </c>
      <c r="F209" s="84">
        <v>7479.2594747195099</v>
      </c>
      <c r="G209" s="106"/>
      <c r="H209" s="143" t="str">
        <f t="shared" si="3"/>
        <v>(7000, 8000]</v>
      </c>
      <c r="I209" s="172">
        <v>0</v>
      </c>
      <c r="J209" s="55">
        <v>0</v>
      </c>
      <c r="K209" s="55">
        <v>0</v>
      </c>
      <c r="L209" s="75">
        <v>0</v>
      </c>
      <c r="M209" s="55">
        <v>0</v>
      </c>
      <c r="N209" s="55">
        <v>0</v>
      </c>
      <c r="O209" s="106"/>
      <c r="P209" s="55">
        <v>0</v>
      </c>
      <c r="Q209" s="180">
        <v>0</v>
      </c>
      <c r="R209" s="55"/>
      <c r="S209" s="74">
        <v>0</v>
      </c>
    </row>
    <row r="210" spans="1:20">
      <c r="A210" s="54">
        <v>8000</v>
      </c>
      <c r="B210" s="54">
        <v>9000</v>
      </c>
      <c r="C210" s="87">
        <v>10373</v>
      </c>
      <c r="D210" s="87">
        <v>8803774195</v>
      </c>
      <c r="E210" s="55">
        <v>1.0513485546454745E-5</v>
      </c>
      <c r="F210" s="84">
        <v>8487.2015762074625</v>
      </c>
      <c r="G210" s="106"/>
      <c r="H210" s="143" t="str">
        <f t="shared" si="3"/>
        <v>(8000, 9000]</v>
      </c>
      <c r="I210" s="172">
        <v>0</v>
      </c>
      <c r="J210" s="55">
        <v>0</v>
      </c>
      <c r="K210" s="55">
        <v>0</v>
      </c>
      <c r="L210" s="75">
        <v>0</v>
      </c>
      <c r="M210" s="55">
        <v>0</v>
      </c>
      <c r="N210" s="55">
        <v>0</v>
      </c>
      <c r="O210" s="106"/>
      <c r="P210" s="55">
        <v>0</v>
      </c>
      <c r="Q210" s="180">
        <v>0</v>
      </c>
      <c r="R210" s="55"/>
      <c r="S210" s="74">
        <v>0</v>
      </c>
    </row>
    <row r="211" spans="1:20">
      <c r="A211" s="54">
        <v>9000</v>
      </c>
      <c r="B211" s="54">
        <v>10000</v>
      </c>
      <c r="C211" s="87">
        <v>7646</v>
      </c>
      <c r="D211" s="87">
        <v>7255896185</v>
      </c>
      <c r="E211" s="55">
        <v>7.7495527319187284E-6</v>
      </c>
      <c r="F211" s="84">
        <v>9489.7935979597169</v>
      </c>
      <c r="G211" s="106"/>
      <c r="H211" s="143" t="str">
        <f t="shared" si="3"/>
        <v>(9000, 10000]</v>
      </c>
      <c r="I211" s="172">
        <v>0</v>
      </c>
      <c r="J211" s="55">
        <v>0</v>
      </c>
      <c r="K211" s="55">
        <v>0</v>
      </c>
      <c r="L211" s="75">
        <v>0</v>
      </c>
      <c r="M211" s="55">
        <v>0</v>
      </c>
      <c r="N211" s="55">
        <v>0</v>
      </c>
      <c r="O211" s="106"/>
      <c r="P211" s="55">
        <v>0</v>
      </c>
      <c r="Q211" s="180">
        <v>0</v>
      </c>
      <c r="R211" s="55"/>
      <c r="S211" s="74">
        <v>0</v>
      </c>
    </row>
    <row r="212" spans="1:20">
      <c r="A212" s="54">
        <v>10000</v>
      </c>
      <c r="B212" s="54">
        <v>20000</v>
      </c>
      <c r="C212" s="87">
        <v>27261</v>
      </c>
      <c r="D212" s="87">
        <v>36767192000</v>
      </c>
      <c r="E212" s="55">
        <v>2.7630206254883139E-5</v>
      </c>
      <c r="F212" s="84">
        <v>13487.103187704046</v>
      </c>
      <c r="G212" s="106"/>
      <c r="H212" s="143" t="str">
        <f t="shared" si="3"/>
        <v>(10000, 20000]</v>
      </c>
      <c r="I212" s="172">
        <v>0</v>
      </c>
      <c r="J212" s="55">
        <v>0</v>
      </c>
      <c r="K212" s="55">
        <v>0</v>
      </c>
      <c r="L212" s="75">
        <v>0</v>
      </c>
      <c r="M212" s="55">
        <v>0</v>
      </c>
      <c r="N212" s="55">
        <v>0</v>
      </c>
      <c r="O212" s="106"/>
      <c r="P212" s="55">
        <v>0</v>
      </c>
      <c r="Q212" s="180">
        <v>0</v>
      </c>
      <c r="R212" s="55"/>
      <c r="S212" s="74">
        <v>0</v>
      </c>
    </row>
    <row r="213" spans="1:20">
      <c r="A213" s="54">
        <v>20000</v>
      </c>
      <c r="B213" s="54">
        <v>30000</v>
      </c>
      <c r="C213" s="87">
        <v>4794</v>
      </c>
      <c r="D213" s="87">
        <v>11474887465</v>
      </c>
      <c r="E213" s="55">
        <v>4.8589269940908168E-6</v>
      </c>
      <c r="F213" s="84">
        <v>23935.93547142261</v>
      </c>
      <c r="G213" s="106"/>
      <c r="H213" s="143" t="str">
        <f t="shared" si="3"/>
        <v>(20000, 30000]</v>
      </c>
      <c r="I213" s="172">
        <v>0</v>
      </c>
      <c r="J213" s="55">
        <v>0</v>
      </c>
      <c r="K213" s="55">
        <v>0</v>
      </c>
      <c r="L213" s="75">
        <v>0</v>
      </c>
      <c r="M213" s="55">
        <v>0</v>
      </c>
      <c r="N213" s="55">
        <v>0</v>
      </c>
      <c r="O213" s="106"/>
      <c r="P213" s="55">
        <v>0</v>
      </c>
      <c r="Q213" s="180">
        <v>0</v>
      </c>
      <c r="R213" s="55"/>
      <c r="S213" s="74">
        <v>0</v>
      </c>
    </row>
    <row r="214" spans="1:20">
      <c r="A214" s="54">
        <v>30000</v>
      </c>
      <c r="B214" s="54">
        <v>40000</v>
      </c>
      <c r="C214" s="87">
        <v>1168</v>
      </c>
      <c r="D214" s="87">
        <v>3941775520</v>
      </c>
      <c r="E214" s="55">
        <v>1.1838186752394815E-6</v>
      </c>
      <c r="F214" s="84">
        <v>33748.07808219178</v>
      </c>
      <c r="G214" s="106"/>
      <c r="H214" s="143" t="str">
        <f t="shared" si="3"/>
        <v>(30000, 40000]</v>
      </c>
      <c r="I214" s="172">
        <v>0</v>
      </c>
      <c r="J214" s="55">
        <v>0</v>
      </c>
      <c r="K214" s="55">
        <v>0</v>
      </c>
      <c r="L214" s="75">
        <v>0</v>
      </c>
      <c r="M214" s="55">
        <v>0</v>
      </c>
      <c r="N214" s="55">
        <v>0</v>
      </c>
      <c r="O214" s="106"/>
      <c r="P214" s="55">
        <v>0</v>
      </c>
      <c r="Q214" s="180">
        <v>0</v>
      </c>
      <c r="R214" s="55"/>
      <c r="S214" s="74">
        <v>0</v>
      </c>
    </row>
    <row r="215" spans="1:20">
      <c r="A215" s="54">
        <v>40000</v>
      </c>
      <c r="B215" s="54">
        <v>50000</v>
      </c>
      <c r="C215" s="87">
        <v>348</v>
      </c>
      <c r="D215" s="87">
        <v>1549257685</v>
      </c>
      <c r="E215" s="55">
        <v>3.5271309844464005E-7</v>
      </c>
      <c r="F215" s="84">
        <v>44518.898994252879</v>
      </c>
      <c r="G215" s="106"/>
      <c r="H215" s="143" t="str">
        <f t="shared" si="3"/>
        <v>(40000, 50000]</v>
      </c>
      <c r="I215" s="172">
        <v>0</v>
      </c>
      <c r="J215" s="55">
        <v>0</v>
      </c>
      <c r="K215" s="55">
        <v>0</v>
      </c>
      <c r="L215" s="75">
        <v>0</v>
      </c>
      <c r="M215" s="55">
        <v>0</v>
      </c>
      <c r="N215" s="55">
        <v>0</v>
      </c>
      <c r="O215" s="106"/>
      <c r="P215" s="55">
        <v>0</v>
      </c>
      <c r="Q215" s="180">
        <v>0</v>
      </c>
      <c r="R215" s="55"/>
      <c r="S215" s="74">
        <v>0</v>
      </c>
    </row>
    <row r="216" spans="1:20">
      <c r="A216" s="54">
        <v>50000</v>
      </c>
      <c r="B216" s="54">
        <v>60000</v>
      </c>
      <c r="C216" s="87">
        <v>658</v>
      </c>
      <c r="D216" s="87">
        <v>3583737515</v>
      </c>
      <c r="E216" s="55">
        <v>6.6691154820854352E-7</v>
      </c>
      <c r="F216" s="84">
        <v>54464.095972644376</v>
      </c>
      <c r="G216" s="106"/>
      <c r="H216" s="143" t="str">
        <f t="shared" si="3"/>
        <v>(50000, 60000]</v>
      </c>
      <c r="I216" s="172">
        <v>0</v>
      </c>
      <c r="J216" s="55">
        <v>0</v>
      </c>
      <c r="K216" s="55">
        <v>0</v>
      </c>
      <c r="L216" s="75">
        <v>0</v>
      </c>
      <c r="M216" s="55">
        <v>0</v>
      </c>
      <c r="N216" s="55">
        <v>0</v>
      </c>
      <c r="O216" s="106"/>
      <c r="P216" s="55">
        <v>0</v>
      </c>
      <c r="Q216" s="180">
        <v>0</v>
      </c>
      <c r="R216" s="55"/>
      <c r="S216" s="74">
        <v>0</v>
      </c>
    </row>
    <row r="217" spans="1:20">
      <c r="A217" s="54">
        <v>60000</v>
      </c>
      <c r="B217" s="54">
        <v>70000</v>
      </c>
      <c r="C217" s="87">
        <v>192</v>
      </c>
      <c r="D217" s="87">
        <v>1228675605</v>
      </c>
      <c r="E217" s="55">
        <v>1.9460033017635312E-7</v>
      </c>
      <c r="F217" s="84">
        <v>63993.521093750001</v>
      </c>
      <c r="G217" s="106"/>
      <c r="H217" s="143" t="str">
        <f t="shared" si="3"/>
        <v>(60000, 70000]</v>
      </c>
      <c r="I217" s="172">
        <v>0</v>
      </c>
      <c r="J217" s="55">
        <v>0</v>
      </c>
      <c r="K217" s="55">
        <v>0</v>
      </c>
      <c r="L217" s="75">
        <v>0</v>
      </c>
      <c r="M217" s="55">
        <v>0</v>
      </c>
      <c r="N217" s="55">
        <v>0</v>
      </c>
      <c r="O217" s="106"/>
      <c r="P217" s="55">
        <v>0</v>
      </c>
      <c r="Q217" s="180">
        <v>0</v>
      </c>
      <c r="R217" s="55"/>
      <c r="S217" s="74">
        <v>0</v>
      </c>
    </row>
    <row r="218" spans="1:20">
      <c r="A218" s="54">
        <v>70000</v>
      </c>
      <c r="B218" s="54">
        <v>80000</v>
      </c>
      <c r="C218" s="87">
        <v>46</v>
      </c>
      <c r="D218" s="87">
        <v>339933765</v>
      </c>
      <c r="E218" s="55">
        <v>4.6622995771417934E-8</v>
      </c>
      <c r="F218" s="84">
        <v>73898.644565217386</v>
      </c>
      <c r="G218" s="106"/>
      <c r="H218" s="143" t="str">
        <f t="shared" si="3"/>
        <v>(70000, 80000]</v>
      </c>
      <c r="I218" s="172">
        <v>0</v>
      </c>
      <c r="J218" s="55">
        <v>0</v>
      </c>
      <c r="K218" s="55">
        <v>0</v>
      </c>
      <c r="L218" s="75">
        <v>0</v>
      </c>
      <c r="M218" s="55">
        <v>0</v>
      </c>
      <c r="N218" s="55">
        <v>0</v>
      </c>
      <c r="O218" s="106"/>
      <c r="P218" s="55">
        <v>0</v>
      </c>
      <c r="Q218" s="180">
        <v>0</v>
      </c>
      <c r="R218" s="55"/>
      <c r="S218" s="74">
        <v>0</v>
      </c>
    </row>
    <row r="219" spans="1:20">
      <c r="A219" s="54">
        <v>80000</v>
      </c>
      <c r="B219" s="54">
        <v>90000</v>
      </c>
      <c r="C219" s="87">
        <v>18</v>
      </c>
      <c r="D219" s="87">
        <v>149870980</v>
      </c>
      <c r="E219" s="55">
        <v>1.8243780954033104E-8</v>
      </c>
      <c r="F219" s="84">
        <v>83261.655555555553</v>
      </c>
      <c r="G219" s="106"/>
      <c r="H219" s="143" t="str">
        <f t="shared" si="3"/>
        <v>(80000, 90000]</v>
      </c>
      <c r="I219" s="172">
        <v>0</v>
      </c>
      <c r="J219" s="55">
        <v>0</v>
      </c>
      <c r="K219" s="55">
        <v>0</v>
      </c>
      <c r="L219" s="75">
        <v>0</v>
      </c>
      <c r="M219" s="55">
        <v>0</v>
      </c>
      <c r="N219" s="55">
        <v>0</v>
      </c>
      <c r="O219" s="106"/>
      <c r="P219" s="55">
        <v>0</v>
      </c>
      <c r="Q219" s="180">
        <v>0</v>
      </c>
      <c r="R219" s="55"/>
      <c r="S219" s="74">
        <v>0</v>
      </c>
    </row>
    <row r="220" spans="1:20">
      <c r="A220" s="54">
        <v>90000</v>
      </c>
      <c r="B220" s="54">
        <v>100000</v>
      </c>
      <c r="C220" s="87">
        <v>6</v>
      </c>
      <c r="D220" s="87">
        <v>57272250</v>
      </c>
      <c r="E220" s="55">
        <v>6.081260318011035E-9</v>
      </c>
      <c r="F220" s="84">
        <v>95453.75</v>
      </c>
      <c r="G220" s="106"/>
      <c r="H220" s="143" t="str">
        <f t="shared" si="3"/>
        <v>(90000, 100000]</v>
      </c>
      <c r="I220" s="172">
        <v>0</v>
      </c>
      <c r="J220" s="55">
        <v>0</v>
      </c>
      <c r="K220" s="55">
        <v>0</v>
      </c>
      <c r="L220" s="75">
        <v>0</v>
      </c>
      <c r="M220" s="55">
        <v>0</v>
      </c>
      <c r="N220" s="55">
        <v>0</v>
      </c>
      <c r="O220" s="106"/>
      <c r="P220" s="55">
        <v>0</v>
      </c>
      <c r="Q220" s="180">
        <v>0</v>
      </c>
      <c r="R220" s="55"/>
      <c r="S220" s="74">
        <v>0</v>
      </c>
    </row>
    <row r="221" spans="1:20">
      <c r="A221" s="54">
        <v>100000</v>
      </c>
      <c r="B221" s="54">
        <v>9999999</v>
      </c>
      <c r="C221" s="87">
        <v>156</v>
      </c>
      <c r="D221" s="87">
        <v>1792140330</v>
      </c>
      <c r="E221" s="55">
        <v>1.5811276826828693E-7</v>
      </c>
      <c r="F221" s="84">
        <v>114880.79038461538</v>
      </c>
      <c r="G221" s="106"/>
      <c r="H221" s="143" t="str">
        <f t="shared" si="3"/>
        <v>(100000, 9999999]</v>
      </c>
      <c r="I221" s="172">
        <v>0</v>
      </c>
      <c r="J221" s="55">
        <v>0</v>
      </c>
      <c r="K221" s="55">
        <v>0</v>
      </c>
      <c r="L221" s="75">
        <v>0</v>
      </c>
      <c r="M221" s="55">
        <v>0</v>
      </c>
      <c r="N221" s="55">
        <v>0</v>
      </c>
      <c r="O221" s="106"/>
      <c r="P221" s="55">
        <v>0</v>
      </c>
      <c r="Q221" s="180">
        <v>0</v>
      </c>
      <c r="R221" s="55"/>
      <c r="S221" s="74">
        <v>0</v>
      </c>
    </row>
    <row r="222" spans="1:20">
      <c r="A222" s="213" t="s">
        <v>72</v>
      </c>
      <c r="B222" s="214"/>
      <c r="C222" s="65">
        <f>E222*B156</f>
        <v>13362000</v>
      </c>
      <c r="D222" s="87" cm="1">
        <f t="array" ref="D222:E222">D80:E80</f>
        <v>360008300</v>
      </c>
      <c r="E222" s="151">
        <v>1.3362000000000001E-2</v>
      </c>
      <c r="F222" s="84">
        <v>0.26942695704235892</v>
      </c>
      <c r="G222" s="106"/>
      <c r="H222" s="143" t="s">
        <v>72</v>
      </c>
      <c r="I222" s="172">
        <v>1.57</v>
      </c>
      <c r="J222" s="55">
        <v>2.0978340000000002E-2</v>
      </c>
      <c r="K222" s="55">
        <f>J222</f>
        <v>2.0978340000000002E-2</v>
      </c>
      <c r="L222" s="75">
        <v>20978340</v>
      </c>
      <c r="M222" s="58">
        <v>2.0969861738110249E-2</v>
      </c>
      <c r="N222" s="55">
        <v>5.6498460376980357E-3</v>
      </c>
      <c r="P222" s="47"/>
      <c r="Q222" s="47"/>
      <c r="R222" s="47"/>
      <c r="S222" s="47"/>
      <c r="T222" s="47"/>
    </row>
    <row r="223" spans="1:20">
      <c r="A223" s="60"/>
      <c r="B223" s="48"/>
      <c r="C223" s="1"/>
      <c r="D223" s="1"/>
      <c r="E223" s="1"/>
      <c r="F223" s="1"/>
      <c r="H223" s="12"/>
      <c r="I223" s="48"/>
      <c r="J223" s="48"/>
      <c r="L223" s="61"/>
      <c r="M223" s="48"/>
    </row>
    <row r="224" spans="1:20">
      <c r="A224" s="48"/>
      <c r="D224" s="102"/>
      <c r="E224" s="1"/>
      <c r="F224" s="1"/>
      <c r="H224" s="12"/>
      <c r="I224" s="48"/>
      <c r="J224" s="48"/>
      <c r="K224" s="48"/>
      <c r="L224" s="48"/>
      <c r="M224" s="48"/>
      <c r="N224" s="48"/>
    </row>
    <row r="225" spans="1:22" s="150" customFormat="1">
      <c r="A225" s="211" t="s">
        <v>300</v>
      </c>
      <c r="B225" s="211"/>
      <c r="C225" s="211"/>
      <c r="D225" s="211"/>
      <c r="E225" s="145"/>
      <c r="F225" s="145"/>
      <c r="G225" s="146"/>
      <c r="H225" s="147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2">
      <c r="A227" s="63" t="s">
        <v>69</v>
      </c>
      <c r="B227" s="170">
        <f>B155</f>
        <v>0</v>
      </c>
      <c r="C227" s="1"/>
      <c r="D227" s="1"/>
      <c r="E227" s="1"/>
      <c r="F227" s="1"/>
      <c r="H227" s="63" t="s">
        <v>70</v>
      </c>
      <c r="I227" s="48"/>
      <c r="J227" s="48"/>
      <c r="K227" s="48"/>
      <c r="M227" s="48"/>
      <c r="N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7" t="s">
        <v>55</v>
      </c>
      <c r="I228" s="117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282</v>
      </c>
      <c r="Q228" s="157" t="s">
        <v>282</v>
      </c>
      <c r="R228" s="77" t="s">
        <v>281</v>
      </c>
      <c r="S228" s="77" t="s">
        <v>74</v>
      </c>
      <c r="U228" s="117" t="s">
        <v>299</v>
      </c>
    </row>
    <row r="229" spans="1:22">
      <c r="A229" s="59">
        <v>-1</v>
      </c>
      <c r="B229" s="59">
        <v>0</v>
      </c>
      <c r="C229" s="87" cm="1">
        <f t="array" ref="C229:D292">Multiplier_Weight_Oldhand!C229:D292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143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180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U229" s="180">
        <v>0</v>
      </c>
      <c r="V229" s="92">
        <f>SUMPRODUCT(U229:U292,M229:M292)</f>
        <v>0.36670297265909235</v>
      </c>
    </row>
    <row r="230" spans="1:22">
      <c r="A230" s="54">
        <v>0</v>
      </c>
      <c r="B230" s="54">
        <v>1</v>
      </c>
      <c r="C230" s="87">
        <v>7042</v>
      </c>
      <c r="D230" s="87">
        <v>397470</v>
      </c>
      <c r="E230" s="55">
        <v>5.2724048380341487E-4</v>
      </c>
      <c r="F230" s="84">
        <v>0.56442771939789838</v>
      </c>
      <c r="G230" s="47">
        <v>18211</v>
      </c>
      <c r="H230" s="143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180">
        <v>0</v>
      </c>
      <c r="R230" s="55">
        <v>0</v>
      </c>
      <c r="S230" s="74">
        <v>0</v>
      </c>
      <c r="U230" s="180">
        <v>0.1035961922670114</v>
      </c>
      <c r="V230" s="202">
        <f>V229*12</f>
        <v>4.4004356719091078</v>
      </c>
    </row>
    <row r="231" spans="1:22">
      <c r="A231" s="54">
        <v>1</v>
      </c>
      <c r="B231" s="54">
        <v>2</v>
      </c>
      <c r="C231" s="87">
        <v>6961</v>
      </c>
      <c r="D231" s="87">
        <v>1078515</v>
      </c>
      <c r="E231" s="55">
        <v>5.2117594543532684E-4</v>
      </c>
      <c r="F231" s="84">
        <v>1.5493679069099267</v>
      </c>
      <c r="G231" s="81">
        <f>1+G230*G229</f>
        <v>2.8211000000000004</v>
      </c>
      <c r="H231" s="143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180">
        <v>0</v>
      </c>
      <c r="R231" s="55">
        <v>0</v>
      </c>
      <c r="S231" s="74">
        <v>0</v>
      </c>
      <c r="U231" s="180">
        <v>0.1484915483916982</v>
      </c>
    </row>
    <row r="232" spans="1:22">
      <c r="A232" s="54">
        <v>2</v>
      </c>
      <c r="B232" s="54">
        <v>3</v>
      </c>
      <c r="C232" s="87">
        <v>7196</v>
      </c>
      <c r="D232" s="87">
        <v>1845290</v>
      </c>
      <c r="E232" s="55">
        <v>5.3877059378718744E-4</v>
      </c>
      <c r="F232" s="84">
        <v>2.5643274041133965</v>
      </c>
      <c r="G232" s="81"/>
      <c r="H232" s="143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180">
        <v>0</v>
      </c>
      <c r="R232" s="55">
        <v>0</v>
      </c>
      <c r="S232" s="74">
        <v>0</v>
      </c>
      <c r="U232" s="180">
        <v>0.17406206150944259</v>
      </c>
    </row>
    <row r="233" spans="1:22">
      <c r="A233" s="54">
        <v>3</v>
      </c>
      <c r="B233" s="54">
        <v>4</v>
      </c>
      <c r="C233" s="87">
        <v>7104</v>
      </c>
      <c r="D233" s="87">
        <v>2524955</v>
      </c>
      <c r="E233" s="55">
        <v>5.3188247613454413E-4</v>
      </c>
      <c r="F233" s="84">
        <v>3.5542722409909908</v>
      </c>
      <c r="G233" s="81"/>
      <c r="H233" s="143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180">
        <v>0</v>
      </c>
      <c r="R233" s="55">
        <v>3.614457831325301E-2</v>
      </c>
      <c r="S233" s="74">
        <v>0</v>
      </c>
      <c r="U233" s="180">
        <v>0.1929305403453177</v>
      </c>
    </row>
    <row r="234" spans="1:22">
      <c r="A234" s="54">
        <v>4</v>
      </c>
      <c r="B234" s="54">
        <v>5</v>
      </c>
      <c r="C234" s="87">
        <v>7483</v>
      </c>
      <c r="D234" s="87">
        <v>3409320</v>
      </c>
      <c r="E234" s="55">
        <v>5.6025852602967251E-4</v>
      </c>
      <c r="F234" s="84">
        <v>4.5560871308298809</v>
      </c>
      <c r="G234" s="81"/>
      <c r="H234" s="143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180">
        <v>0</v>
      </c>
      <c r="R234" s="55">
        <v>0</v>
      </c>
      <c r="S234" s="74">
        <v>0</v>
      </c>
      <c r="U234" s="180">
        <v>0.2063314917127072</v>
      </c>
    </row>
    <row r="235" spans="1:22">
      <c r="A235" s="54">
        <v>5</v>
      </c>
      <c r="B235" s="54">
        <v>6</v>
      </c>
      <c r="C235" s="87">
        <v>8182</v>
      </c>
      <c r="D235" s="87">
        <v>4541655</v>
      </c>
      <c r="E235" s="55">
        <v>6.1259324602095158E-4</v>
      </c>
      <c r="F235" s="84">
        <v>5.550788315815204</v>
      </c>
      <c r="G235" s="81"/>
      <c r="H235" s="143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180">
        <v>0</v>
      </c>
      <c r="R235" s="55">
        <v>0</v>
      </c>
      <c r="S235" s="74">
        <v>0</v>
      </c>
      <c r="U235" s="180">
        <v>0.21336163331311911</v>
      </c>
    </row>
    <row r="236" spans="1:22">
      <c r="A236" s="54">
        <v>6</v>
      </c>
      <c r="B236" s="54">
        <v>7</v>
      </c>
      <c r="C236" s="87">
        <v>8390</v>
      </c>
      <c r="D236" s="87">
        <v>5496365</v>
      </c>
      <c r="E236" s="55">
        <v>6.2816638158344951E-4</v>
      </c>
      <c r="F236" s="84">
        <v>6.5510905840286053</v>
      </c>
      <c r="G236" s="81"/>
      <c r="H236" s="143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180">
        <v>0</v>
      </c>
      <c r="R236" s="55">
        <v>1.2048192771084338E-2</v>
      </c>
      <c r="S236" s="74">
        <v>0</v>
      </c>
      <c r="U236" s="180">
        <v>0.22473548361673201</v>
      </c>
    </row>
    <row r="237" spans="1:22">
      <c r="A237" s="54">
        <v>7</v>
      </c>
      <c r="B237" s="54">
        <v>8</v>
      </c>
      <c r="C237" s="87">
        <v>8747</v>
      </c>
      <c r="D237" s="87">
        <v>6605700</v>
      </c>
      <c r="E237" s="55">
        <v>6.5489527290946755E-4</v>
      </c>
      <c r="F237" s="84">
        <v>7.5519606722304786</v>
      </c>
      <c r="G237" s="81"/>
      <c r="H237" s="143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180">
        <v>0</v>
      </c>
      <c r="R237" s="55">
        <v>3.614457831325301E-2</v>
      </c>
      <c r="S237" s="74">
        <v>0</v>
      </c>
      <c r="U237" s="180">
        <v>0.2344830191530354</v>
      </c>
    </row>
    <row r="238" spans="1:22">
      <c r="A238" s="54">
        <v>8</v>
      </c>
      <c r="B238" s="54">
        <v>9</v>
      </c>
      <c r="C238" s="87">
        <v>8856</v>
      </c>
      <c r="D238" s="87">
        <v>7570485</v>
      </c>
      <c r="E238" s="55">
        <v>6.6305619491096885E-4</v>
      </c>
      <c r="F238" s="84">
        <v>8.5484247967479678</v>
      </c>
      <c r="G238" s="81"/>
      <c r="H238" s="143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180">
        <v>0</v>
      </c>
      <c r="R238" s="55">
        <v>2.4096385542168676E-2</v>
      </c>
      <c r="S238" s="74">
        <v>0</v>
      </c>
      <c r="U238" s="180">
        <v>0.24127152960495621</v>
      </c>
    </row>
    <row r="239" spans="1:22">
      <c r="A239" s="54">
        <v>9</v>
      </c>
      <c r="B239" s="54">
        <v>10</v>
      </c>
      <c r="C239" s="87">
        <v>9108</v>
      </c>
      <c r="D239" s="87">
        <v>8694310</v>
      </c>
      <c r="E239" s="55">
        <v>6.8192364761168744E-4</v>
      </c>
      <c r="F239" s="84">
        <v>9.5457949055775142</v>
      </c>
      <c r="G239" s="81"/>
      <c r="H239" s="143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180">
        <v>0</v>
      </c>
      <c r="R239" s="55">
        <v>1.2048192771084338E-2</v>
      </c>
      <c r="S239" s="74">
        <v>0</v>
      </c>
      <c r="U239" s="180">
        <v>0.24651398937424071</v>
      </c>
    </row>
    <row r="240" spans="1:22">
      <c r="A240" s="54">
        <v>10</v>
      </c>
      <c r="B240" s="54">
        <v>15</v>
      </c>
      <c r="C240" s="87">
        <v>51671</v>
      </c>
      <c r="D240" s="87">
        <v>65170480</v>
      </c>
      <c r="E240" s="55">
        <v>3.8686513829318736E-3</v>
      </c>
      <c r="F240" s="84">
        <v>12.612583460742004</v>
      </c>
      <c r="G240" s="106"/>
      <c r="H240" s="143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180">
        <v>0.13126626188785775</v>
      </c>
      <c r="R240" s="55">
        <v>7.2289156626506021E-2</v>
      </c>
      <c r="S240" s="74">
        <v>0</v>
      </c>
      <c r="T240" s="91"/>
      <c r="U240" s="180">
        <v>0.2621944591855655</v>
      </c>
    </row>
    <row r="241" spans="1:21">
      <c r="A241" s="54">
        <v>15</v>
      </c>
      <c r="B241" s="54">
        <v>20</v>
      </c>
      <c r="C241" s="87">
        <v>60539</v>
      </c>
      <c r="D241" s="87">
        <v>106561110</v>
      </c>
      <c r="E241" s="55">
        <v>4.5326060279714479E-3</v>
      </c>
      <c r="F241" s="84">
        <v>17.602059829201011</v>
      </c>
      <c r="G241" s="106"/>
      <c r="H241" s="18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180">
        <v>0.13125249088755481</v>
      </c>
      <c r="R241" s="55">
        <v>7.2289156626506021E-2</v>
      </c>
      <c r="S241" s="74">
        <v>0</v>
      </c>
      <c r="T241" s="91"/>
      <c r="U241" s="180">
        <v>0.28343220593126539</v>
      </c>
    </row>
    <row r="242" spans="1:21">
      <c r="A242" s="54">
        <v>20</v>
      </c>
      <c r="B242" s="54">
        <v>25</v>
      </c>
      <c r="C242" s="87">
        <v>68801</v>
      </c>
      <c r="D242" s="87">
        <v>155359970</v>
      </c>
      <c r="E242" s="55">
        <v>5.151188941516437E-3</v>
      </c>
      <c r="F242" s="84">
        <v>22.581062775250363</v>
      </c>
      <c r="G242" s="106"/>
      <c r="H242" s="143" t="str">
        <f t="shared" si="4"/>
        <v>(20, 25]</v>
      </c>
      <c r="I242" s="172">
        <v>0</v>
      </c>
      <c r="J242" s="55">
        <v>0</v>
      </c>
      <c r="K242" s="55">
        <v>0</v>
      </c>
      <c r="L242" s="104">
        <v>0</v>
      </c>
      <c r="M242" s="55">
        <v>0</v>
      </c>
      <c r="N242" s="55">
        <v>0</v>
      </c>
      <c r="O242" s="106"/>
      <c r="P242" s="55">
        <v>0</v>
      </c>
      <c r="Q242" s="180">
        <v>0.1312781858881201</v>
      </c>
      <c r="R242" s="55">
        <v>7.2289156626506021E-2</v>
      </c>
      <c r="S242" s="74">
        <v>0</v>
      </c>
      <c r="T242" s="91"/>
      <c r="U242" s="180">
        <v>0.29907072112041061</v>
      </c>
    </row>
    <row r="243" spans="1:21">
      <c r="A243" s="54">
        <v>25</v>
      </c>
      <c r="B243" s="54">
        <v>30</v>
      </c>
      <c r="C243" s="87">
        <v>76304</v>
      </c>
      <c r="D243" s="87">
        <v>210369015</v>
      </c>
      <c r="E243" s="55">
        <v>5.7129448844271194E-3</v>
      </c>
      <c r="F243" s="84">
        <v>27.56985413608723</v>
      </c>
      <c r="G243" s="106"/>
      <c r="H243" s="143" t="str">
        <f t="shared" si="4"/>
        <v>(25, 30]</v>
      </c>
      <c r="I243" s="172">
        <v>0</v>
      </c>
      <c r="J243" s="55">
        <v>0</v>
      </c>
      <c r="K243" s="55">
        <v>0</v>
      </c>
      <c r="L243" s="104">
        <v>0</v>
      </c>
      <c r="M243" s="55">
        <v>0</v>
      </c>
      <c r="N243" s="55">
        <v>0</v>
      </c>
      <c r="O243" s="106"/>
      <c r="P243" s="55">
        <v>0</v>
      </c>
      <c r="Q243" s="180">
        <v>0.13224971290949369</v>
      </c>
      <c r="R243" s="55">
        <v>8.4337349397590355E-2</v>
      </c>
      <c r="S243" s="74">
        <v>0</v>
      </c>
      <c r="T243" s="91"/>
      <c r="U243" s="180">
        <v>0.31171104584443621</v>
      </c>
    </row>
    <row r="244" spans="1:21">
      <c r="A244" s="54">
        <v>30</v>
      </c>
      <c r="B244" s="54">
        <v>35</v>
      </c>
      <c r="C244" s="87">
        <v>83241</v>
      </c>
      <c r="D244" s="87">
        <v>271107480</v>
      </c>
      <c r="E244" s="55">
        <v>6.2323239296052345E-3</v>
      </c>
      <c r="F244" s="84">
        <v>32.568984034310013</v>
      </c>
      <c r="G244" s="106"/>
      <c r="H244" s="143" t="str">
        <f t="shared" si="4"/>
        <v>(30, 35]</v>
      </c>
      <c r="I244" s="172">
        <v>0</v>
      </c>
      <c r="J244" s="55">
        <v>0</v>
      </c>
      <c r="K244" s="55">
        <v>0</v>
      </c>
      <c r="L244" s="104">
        <v>0</v>
      </c>
      <c r="M244" s="55">
        <v>0</v>
      </c>
      <c r="N244" s="55">
        <v>0</v>
      </c>
      <c r="O244" s="106"/>
      <c r="P244" s="55">
        <v>0</v>
      </c>
      <c r="Q244" s="180">
        <v>3.6550552804112159E-2</v>
      </c>
      <c r="R244" s="55">
        <v>3.614457831325301E-2</v>
      </c>
      <c r="S244" s="74">
        <v>0</v>
      </c>
      <c r="T244" s="91"/>
      <c r="U244" s="180">
        <v>0.32425899924548329</v>
      </c>
    </row>
    <row r="245" spans="1:21">
      <c r="A245" s="54">
        <v>35</v>
      </c>
      <c r="B245" s="54">
        <v>40</v>
      </c>
      <c r="C245" s="87">
        <v>89448</v>
      </c>
      <c r="D245" s="87">
        <v>335898775</v>
      </c>
      <c r="E245" s="55">
        <v>6.6970472586265067E-3</v>
      </c>
      <c r="F245" s="84">
        <v>37.552407544047938</v>
      </c>
      <c r="G245" s="106"/>
      <c r="H245" s="181" t="str">
        <f t="shared" si="4"/>
        <v>(35, 40]</v>
      </c>
      <c r="I245" s="172">
        <v>0</v>
      </c>
      <c r="J245" s="55">
        <v>0</v>
      </c>
      <c r="K245" s="55">
        <v>0</v>
      </c>
      <c r="L245" s="104">
        <v>0</v>
      </c>
      <c r="M245" s="55">
        <v>0</v>
      </c>
      <c r="N245" s="55">
        <v>0</v>
      </c>
      <c r="O245" s="106"/>
      <c r="P245" s="55">
        <v>0</v>
      </c>
      <c r="Q245" s="180">
        <v>2.9855874656829241E-2</v>
      </c>
      <c r="R245" s="55">
        <v>2.4096385542168676E-2</v>
      </c>
      <c r="S245" s="74">
        <v>0</v>
      </c>
      <c r="T245" s="91"/>
      <c r="U245" s="180">
        <v>0.33402138771449891</v>
      </c>
    </row>
    <row r="246" spans="1:21">
      <c r="A246" s="54">
        <v>40</v>
      </c>
      <c r="B246" s="54">
        <v>45</v>
      </c>
      <c r="C246" s="87">
        <v>95401</v>
      </c>
      <c r="D246" s="87">
        <v>405939470</v>
      </c>
      <c r="E246" s="55">
        <v>7.1427533932589583E-3</v>
      </c>
      <c r="F246" s="84">
        <v>42.55086110208488</v>
      </c>
      <c r="G246" s="106"/>
      <c r="H246" s="143" t="str">
        <f t="shared" si="4"/>
        <v>(40, 45]</v>
      </c>
      <c r="I246" s="172">
        <v>54.789550200000008</v>
      </c>
      <c r="J246" s="55">
        <v>0.39134824560618209</v>
      </c>
      <c r="K246" s="55">
        <v>0.24572692987015801</v>
      </c>
      <c r="L246" s="104">
        <v>245726929</v>
      </c>
      <c r="M246" s="55">
        <v>0.24572693022863465</v>
      </c>
      <c r="N246" s="55">
        <v>10.455892477200335</v>
      </c>
      <c r="O246" s="106"/>
      <c r="P246" s="55">
        <v>0.24572693022863465</v>
      </c>
      <c r="Q246" s="180">
        <v>2.9391089646603974E-2</v>
      </c>
      <c r="R246" s="55">
        <v>3.614457831325301E-2</v>
      </c>
      <c r="S246" s="74">
        <v>0.12</v>
      </c>
      <c r="T246" s="91"/>
      <c r="U246" s="180">
        <v>0.3430985244299562</v>
      </c>
    </row>
    <row r="247" spans="1:21">
      <c r="A247" s="54">
        <v>45</v>
      </c>
      <c r="B247" s="54">
        <v>50</v>
      </c>
      <c r="C247" s="87">
        <v>100624</v>
      </c>
      <c r="D247" s="87">
        <v>478490985</v>
      </c>
      <c r="E247" s="55">
        <v>7.5338038117345671E-3</v>
      </c>
      <c r="F247" s="84">
        <v>47.552371700588331</v>
      </c>
      <c r="G247" s="106"/>
      <c r="H247" s="143" t="str">
        <f t="shared" si="4"/>
        <v>(45, 50]</v>
      </c>
      <c r="I247" s="172">
        <v>52.5</v>
      </c>
      <c r="J247" s="55">
        <v>0.39552470011606478</v>
      </c>
      <c r="K247" s="55">
        <v>0.24834931889573345</v>
      </c>
      <c r="L247" s="104">
        <v>248349318</v>
      </c>
      <c r="M247" s="55">
        <v>0.24834931924174661</v>
      </c>
      <c r="N247" s="55">
        <v>11.809599140171608</v>
      </c>
      <c r="O247" s="106"/>
      <c r="P247" s="55">
        <v>0.24834931924174661</v>
      </c>
      <c r="Q247" s="180">
        <v>2.7000172594003797E-2</v>
      </c>
      <c r="R247" s="55">
        <v>2.4096385542168676E-2</v>
      </c>
      <c r="S247" s="74">
        <v>0.11</v>
      </c>
      <c r="T247" s="91"/>
      <c r="U247" s="180">
        <v>0.35173334075126161</v>
      </c>
    </row>
    <row r="248" spans="1:21">
      <c r="A248" s="54">
        <v>50</v>
      </c>
      <c r="B248" s="54">
        <v>60</v>
      </c>
      <c r="C248" s="87">
        <v>214959</v>
      </c>
      <c r="D248" s="87">
        <v>1184621845</v>
      </c>
      <c r="E248" s="55">
        <v>1.6094161766245139E-2</v>
      </c>
      <c r="F248" s="84">
        <v>55.10919966133077</v>
      </c>
      <c r="G248" s="106">
        <v>1.9140843999999999</v>
      </c>
      <c r="H248" s="181" t="str">
        <f t="shared" si="4"/>
        <v>(50, 60]</v>
      </c>
      <c r="I248" s="172" cm="1">
        <f t="array" ref="I248:I252">G248:G252*G231</f>
        <v>5.3998235008400002</v>
      </c>
      <c r="J248" s="55">
        <v>8.690563293169111E-2</v>
      </c>
      <c r="K248" s="55">
        <v>5.4567906227992076E-2</v>
      </c>
      <c r="L248" s="104">
        <v>54567906</v>
      </c>
      <c r="M248" s="55">
        <v>5.4567906272839528E-2</v>
      </c>
      <c r="N248" s="55">
        <v>3.0071936418906975</v>
      </c>
      <c r="O248" s="106"/>
      <c r="P248" s="55">
        <v>5.4567906272839528E-2</v>
      </c>
      <c r="Q248" s="180">
        <v>2.2800440501609689E-2</v>
      </c>
      <c r="R248" s="55">
        <v>2.4096385542168676E-2</v>
      </c>
      <c r="S248" s="74">
        <v>0.42</v>
      </c>
      <c r="T248" s="91"/>
      <c r="U248" s="180">
        <v>0.36271288727141282</v>
      </c>
    </row>
    <row r="249" spans="1:21">
      <c r="A249" s="54">
        <v>60</v>
      </c>
      <c r="B249" s="54">
        <v>70</v>
      </c>
      <c r="C249" s="87">
        <v>229908</v>
      </c>
      <c r="D249" s="87">
        <v>1496133495</v>
      </c>
      <c r="E249" s="55">
        <v>1.7213406013955625E-2</v>
      </c>
      <c r="F249" s="84">
        <v>65.075312516310873</v>
      </c>
      <c r="G249" s="106">
        <v>5.3630478000000004</v>
      </c>
      <c r="H249" s="143" t="str">
        <f t="shared" si="4"/>
        <v>(60, 70]</v>
      </c>
      <c r="I249" s="172">
        <v>15.129694148580002</v>
      </c>
      <c r="J249" s="55">
        <v>0.26043356824647623</v>
      </c>
      <c r="K249" s="55">
        <v>0.16352581589119033</v>
      </c>
      <c r="L249" s="104">
        <v>163525815</v>
      </c>
      <c r="M249" s="55">
        <v>0.16352581581762907</v>
      </c>
      <c r="N249" s="55">
        <v>10.641493568816903</v>
      </c>
      <c r="O249" s="106"/>
      <c r="P249" s="55">
        <v>0.16352581581762907</v>
      </c>
      <c r="Q249" s="180">
        <v>6.7250440479509691E-2</v>
      </c>
      <c r="R249" s="55">
        <v>6.0240963855421686E-2</v>
      </c>
      <c r="S249" s="74">
        <v>0.41</v>
      </c>
      <c r="T249" s="91"/>
      <c r="U249" s="180">
        <v>0.3762682804482122</v>
      </c>
    </row>
    <row r="250" spans="1:21">
      <c r="A250" s="54">
        <v>70</v>
      </c>
      <c r="B250" s="54">
        <v>80</v>
      </c>
      <c r="C250" s="87">
        <v>241897</v>
      </c>
      <c r="D250" s="87">
        <v>1815887605</v>
      </c>
      <c r="E250" s="55">
        <v>1.811103256327672E-2</v>
      </c>
      <c r="F250" s="84">
        <v>75.068628589854356</v>
      </c>
      <c r="G250" s="106">
        <v>4.5775509000000003</v>
      </c>
      <c r="H250" s="143" t="str">
        <f t="shared" si="4"/>
        <v>(70, 80]</v>
      </c>
      <c r="I250" s="172">
        <v>12.913728843990002</v>
      </c>
      <c r="J250" s="55">
        <v>0.23388096360682875</v>
      </c>
      <c r="K250" s="55">
        <v>0.14685347842344415</v>
      </c>
      <c r="L250" s="104">
        <v>146853478</v>
      </c>
      <c r="M250" s="55">
        <v>0.14685347873426741</v>
      </c>
      <c r="N250" s="55">
        <v>11.024089252230795</v>
      </c>
      <c r="O250" s="106"/>
      <c r="P250" s="55">
        <v>0.14685347873426741</v>
      </c>
      <c r="Q250" s="180">
        <v>6.064221133412865E-2</v>
      </c>
      <c r="R250" s="55">
        <v>4.8192771084337352E-2</v>
      </c>
      <c r="S250" s="74">
        <v>0.41</v>
      </c>
      <c r="T250" s="91"/>
      <c r="U250" s="180">
        <v>0.38787950467443449</v>
      </c>
    </row>
    <row r="251" spans="1:21">
      <c r="A251" s="54">
        <v>80</v>
      </c>
      <c r="B251" s="54">
        <v>90</v>
      </c>
      <c r="C251" s="87">
        <v>251871</v>
      </c>
      <c r="D251" s="87">
        <v>2142451880</v>
      </c>
      <c r="E251" s="55">
        <v>1.8857794361836114E-2</v>
      </c>
      <c r="F251" s="84">
        <v>85.061475120200413</v>
      </c>
      <c r="G251" s="106">
        <v>2.2481463000000002</v>
      </c>
      <c r="H251" s="143" t="str">
        <f t="shared" si="4"/>
        <v>(80, 90]</v>
      </c>
      <c r="I251" s="172">
        <v>6.3422455269300011</v>
      </c>
      <c r="J251" s="55">
        <v>0.11960076193912089</v>
      </c>
      <c r="K251" s="55">
        <v>7.5097124802257109E-2</v>
      </c>
      <c r="L251" s="104">
        <v>75097124</v>
      </c>
      <c r="M251" s="55">
        <v>7.5097124375485616E-2</v>
      </c>
      <c r="N251" s="55">
        <v>6.3878721766639659</v>
      </c>
      <c r="O251" s="106"/>
      <c r="P251" s="55">
        <v>7.5097124375485616E-2</v>
      </c>
      <c r="Q251" s="180">
        <v>3.0830899678279792E-2</v>
      </c>
      <c r="R251" s="55">
        <v>2.4096385542168676E-2</v>
      </c>
      <c r="S251" s="74">
        <v>0.41</v>
      </c>
      <c r="T251" s="91"/>
      <c r="U251" s="180">
        <v>0.39818380745410098</v>
      </c>
    </row>
    <row r="252" spans="1:21">
      <c r="A252" s="54">
        <v>90</v>
      </c>
      <c r="B252" s="54">
        <v>100</v>
      </c>
      <c r="C252" s="87">
        <v>258300</v>
      </c>
      <c r="D252" s="87">
        <v>2455049550</v>
      </c>
      <c r="E252" s="55">
        <v>1.9339139018236591E-2</v>
      </c>
      <c r="F252" s="84">
        <v>95.046440185830434</v>
      </c>
      <c r="G252" s="106">
        <v>1.9231130999999999</v>
      </c>
      <c r="H252" s="143" t="str">
        <f t="shared" si="4"/>
        <v>(90, 100]</v>
      </c>
      <c r="I252" s="172">
        <v>5.4252943664100002</v>
      </c>
      <c r="J252" s="103">
        <v>0.1049205219668588</v>
      </c>
      <c r="K252" s="103">
        <v>6.5879425889224977E-2</v>
      </c>
      <c r="L252" s="104">
        <v>65879425</v>
      </c>
      <c r="M252" s="103">
        <v>6.5879425329397126E-2</v>
      </c>
      <c r="N252" s="103">
        <v>6.2616048590474263</v>
      </c>
      <c r="O252" s="106"/>
      <c r="P252" s="55">
        <v>6.5879425329397126E-2</v>
      </c>
      <c r="Q252" s="180">
        <v>2.7035605594783324E-2</v>
      </c>
      <c r="R252" s="55">
        <v>1.2048192771084338E-2</v>
      </c>
      <c r="S252" s="74">
        <v>0.41</v>
      </c>
      <c r="T252" s="91"/>
      <c r="U252" s="200">
        <v>0.40764951657436599</v>
      </c>
    </row>
    <row r="253" spans="1:21">
      <c r="A253" s="54">
        <v>100</v>
      </c>
      <c r="B253" s="54">
        <v>120</v>
      </c>
      <c r="C253" s="87">
        <v>527850</v>
      </c>
      <c r="D253" s="87">
        <v>5809282525</v>
      </c>
      <c r="E253" s="55">
        <v>3.9520575032040976E-2</v>
      </c>
      <c r="F253" s="84">
        <v>110.05555602917495</v>
      </c>
      <c r="G253" s="106"/>
      <c r="H253" s="143" t="str">
        <f t="shared" si="4"/>
        <v>(100, 120]</v>
      </c>
      <c r="I253" s="172">
        <v>0</v>
      </c>
      <c r="J253" s="103">
        <v>0</v>
      </c>
      <c r="K253" s="103">
        <v>0</v>
      </c>
      <c r="L253" s="104">
        <v>0</v>
      </c>
      <c r="M253" s="103">
        <v>0</v>
      </c>
      <c r="N253" s="103">
        <v>0</v>
      </c>
      <c r="O253" s="106"/>
      <c r="P253" s="55">
        <v>0</v>
      </c>
      <c r="Q253" s="180">
        <v>4.2740282940286221E-2</v>
      </c>
      <c r="R253" s="55">
        <v>6.0240963855421686E-2</v>
      </c>
      <c r="S253" s="74">
        <v>0</v>
      </c>
      <c r="T253" s="91"/>
      <c r="U253" s="200">
        <v>0.41948421306338879</v>
      </c>
    </row>
    <row r="254" spans="1:21">
      <c r="A254" s="54">
        <v>120</v>
      </c>
      <c r="B254" s="54">
        <v>140</v>
      </c>
      <c r="C254" s="87">
        <v>535919</v>
      </c>
      <c r="D254" s="87">
        <v>6967737790</v>
      </c>
      <c r="E254" s="55">
        <v>4.0124707872684226E-2</v>
      </c>
      <c r="F254" s="84">
        <v>130.01475577465996</v>
      </c>
      <c r="G254" s="106"/>
      <c r="H254" s="143" t="str">
        <f t="shared" si="4"/>
        <v>(120, 140]</v>
      </c>
      <c r="I254" s="172">
        <v>0</v>
      </c>
      <c r="J254" s="103">
        <v>0</v>
      </c>
      <c r="K254" s="103">
        <v>0</v>
      </c>
      <c r="L254" s="104">
        <v>0</v>
      </c>
      <c r="M254" s="103">
        <v>0</v>
      </c>
      <c r="N254" s="103">
        <v>0</v>
      </c>
      <c r="O254" s="106"/>
      <c r="P254" s="55">
        <v>0</v>
      </c>
      <c r="Q254" s="180">
        <v>1.8780093413162054E-2</v>
      </c>
      <c r="R254" s="55">
        <v>7.2289156626506021E-2</v>
      </c>
      <c r="S254" s="74">
        <v>0</v>
      </c>
      <c r="T254" s="91"/>
      <c r="U254" s="200">
        <v>0.43345839496888611</v>
      </c>
    </row>
    <row r="255" spans="1:21">
      <c r="A255" s="54">
        <v>140</v>
      </c>
      <c r="B255" s="54">
        <v>160</v>
      </c>
      <c r="C255" s="87">
        <v>529244</v>
      </c>
      <c r="D255" s="87">
        <v>7938511790</v>
      </c>
      <c r="E255" s="55">
        <v>3.9624944988647333E-2</v>
      </c>
      <c r="F255" s="84">
        <v>149.99719959035909</v>
      </c>
      <c r="G255" s="106"/>
      <c r="H255" s="143" t="str">
        <f t="shared" si="4"/>
        <v>(140, 160]</v>
      </c>
      <c r="I255" s="172">
        <v>0</v>
      </c>
      <c r="J255" s="103">
        <v>0</v>
      </c>
      <c r="K255" s="103">
        <v>0</v>
      </c>
      <c r="L255" s="104">
        <v>0</v>
      </c>
      <c r="M255" s="103">
        <v>0</v>
      </c>
      <c r="N255" s="103">
        <v>0</v>
      </c>
      <c r="O255" s="106"/>
      <c r="P255" s="55">
        <v>0</v>
      </c>
      <c r="Q255" s="180">
        <v>2.8816647633966248E-2</v>
      </c>
      <c r="R255" s="55">
        <v>2.4096385542168676E-2</v>
      </c>
      <c r="S255" s="74">
        <v>0</v>
      </c>
      <c r="T255" s="91"/>
      <c r="U255" s="200">
        <v>0.44527616641431639</v>
      </c>
    </row>
    <row r="256" spans="1:21">
      <c r="A256" s="54">
        <v>160</v>
      </c>
      <c r="B256" s="54">
        <v>180</v>
      </c>
      <c r="C256" s="87">
        <v>519627</v>
      </c>
      <c r="D256" s="87">
        <v>8832072340</v>
      </c>
      <c r="E256" s="55">
        <v>3.8904912081413959E-2</v>
      </c>
      <c r="F256" s="84">
        <v>169.96946540499243</v>
      </c>
      <c r="G256" s="106"/>
      <c r="H256" s="143" t="str">
        <f t="shared" si="4"/>
        <v>(160, 180]</v>
      </c>
      <c r="I256" s="172">
        <v>0</v>
      </c>
      <c r="J256" s="103">
        <v>0</v>
      </c>
      <c r="K256" s="103">
        <v>0</v>
      </c>
      <c r="L256" s="104">
        <v>0</v>
      </c>
      <c r="M256" s="103">
        <v>0</v>
      </c>
      <c r="N256" s="103">
        <v>0</v>
      </c>
      <c r="O256" s="106"/>
      <c r="P256" s="55">
        <v>0</v>
      </c>
      <c r="Q256" s="180">
        <v>8.5080991871781825E-3</v>
      </c>
      <c r="R256" s="55">
        <v>3.614457831325301E-2</v>
      </c>
      <c r="S256" s="74">
        <v>0</v>
      </c>
      <c r="T256" s="91"/>
      <c r="U256" s="200">
        <v>0.45612421386622082</v>
      </c>
    </row>
    <row r="257" spans="1:21">
      <c r="A257" s="54">
        <v>180</v>
      </c>
      <c r="B257" s="54">
        <v>200</v>
      </c>
      <c r="C257" s="87">
        <v>500559</v>
      </c>
      <c r="D257" s="87">
        <v>9508456100</v>
      </c>
      <c r="E257" s="55">
        <v>3.7477274827059578E-2</v>
      </c>
      <c r="F257" s="84">
        <v>189.95675035310524</v>
      </c>
      <c r="G257" s="106"/>
      <c r="H257" s="143" t="str">
        <f t="shared" si="4"/>
        <v>(180, 200]</v>
      </c>
      <c r="I257" s="172">
        <v>0</v>
      </c>
      <c r="J257" s="103">
        <v>0</v>
      </c>
      <c r="K257" s="103">
        <v>0</v>
      </c>
      <c r="L257" s="104">
        <v>0</v>
      </c>
      <c r="M257" s="103">
        <v>0</v>
      </c>
      <c r="N257" s="103">
        <v>0</v>
      </c>
      <c r="O257" s="106"/>
      <c r="P257" s="55">
        <v>0</v>
      </c>
      <c r="Q257" s="180">
        <v>7.4870671647154774E-3</v>
      </c>
      <c r="R257" s="55">
        <v>0</v>
      </c>
      <c r="S257" s="74">
        <v>0</v>
      </c>
      <c r="T257" s="91"/>
      <c r="U257" s="200">
        <v>0.46526182882358769</v>
      </c>
    </row>
    <row r="258" spans="1:21">
      <c r="A258" s="54">
        <v>200</v>
      </c>
      <c r="B258" s="54">
        <v>250</v>
      </c>
      <c r="C258" s="87">
        <v>1165700</v>
      </c>
      <c r="D258" s="87">
        <v>26176231540</v>
      </c>
      <c r="E258" s="55">
        <v>8.727694290963374E-2</v>
      </c>
      <c r="F258" s="84">
        <v>224.55375774212919</v>
      </c>
      <c r="G258" s="106"/>
      <c r="H258" s="143" t="str">
        <f t="shared" si="4"/>
        <v>(200, 250]</v>
      </c>
      <c r="I258" s="172">
        <v>0</v>
      </c>
      <c r="J258" s="103">
        <v>0</v>
      </c>
      <c r="K258" s="103">
        <v>0</v>
      </c>
      <c r="L258" s="104">
        <v>0</v>
      </c>
      <c r="M258" s="103">
        <v>0</v>
      </c>
      <c r="N258" s="103">
        <v>0</v>
      </c>
      <c r="O258" s="106"/>
      <c r="P258" s="55">
        <v>0</v>
      </c>
      <c r="Q258" s="180">
        <v>2.0060522441331493E-2</v>
      </c>
      <c r="R258" s="55">
        <v>6.0240963855421686E-2</v>
      </c>
      <c r="S258" s="74">
        <v>0</v>
      </c>
      <c r="T258" s="91"/>
      <c r="U258" s="200">
        <v>0.47911332319836658</v>
      </c>
    </row>
    <row r="259" spans="1:21">
      <c r="A259" s="54">
        <v>250</v>
      </c>
      <c r="B259" s="54">
        <v>300</v>
      </c>
      <c r="C259" s="87">
        <v>1026762</v>
      </c>
      <c r="D259" s="87">
        <v>28180089350</v>
      </c>
      <c r="E259" s="55">
        <v>7.6874537578949437E-2</v>
      </c>
      <c r="F259" s="84">
        <v>274.45590458158756</v>
      </c>
      <c r="G259" s="106"/>
      <c r="H259" s="143" t="str">
        <f t="shared" si="4"/>
        <v>(250, 300]</v>
      </c>
      <c r="I259" s="172">
        <v>0</v>
      </c>
      <c r="J259" s="103">
        <v>0</v>
      </c>
      <c r="K259" s="103">
        <v>0</v>
      </c>
      <c r="L259" s="104">
        <v>0</v>
      </c>
      <c r="M259" s="103">
        <v>0</v>
      </c>
      <c r="N259" s="103">
        <v>0</v>
      </c>
      <c r="O259" s="106"/>
      <c r="P259" s="55">
        <v>0</v>
      </c>
      <c r="Q259" s="180">
        <v>5.6530021243660468E-3</v>
      </c>
      <c r="R259" s="55">
        <v>2.4096385542168676E-2</v>
      </c>
      <c r="S259" s="74">
        <v>0</v>
      </c>
      <c r="T259" s="91"/>
      <c r="U259" s="200">
        <v>0.49589479128688968</v>
      </c>
    </row>
    <row r="260" spans="1:21">
      <c r="A260" s="54">
        <v>300</v>
      </c>
      <c r="B260" s="54">
        <v>350</v>
      </c>
      <c r="C260" s="87">
        <v>890637</v>
      </c>
      <c r="D260" s="87">
        <v>28893976955</v>
      </c>
      <c r="E260" s="55">
        <v>6.66827439325791E-2</v>
      </c>
      <c r="F260" s="84">
        <v>324.41922977599182</v>
      </c>
      <c r="G260" s="106"/>
      <c r="H260" s="143" t="str">
        <f t="shared" si="4"/>
        <v>(300, 350]</v>
      </c>
      <c r="I260" s="172">
        <v>0</v>
      </c>
      <c r="J260" s="103">
        <v>0</v>
      </c>
      <c r="K260" s="103">
        <v>0</v>
      </c>
      <c r="L260" s="104">
        <v>0</v>
      </c>
      <c r="M260" s="103">
        <v>0</v>
      </c>
      <c r="N260" s="103">
        <v>0</v>
      </c>
      <c r="O260" s="106"/>
      <c r="P260" s="55">
        <v>0</v>
      </c>
      <c r="Q260" s="180">
        <v>4.8534741067764306E-3</v>
      </c>
      <c r="R260" s="55">
        <v>1.2048192771084338E-2</v>
      </c>
      <c r="S260" s="74">
        <v>0</v>
      </c>
      <c r="T260" s="91"/>
      <c r="U260" s="200">
        <v>0.50967718085653457</v>
      </c>
    </row>
    <row r="261" spans="1:21">
      <c r="A261" s="54">
        <v>350</v>
      </c>
      <c r="B261" s="54">
        <v>400</v>
      </c>
      <c r="C261" s="87">
        <v>765141</v>
      </c>
      <c r="D261" s="87">
        <v>28648734925</v>
      </c>
      <c r="E261" s="55">
        <v>5.7286752487621231E-2</v>
      </c>
      <c r="F261" s="84">
        <v>374.42425546402558</v>
      </c>
      <c r="G261" s="106"/>
      <c r="H261" s="143" t="str">
        <f t="shared" ref="H261:H292" si="5">"("&amp;$A261&amp;", "&amp;$B261&amp;"]"</f>
        <v>(350, 400]</v>
      </c>
      <c r="I261" s="172">
        <v>0</v>
      </c>
      <c r="J261" s="103">
        <v>0</v>
      </c>
      <c r="K261" s="103">
        <v>0</v>
      </c>
      <c r="L261" s="104">
        <v>0</v>
      </c>
      <c r="M261" s="103">
        <v>0</v>
      </c>
      <c r="N261" s="103">
        <v>0</v>
      </c>
      <c r="O261" s="106"/>
      <c r="P261" s="55">
        <v>0</v>
      </c>
      <c r="Q261" s="180">
        <v>6.8415601505143232E-4</v>
      </c>
      <c r="R261" s="55">
        <v>0</v>
      </c>
      <c r="S261" s="74">
        <v>0</v>
      </c>
      <c r="T261" s="91"/>
      <c r="U261" s="200">
        <v>0.52141424686719351</v>
      </c>
    </row>
    <row r="262" spans="1:21">
      <c r="A262" s="54">
        <v>400</v>
      </c>
      <c r="B262" s="54">
        <v>450</v>
      </c>
      <c r="C262" s="87">
        <v>655533</v>
      </c>
      <c r="D262" s="87">
        <v>27818394850</v>
      </c>
      <c r="E262" s="55">
        <v>4.908030901293723E-2</v>
      </c>
      <c r="F262" s="84">
        <v>424.36299698108252</v>
      </c>
      <c r="G262" s="106"/>
      <c r="H262" s="143" t="str">
        <f t="shared" si="5"/>
        <v>(400, 450]</v>
      </c>
      <c r="I262" s="172">
        <v>0</v>
      </c>
      <c r="J262" s="103">
        <v>0</v>
      </c>
      <c r="K262" s="103">
        <v>0</v>
      </c>
      <c r="L262" s="104">
        <v>0</v>
      </c>
      <c r="M262" s="103">
        <v>0</v>
      </c>
      <c r="N262" s="103">
        <v>0</v>
      </c>
      <c r="O262" s="106"/>
      <c r="P262" s="55">
        <v>0</v>
      </c>
      <c r="Q262" s="180">
        <v>6.1849301360684635E-4</v>
      </c>
      <c r="R262" s="55">
        <v>0</v>
      </c>
      <c r="S262" s="74">
        <v>0</v>
      </c>
      <c r="T262" s="91"/>
      <c r="U262" s="200">
        <v>0.53116771467993662</v>
      </c>
    </row>
    <row r="263" spans="1:21">
      <c r="A263" s="54">
        <v>450</v>
      </c>
      <c r="B263" s="54">
        <v>500</v>
      </c>
      <c r="C263" s="87">
        <v>560281</v>
      </c>
      <c r="D263" s="87">
        <v>26577237665</v>
      </c>
      <c r="E263" s="55">
        <v>4.1948711375441795E-2</v>
      </c>
      <c r="F263" s="84">
        <v>474.35550491628311</v>
      </c>
      <c r="G263" s="106"/>
      <c r="H263" s="143" t="str">
        <f t="shared" si="5"/>
        <v>(450, 500]</v>
      </c>
      <c r="I263" s="172">
        <v>0</v>
      </c>
      <c r="J263" s="103">
        <v>0</v>
      </c>
      <c r="K263" s="103">
        <v>0</v>
      </c>
      <c r="L263" s="104">
        <v>0</v>
      </c>
      <c r="M263" s="103">
        <v>0</v>
      </c>
      <c r="N263" s="103">
        <v>0</v>
      </c>
      <c r="O263" s="106"/>
      <c r="P263" s="55">
        <v>0</v>
      </c>
      <c r="Q263" s="180">
        <v>5.5034501210759026E-4</v>
      </c>
      <c r="R263" s="55">
        <v>0</v>
      </c>
      <c r="S263" s="74">
        <v>0</v>
      </c>
      <c r="T263" s="91"/>
      <c r="U263" s="200">
        <v>0.53993864838765926</v>
      </c>
    </row>
    <row r="264" spans="1:21">
      <c r="A264" s="54">
        <v>500</v>
      </c>
      <c r="B264" s="54">
        <v>550</v>
      </c>
      <c r="C264" s="87">
        <v>478425</v>
      </c>
      <c r="D264" s="87">
        <v>25087256455</v>
      </c>
      <c r="E264" s="55">
        <v>3.5820083564846464E-2</v>
      </c>
      <c r="F264" s="84">
        <v>524.37177101949101</v>
      </c>
      <c r="G264" s="106"/>
      <c r="H264" s="143" t="str">
        <f t="shared" si="5"/>
        <v>(500, 550]</v>
      </c>
      <c r="I264" s="172">
        <v>0</v>
      </c>
      <c r="J264" s="103">
        <v>0</v>
      </c>
      <c r="K264" s="103">
        <v>0</v>
      </c>
      <c r="L264" s="104">
        <v>0</v>
      </c>
      <c r="M264" s="103">
        <v>0</v>
      </c>
      <c r="N264" s="103">
        <v>0</v>
      </c>
      <c r="O264" s="106"/>
      <c r="P264" s="55">
        <v>0</v>
      </c>
      <c r="Q264" s="180">
        <v>4.9546201090016424E-4</v>
      </c>
      <c r="R264" s="55">
        <v>0</v>
      </c>
      <c r="S264" s="74">
        <v>0</v>
      </c>
      <c r="T264" s="91"/>
      <c r="U264" s="200">
        <v>0.54798421649816254</v>
      </c>
    </row>
    <row r="265" spans="1:21">
      <c r="A265" s="54">
        <v>550</v>
      </c>
      <c r="B265" s="54">
        <v>600</v>
      </c>
      <c r="C265" s="87">
        <v>409136</v>
      </c>
      <c r="D265" s="87">
        <v>23501071195</v>
      </c>
      <c r="E265" s="55">
        <v>3.0632357651433396E-2</v>
      </c>
      <c r="F265" s="84">
        <v>574.40731676019709</v>
      </c>
      <c r="G265" s="106"/>
      <c r="H265" s="143" t="str">
        <f t="shared" si="5"/>
        <v>(550, 600]</v>
      </c>
      <c r="I265" s="172">
        <v>0</v>
      </c>
      <c r="J265" s="55">
        <v>0</v>
      </c>
      <c r="K265" s="55">
        <v>0</v>
      </c>
      <c r="L265" s="104">
        <v>0</v>
      </c>
      <c r="M265" s="55">
        <v>0</v>
      </c>
      <c r="N265" s="55">
        <v>0</v>
      </c>
      <c r="O265" s="106"/>
      <c r="P265" s="55">
        <v>0</v>
      </c>
      <c r="Q265" s="180">
        <v>4.4155900971429822E-4</v>
      </c>
      <c r="R265" s="55">
        <v>0</v>
      </c>
      <c r="S265" s="74">
        <v>0</v>
      </c>
      <c r="T265" s="91"/>
      <c r="U265" s="180">
        <v>0.55433683780878396</v>
      </c>
    </row>
    <row r="266" spans="1:21">
      <c r="A266" s="54">
        <v>600</v>
      </c>
      <c r="B266" s="54">
        <v>650</v>
      </c>
      <c r="C266" s="87">
        <v>348904</v>
      </c>
      <c r="D266" s="87">
        <v>21784236745</v>
      </c>
      <c r="E266" s="55">
        <v>2.612273697258544E-2</v>
      </c>
      <c r="F266" s="84">
        <v>624.36190886318298</v>
      </c>
      <c r="G266" s="106"/>
      <c r="H266" s="143" t="str">
        <f t="shared" si="5"/>
        <v>(600, 650]</v>
      </c>
      <c r="I266" s="172">
        <v>0</v>
      </c>
      <c r="J266" s="55">
        <v>0</v>
      </c>
      <c r="K266" s="55">
        <v>0</v>
      </c>
      <c r="L266" s="104">
        <v>0</v>
      </c>
      <c r="M266" s="55">
        <v>0</v>
      </c>
      <c r="N266" s="55">
        <v>0</v>
      </c>
      <c r="O266" s="106"/>
      <c r="P266" s="55">
        <v>0</v>
      </c>
      <c r="Q266" s="180">
        <v>3.923070086307542E-4</v>
      </c>
      <c r="R266" s="55">
        <v>0</v>
      </c>
      <c r="S266" s="74">
        <v>0</v>
      </c>
      <c r="T266" s="91"/>
      <c r="U266" s="180">
        <v>0.56015255402955211</v>
      </c>
    </row>
    <row r="267" spans="1:21">
      <c r="A267" s="54">
        <v>650</v>
      </c>
      <c r="B267" s="54">
        <v>700</v>
      </c>
      <c r="C267" s="87">
        <v>299066</v>
      </c>
      <c r="D267" s="87">
        <v>20167888070</v>
      </c>
      <c r="E267" s="55">
        <v>2.2391323846798081E-2</v>
      </c>
      <c r="F267" s="84">
        <v>674.36245076337673</v>
      </c>
      <c r="G267" s="106"/>
      <c r="H267" s="143" t="str">
        <f t="shared" si="5"/>
        <v>(650, 700]</v>
      </c>
      <c r="I267" s="172">
        <v>0</v>
      </c>
      <c r="J267" s="55">
        <v>0</v>
      </c>
      <c r="K267" s="55">
        <v>0</v>
      </c>
      <c r="L267" s="104">
        <v>0</v>
      </c>
      <c r="M267" s="55">
        <v>0</v>
      </c>
      <c r="N267" s="55">
        <v>0</v>
      </c>
      <c r="O267" s="106"/>
      <c r="P267" s="55">
        <v>0</v>
      </c>
      <c r="Q267" s="180">
        <v>3.4953800768983617E-4</v>
      </c>
      <c r="R267" s="55">
        <v>0</v>
      </c>
      <c r="S267" s="74">
        <v>0</v>
      </c>
      <c r="T267" s="91"/>
      <c r="U267" s="180">
        <v>0.56577541145018329</v>
      </c>
    </row>
    <row r="268" spans="1:21">
      <c r="A268" s="54">
        <v>700</v>
      </c>
      <c r="B268" s="54">
        <v>750</v>
      </c>
      <c r="C268" s="87">
        <v>257143</v>
      </c>
      <c r="D268" s="87">
        <v>18626033505</v>
      </c>
      <c r="E268" s="55">
        <v>1.9252513451670197E-2</v>
      </c>
      <c r="F268" s="84">
        <v>724.3453450025861</v>
      </c>
      <c r="G268" s="106"/>
      <c r="H268" s="143" t="str">
        <f t="shared" si="5"/>
        <v>(700, 750]</v>
      </c>
      <c r="I268" s="172">
        <v>0</v>
      </c>
      <c r="J268" s="55">
        <v>0</v>
      </c>
      <c r="K268" s="55">
        <v>0</v>
      </c>
      <c r="L268" s="104">
        <v>0</v>
      </c>
      <c r="M268" s="55">
        <v>0</v>
      </c>
      <c r="N268" s="55">
        <v>0</v>
      </c>
      <c r="O268" s="106"/>
      <c r="P268" s="55">
        <v>0</v>
      </c>
      <c r="Q268" s="180">
        <v>3.0851800678739614E-4</v>
      </c>
      <c r="R268" s="55">
        <v>0</v>
      </c>
      <c r="S268" s="74">
        <v>0</v>
      </c>
      <c r="T268" s="91"/>
      <c r="U268" s="180">
        <v>0.57041148553038556</v>
      </c>
    </row>
    <row r="269" spans="1:21">
      <c r="A269" s="54">
        <v>750</v>
      </c>
      <c r="B269" s="54">
        <v>800</v>
      </c>
      <c r="C269" s="87">
        <v>221618</v>
      </c>
      <c r="D269" s="87">
        <v>17161453475</v>
      </c>
      <c r="E269" s="55">
        <v>1.6592726716777223E-2</v>
      </c>
      <c r="F269" s="84">
        <v>774.37092090895135</v>
      </c>
      <c r="G269" s="106"/>
      <c r="H269" s="143" t="str">
        <f t="shared" si="5"/>
        <v>(750, 800]</v>
      </c>
      <c r="I269" s="172">
        <v>0</v>
      </c>
      <c r="J269" s="55">
        <v>0</v>
      </c>
      <c r="K269" s="55">
        <v>0</v>
      </c>
      <c r="L269" s="104">
        <v>0</v>
      </c>
      <c r="M269" s="55">
        <v>0</v>
      </c>
      <c r="N269" s="55">
        <v>0</v>
      </c>
      <c r="O269" s="106"/>
      <c r="P269" s="55">
        <v>0</v>
      </c>
      <c r="Q269" s="180">
        <v>2.7821700612077412E-4</v>
      </c>
      <c r="R269" s="55">
        <v>0</v>
      </c>
      <c r="S269" s="74">
        <v>0</v>
      </c>
      <c r="T269" s="91"/>
      <c r="U269" s="180">
        <v>0.57462227105111441</v>
      </c>
    </row>
    <row r="270" spans="1:21">
      <c r="A270" s="54">
        <v>800</v>
      </c>
      <c r="B270" s="54">
        <v>850</v>
      </c>
      <c r="C270" s="87">
        <v>190331</v>
      </c>
      <c r="D270" s="87">
        <v>15690756525</v>
      </c>
      <c r="E270" s="55">
        <v>1.4250242618970146E-2</v>
      </c>
      <c r="F270" s="84">
        <v>824.39311121152105</v>
      </c>
      <c r="G270" s="106"/>
      <c r="H270" s="143" t="str">
        <f t="shared" si="5"/>
        <v>(800, 850]</v>
      </c>
      <c r="I270" s="172">
        <v>0</v>
      </c>
      <c r="J270" s="55">
        <v>0</v>
      </c>
      <c r="K270" s="55">
        <v>0</v>
      </c>
      <c r="L270" s="104">
        <v>0</v>
      </c>
      <c r="M270" s="55">
        <v>0</v>
      </c>
      <c r="N270" s="55">
        <v>0</v>
      </c>
      <c r="O270" s="106"/>
      <c r="P270" s="55">
        <v>0</v>
      </c>
      <c r="Q270" s="180">
        <v>2.487020054714441E-4</v>
      </c>
      <c r="R270" s="55">
        <v>0</v>
      </c>
      <c r="S270" s="74">
        <v>0</v>
      </c>
      <c r="T270" s="91"/>
      <c r="U270" s="180">
        <v>0.57819078708863703</v>
      </c>
    </row>
    <row r="271" spans="1:21">
      <c r="A271" s="54">
        <v>850</v>
      </c>
      <c r="B271" s="54">
        <v>900</v>
      </c>
      <c r="C271" s="87">
        <v>165233</v>
      </c>
      <c r="D271" s="87">
        <v>14447963260</v>
      </c>
      <c r="E271" s="55">
        <v>1.2371134174991432E-2</v>
      </c>
      <c r="F271" s="84">
        <v>874.39937905866259</v>
      </c>
      <c r="G271" s="106"/>
      <c r="H271" s="143" t="str">
        <f t="shared" si="5"/>
        <v>(850, 900]</v>
      </c>
      <c r="I271" s="172">
        <v>0</v>
      </c>
      <c r="J271" s="55">
        <v>0</v>
      </c>
      <c r="K271" s="55">
        <v>0</v>
      </c>
      <c r="L271" s="75">
        <v>0</v>
      </c>
      <c r="M271" s="55">
        <v>0</v>
      </c>
      <c r="N271" s="55">
        <v>0</v>
      </c>
      <c r="O271" s="106"/>
      <c r="P271" s="55">
        <v>0</v>
      </c>
      <c r="Q271" s="180">
        <v>2.218730048812061E-4</v>
      </c>
      <c r="R271" s="55">
        <v>0</v>
      </c>
      <c r="S271" s="74">
        <v>0</v>
      </c>
      <c r="T271" s="91"/>
      <c r="U271" s="180">
        <v>0.58160603182602288</v>
      </c>
    </row>
    <row r="272" spans="1:21">
      <c r="A272" s="54">
        <v>900</v>
      </c>
      <c r="B272" s="54">
        <v>950</v>
      </c>
      <c r="C272" s="87">
        <v>142742</v>
      </c>
      <c r="D272" s="87">
        <v>13196035120</v>
      </c>
      <c r="E272" s="55">
        <v>1.0687214021452294E-2</v>
      </c>
      <c r="F272" s="84">
        <v>924.46757926889074</v>
      </c>
      <c r="G272" s="106"/>
      <c r="H272" s="143" t="str">
        <f t="shared" si="5"/>
        <v>(900, 950]</v>
      </c>
      <c r="I272" s="172">
        <v>0</v>
      </c>
      <c r="J272" s="55">
        <v>0</v>
      </c>
      <c r="K272" s="55">
        <v>0</v>
      </c>
      <c r="L272" s="75">
        <v>0</v>
      </c>
      <c r="M272" s="55">
        <v>0</v>
      </c>
      <c r="N272" s="55">
        <v>0</v>
      </c>
      <c r="O272" s="106"/>
      <c r="P272" s="55">
        <v>0</v>
      </c>
      <c r="Q272" s="180">
        <v>1.9943400438754809E-4</v>
      </c>
      <c r="R272" s="55">
        <v>0</v>
      </c>
      <c r="S272" s="74">
        <v>0</v>
      </c>
      <c r="T272" s="91"/>
      <c r="U272" s="180">
        <v>0.58509858428704342</v>
      </c>
    </row>
    <row r="273" spans="1:21">
      <c r="A273" s="54">
        <v>950</v>
      </c>
      <c r="B273" s="54">
        <v>1000</v>
      </c>
      <c r="C273" s="87">
        <v>124020</v>
      </c>
      <c r="D273" s="87">
        <v>12085225970</v>
      </c>
      <c r="E273" s="55">
        <v>9.2854820791393802E-3</v>
      </c>
      <c r="F273" s="84">
        <v>974.45782696339302</v>
      </c>
      <c r="G273" s="106"/>
      <c r="H273" s="143" t="str">
        <f t="shared" si="5"/>
        <v>(950, 1000]</v>
      </c>
      <c r="I273" s="172">
        <v>0</v>
      </c>
      <c r="J273" s="55">
        <v>0</v>
      </c>
      <c r="K273" s="55">
        <v>0</v>
      </c>
      <c r="L273" s="75">
        <v>0</v>
      </c>
      <c r="M273" s="55">
        <v>0</v>
      </c>
      <c r="N273" s="55">
        <v>0</v>
      </c>
      <c r="O273" s="106"/>
      <c r="P273" s="55">
        <v>0</v>
      </c>
      <c r="Q273" s="180">
        <v>1.7992900395843807E-4</v>
      </c>
      <c r="R273" s="55">
        <v>0</v>
      </c>
      <c r="S273" s="74">
        <v>0</v>
      </c>
      <c r="T273" s="91"/>
      <c r="U273" s="180">
        <v>0.58790730776309064</v>
      </c>
    </row>
    <row r="274" spans="1:21">
      <c r="A274" s="54">
        <v>1000</v>
      </c>
      <c r="B274" s="54">
        <v>2000</v>
      </c>
      <c r="C274" s="87">
        <v>850635</v>
      </c>
      <c r="D274" s="87">
        <v>112397654425</v>
      </c>
      <c r="E274" s="55">
        <v>6.368776042887217E-2</v>
      </c>
      <c r="F274" s="84">
        <v>1321.3382287937834</v>
      </c>
      <c r="G274" s="106"/>
      <c r="H274" s="143" t="str">
        <f t="shared" si="5"/>
        <v>(1000, 2000]</v>
      </c>
      <c r="I274" s="172">
        <v>0</v>
      </c>
      <c r="J274" s="55">
        <v>0</v>
      </c>
      <c r="K274" s="55">
        <v>0</v>
      </c>
      <c r="L274" s="75">
        <v>0</v>
      </c>
      <c r="M274" s="55">
        <v>0</v>
      </c>
      <c r="N274" s="55">
        <v>0</v>
      </c>
      <c r="O274" s="106"/>
      <c r="P274" s="55">
        <v>0</v>
      </c>
      <c r="Q274" s="180">
        <v>1.4766200324856408E-4</v>
      </c>
      <c r="R274" s="55">
        <v>0</v>
      </c>
      <c r="S274" s="74">
        <v>0</v>
      </c>
      <c r="T274" s="91"/>
      <c r="U274" s="180">
        <v>0.59869619235953719</v>
      </c>
    </row>
    <row r="275" spans="1:21">
      <c r="A275" s="54">
        <v>2000</v>
      </c>
      <c r="B275" s="54">
        <v>3000</v>
      </c>
      <c r="C275" s="87">
        <v>119341</v>
      </c>
      <c r="D275" s="87">
        <v>28404013705</v>
      </c>
      <c r="E275" s="55">
        <v>8.9351613998272274E-3</v>
      </c>
      <c r="F275" s="84">
        <v>2380.071702516319</v>
      </c>
      <c r="G275" s="106"/>
      <c r="H275" s="143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0</v>
      </c>
      <c r="Q275" s="180">
        <v>4.7172001037784021E-4</v>
      </c>
      <c r="R275" s="55">
        <v>0</v>
      </c>
      <c r="S275" s="74">
        <v>0</v>
      </c>
      <c r="T275" s="91"/>
      <c r="U275" s="180">
        <v>0.59860977513435354</v>
      </c>
    </row>
    <row r="276" spans="1:21">
      <c r="A276" s="54">
        <v>3000</v>
      </c>
      <c r="B276" s="54">
        <v>4000</v>
      </c>
      <c r="C276" s="87">
        <v>35102</v>
      </c>
      <c r="D276" s="87">
        <v>12029474040</v>
      </c>
      <c r="E276" s="55">
        <v>2.6281163678596236E-3</v>
      </c>
      <c r="F276" s="84">
        <v>3427.0053102387333</v>
      </c>
      <c r="G276" s="106"/>
      <c r="H276" s="143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0</v>
      </c>
      <c r="Q276" s="180">
        <v>6.3183001390026028E-5</v>
      </c>
      <c r="R276" s="55">
        <v>0</v>
      </c>
      <c r="S276" s="74">
        <v>0</v>
      </c>
      <c r="U276" s="180">
        <v>0.5718032900793858</v>
      </c>
    </row>
    <row r="277" spans="1:21">
      <c r="A277" s="54">
        <v>4000</v>
      </c>
      <c r="B277" s="54">
        <v>5000</v>
      </c>
      <c r="C277" s="87">
        <v>17552</v>
      </c>
      <c r="D277" s="87">
        <v>7832008840</v>
      </c>
      <c r="E277" s="55">
        <v>1.3141330547738624E-3</v>
      </c>
      <c r="F277" s="84">
        <v>4462.1745897903374</v>
      </c>
      <c r="G277" s="106"/>
      <c r="H277" s="143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0</v>
      </c>
      <c r="Q277" s="180">
        <v>3.2266000709852017E-5</v>
      </c>
      <c r="R277" s="55">
        <v>0</v>
      </c>
      <c r="S277" s="74">
        <v>0</v>
      </c>
      <c r="U277" s="180">
        <v>0.53357712175811689</v>
      </c>
    </row>
    <row r="278" spans="1:21">
      <c r="A278" s="54">
        <v>5000</v>
      </c>
      <c r="B278" s="54">
        <v>6000</v>
      </c>
      <c r="C278" s="87">
        <v>12722</v>
      </c>
      <c r="D278" s="87">
        <v>6971945490</v>
      </c>
      <c r="E278" s="55">
        <v>9.5250687801008867E-4</v>
      </c>
      <c r="F278" s="84">
        <v>5480.2275506995757</v>
      </c>
      <c r="G278" s="106"/>
      <c r="H278" s="143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180">
        <v>1.3508000297176007E-5</v>
      </c>
      <c r="R278" s="55">
        <v>0</v>
      </c>
      <c r="S278" s="74">
        <v>0</v>
      </c>
      <c r="U278" s="180">
        <v>0.50684342931154724</v>
      </c>
    </row>
    <row r="279" spans="1:21">
      <c r="A279" s="54">
        <v>6000</v>
      </c>
      <c r="B279" s="54">
        <v>7000</v>
      </c>
      <c r="C279" s="87">
        <v>10710</v>
      </c>
      <c r="D279" s="87">
        <v>6952573520</v>
      </c>
      <c r="E279" s="55">
        <v>8.0186673978054155E-4</v>
      </c>
      <c r="F279" s="84">
        <v>6491.665284780579</v>
      </c>
      <c r="G279" s="106"/>
      <c r="H279" s="143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180">
        <v>0</v>
      </c>
      <c r="R279" s="55">
        <v>0</v>
      </c>
      <c r="S279" s="74">
        <v>0</v>
      </c>
      <c r="U279" s="180">
        <v>0.49768341505105479</v>
      </c>
    </row>
    <row r="280" spans="1:21">
      <c r="A280" s="54">
        <v>7000</v>
      </c>
      <c r="B280" s="54">
        <v>8000</v>
      </c>
      <c r="C280" s="87">
        <v>9675</v>
      </c>
      <c r="D280" s="87">
        <v>7245136075</v>
      </c>
      <c r="E280" s="55">
        <v>7.2437541618830439E-4</v>
      </c>
      <c r="F280" s="84">
        <v>7488.5127390180878</v>
      </c>
      <c r="G280" s="106"/>
      <c r="H280" s="143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180">
        <v>0</v>
      </c>
      <c r="R280" s="55">
        <v>0</v>
      </c>
      <c r="S280" s="74">
        <v>0</v>
      </c>
      <c r="U280" s="180">
        <v>0.49755258190080021</v>
      </c>
    </row>
    <row r="281" spans="1:21">
      <c r="A281" s="54">
        <v>8000</v>
      </c>
      <c r="B281" s="54">
        <v>9000</v>
      </c>
      <c r="C281" s="87">
        <v>8807</v>
      </c>
      <c r="D281" s="87">
        <v>7479169640</v>
      </c>
      <c r="E281" s="55">
        <v>6.5938752355249573E-4</v>
      </c>
      <c r="F281" s="84">
        <v>8492.3011695242421</v>
      </c>
      <c r="G281" s="106"/>
      <c r="H281" s="143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180">
        <v>0</v>
      </c>
      <c r="R281" s="55">
        <v>0</v>
      </c>
      <c r="S281" s="74">
        <v>0</v>
      </c>
      <c r="U281" s="180">
        <v>0.50538824918807201</v>
      </c>
    </row>
    <row r="282" spans="1:21">
      <c r="A282" s="54">
        <v>9000</v>
      </c>
      <c r="B282" s="54">
        <v>10000</v>
      </c>
      <c r="C282" s="87">
        <v>7932</v>
      </c>
      <c r="D282" s="87">
        <v>7529399725</v>
      </c>
      <c r="E282" s="55">
        <v>5.9387553500833386E-4</v>
      </c>
      <c r="F282" s="84">
        <v>9492.4353567826529</v>
      </c>
      <c r="G282" s="106"/>
      <c r="H282" s="143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180">
        <v>0</v>
      </c>
      <c r="R282" s="55">
        <v>0</v>
      </c>
      <c r="S282" s="74">
        <v>0</v>
      </c>
      <c r="U282" s="180">
        <v>0.50688905747032165</v>
      </c>
    </row>
    <row r="283" spans="1:21">
      <c r="A283" s="54">
        <v>10000</v>
      </c>
      <c r="B283" s="54">
        <v>20000</v>
      </c>
      <c r="C283" s="87">
        <v>48185</v>
      </c>
      <c r="D283" s="87">
        <v>67839372830</v>
      </c>
      <c r="E283" s="55">
        <v>3.6076516205719323E-3</v>
      </c>
      <c r="F283" s="84">
        <v>14078.940091314726</v>
      </c>
      <c r="G283" s="106"/>
      <c r="H283" s="143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0</v>
      </c>
      <c r="Q283" s="180">
        <v>0</v>
      </c>
      <c r="R283" s="55">
        <v>0</v>
      </c>
      <c r="S283" s="74">
        <v>0</v>
      </c>
      <c r="U283" s="180">
        <v>0.53430923448139311</v>
      </c>
    </row>
    <row r="284" spans="1:21">
      <c r="A284" s="54">
        <v>20000</v>
      </c>
      <c r="B284" s="54">
        <v>30000</v>
      </c>
      <c r="C284" s="87">
        <v>14212</v>
      </c>
      <c r="D284" s="87">
        <v>34063009975</v>
      </c>
      <c r="E284" s="55">
        <v>1.06406443564529E-3</v>
      </c>
      <c r="F284" s="84">
        <v>23967.780731072333</v>
      </c>
      <c r="G284" s="106"/>
      <c r="H284" s="143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180">
        <v>0</v>
      </c>
      <c r="R284" s="55">
        <v>0</v>
      </c>
      <c r="S284" s="74">
        <v>0</v>
      </c>
      <c r="U284" s="180">
        <v>0.5714717606485421</v>
      </c>
    </row>
    <row r="285" spans="1:21">
      <c r="A285" s="54">
        <v>30000</v>
      </c>
      <c r="B285" s="54">
        <v>40000</v>
      </c>
      <c r="C285" s="87">
        <v>3788</v>
      </c>
      <c r="D285" s="87">
        <v>12848313455</v>
      </c>
      <c r="E285" s="55">
        <v>2.8361075726318315E-4</v>
      </c>
      <c r="F285" s="84">
        <v>33918.462130411826</v>
      </c>
      <c r="G285" s="106"/>
      <c r="H285" s="143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180">
        <v>0</v>
      </c>
      <c r="R285" s="55">
        <v>0</v>
      </c>
      <c r="S285" s="74">
        <v>0</v>
      </c>
      <c r="U285" s="180">
        <v>0.5848011246175473</v>
      </c>
    </row>
    <row r="286" spans="1:21">
      <c r="A286" s="54">
        <v>40000</v>
      </c>
      <c r="B286" s="54">
        <v>50000</v>
      </c>
      <c r="C286" s="87">
        <v>1035</v>
      </c>
      <c r="D286" s="87">
        <v>4548080825</v>
      </c>
      <c r="E286" s="55">
        <v>7.7491323592237215E-5</v>
      </c>
      <c r="F286" s="84">
        <v>43942.809903381647</v>
      </c>
      <c r="G286" s="106"/>
      <c r="H286" s="143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180">
        <v>0</v>
      </c>
      <c r="R286" s="55">
        <v>0</v>
      </c>
      <c r="S286" s="74">
        <v>0</v>
      </c>
      <c r="U286" s="180">
        <v>0.59034690799396683</v>
      </c>
    </row>
    <row r="287" spans="1:21">
      <c r="A287" s="54">
        <v>50000</v>
      </c>
      <c r="B287" s="54">
        <v>60000</v>
      </c>
      <c r="C287" s="87">
        <v>329</v>
      </c>
      <c r="D287" s="87">
        <v>1790316875</v>
      </c>
      <c r="E287" s="55">
        <v>2.4632507692604873E-5</v>
      </c>
      <c r="F287" s="84">
        <v>54416.926291793316</v>
      </c>
      <c r="G287" s="106"/>
      <c r="H287" s="143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180">
        <v>0</v>
      </c>
      <c r="R287" s="55">
        <v>0</v>
      </c>
      <c r="S287" s="74">
        <v>0</v>
      </c>
      <c r="U287" s="180">
        <v>0.56178435114503822</v>
      </c>
    </row>
    <row r="288" spans="1:21">
      <c r="A288" s="54">
        <v>60000</v>
      </c>
      <c r="B288" s="54">
        <v>70000</v>
      </c>
      <c r="C288" s="87">
        <v>215</v>
      </c>
      <c r="D288" s="87">
        <v>1386330070</v>
      </c>
      <c r="E288" s="55">
        <v>1.6097231470851209E-5</v>
      </c>
      <c r="F288" s="84">
        <v>64480.468372093019</v>
      </c>
      <c r="G288" s="106"/>
      <c r="H288" s="143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180">
        <v>0</v>
      </c>
      <c r="R288" s="55">
        <v>0</v>
      </c>
      <c r="S288" s="74">
        <v>0</v>
      </c>
      <c r="U288" s="180">
        <v>0.55228758169934644</v>
      </c>
    </row>
    <row r="289" spans="1:21">
      <c r="A289" s="54">
        <v>70000</v>
      </c>
      <c r="B289" s="54">
        <v>80000</v>
      </c>
      <c r="C289" s="87">
        <v>83</v>
      </c>
      <c r="D289" s="87">
        <v>616536055</v>
      </c>
      <c r="E289" s="55">
        <v>6.2142800561890709E-6</v>
      </c>
      <c r="F289" s="84">
        <v>74281.452409638558</v>
      </c>
      <c r="G289" s="106"/>
      <c r="H289" s="143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180">
        <v>0</v>
      </c>
      <c r="R289" s="55">
        <v>0</v>
      </c>
      <c r="S289" s="74">
        <v>0</v>
      </c>
      <c r="U289" s="180">
        <v>0.58650190114068446</v>
      </c>
    </row>
    <row r="290" spans="1:21">
      <c r="A290" s="54">
        <v>80000</v>
      </c>
      <c r="B290" s="54">
        <v>90000</v>
      </c>
      <c r="C290" s="87">
        <v>26</v>
      </c>
      <c r="D290" s="87">
        <v>216739195</v>
      </c>
      <c r="E290" s="55">
        <v>1.9466419453122389E-6</v>
      </c>
      <c r="F290" s="84">
        <v>83361.228846153856</v>
      </c>
      <c r="G290" s="106"/>
      <c r="H290" s="143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180">
        <v>0</v>
      </c>
      <c r="R290" s="55">
        <v>0</v>
      </c>
      <c r="S290" s="74">
        <v>0</v>
      </c>
      <c r="U290" s="180">
        <v>0.63975155279503104</v>
      </c>
    </row>
    <row r="291" spans="1:21">
      <c r="A291" s="54">
        <v>90000</v>
      </c>
      <c r="B291" s="54">
        <v>100000</v>
      </c>
      <c r="C291" s="87">
        <v>15</v>
      </c>
      <c r="D291" s="87">
        <v>138944095</v>
      </c>
      <c r="E291" s="55">
        <v>1.1230626607570611E-6</v>
      </c>
      <c r="F291" s="84">
        <v>92629.396666666667</v>
      </c>
      <c r="G291" s="106"/>
      <c r="H291" s="143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180">
        <v>0</v>
      </c>
      <c r="R291" s="55">
        <v>0</v>
      </c>
      <c r="S291" s="74">
        <v>0</v>
      </c>
      <c r="U291" s="180">
        <v>0.63</v>
      </c>
    </row>
    <row r="292" spans="1:21">
      <c r="A292" s="54">
        <v>100000</v>
      </c>
      <c r="B292" s="54">
        <v>9999999</v>
      </c>
      <c r="C292" s="87">
        <v>66</v>
      </c>
      <c r="D292" s="87">
        <v>817933950</v>
      </c>
      <c r="E292" s="55">
        <v>4.9414757073310689E-6</v>
      </c>
      <c r="F292" s="84">
        <v>123929.38636363637</v>
      </c>
      <c r="G292" s="106"/>
      <c r="H292" s="143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180">
        <v>0</v>
      </c>
      <c r="R292" s="55">
        <v>0</v>
      </c>
      <c r="S292" s="74">
        <v>0</v>
      </c>
      <c r="U292" s="180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7" priority="28" operator="lessThan">
      <formula>0.001</formula>
    </cfRule>
  </conditionalFormatting>
  <conditionalFormatting sqref="E88:E151">
    <cfRule type="cellIs" dxfId="186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5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4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zoomScale="70" zoomScaleNormal="70" workbookViewId="0">
      <selection activeCell="G331" sqref="G331:G343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31.88671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K5" s="179"/>
      <c r="L5" s="114"/>
      <c r="M5" s="113"/>
      <c r="N5" s="110"/>
      <c r="O5" s="111"/>
    </row>
    <row r="6" spans="1:19">
      <c r="A6" s="184"/>
      <c r="B6" s="157" t="s">
        <v>62</v>
      </c>
      <c r="C6" s="157" t="s">
        <v>43</v>
      </c>
      <c r="D6" s="157" t="s">
        <v>44</v>
      </c>
      <c r="E6" s="157" t="s">
        <v>71</v>
      </c>
      <c r="F6" s="157" t="s">
        <v>63</v>
      </c>
      <c r="G6" s="157" t="s">
        <v>64</v>
      </c>
      <c r="H6" s="157" t="s">
        <v>76</v>
      </c>
      <c r="I6" s="164" t="s">
        <v>91</v>
      </c>
      <c r="L6" s="165" t="s">
        <v>92</v>
      </c>
      <c r="M6" s="92"/>
      <c r="N6" s="105"/>
    </row>
    <row r="7" spans="1:19">
      <c r="A7" s="152" t="s">
        <v>47</v>
      </c>
      <c r="B7" s="152" cm="1">
        <f t="array" ref="B7:B9">Overview!B11:B13</f>
        <v>1</v>
      </c>
      <c r="C7" s="153">
        <f>SUM(N16:N80)</f>
        <v>0.67999976892735525</v>
      </c>
      <c r="D7" s="153">
        <f>SUM(_xlfn.ANCHORARRAY(N88))*F7</f>
        <v>0.26000000388172995</v>
      </c>
      <c r="E7" s="185">
        <f>SUM(C7:D7)</f>
        <v>0.9399997728090852</v>
      </c>
      <c r="F7" s="154">
        <f>M80</f>
        <v>4.1956200146938917E-3</v>
      </c>
      <c r="G7" s="186">
        <f>1/F7</f>
        <v>238.34379579127807</v>
      </c>
      <c r="H7" s="187">
        <f>D7*G7</f>
        <v>61.969387830918549</v>
      </c>
      <c r="I7" s="162" cm="1">
        <f t="array" ref="I7">LOOKUP(2,1/(L16:L79&lt;&gt;0),B16:B79)</f>
        <v>120</v>
      </c>
      <c r="L7" s="162" cm="1">
        <f t="array" ref="L7">LOOKUP(2,1/(_xlfn.ANCHORARRAY(L88)&lt;&gt;0),B16:B79)</f>
        <v>20000</v>
      </c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0.32020989855910986</v>
      </c>
      <c r="D8" s="153">
        <f>SUM(_xlfn.ANCHORARRAY(N229))*F8/B8</f>
        <v>0.61979011104798221</v>
      </c>
      <c r="E8" s="185">
        <f>SUM(C8:D8)</f>
        <v>0.94000000960709207</v>
      </c>
      <c r="F8" s="154">
        <f>M222</f>
        <v>2.0970757162946694E-2</v>
      </c>
      <c r="G8" s="186">
        <f>1/F8</f>
        <v>47.685450374052472</v>
      </c>
      <c r="H8" s="187">
        <f>D8*G8</f>
        <v>29.554970582707025</v>
      </c>
      <c r="I8" s="162" cm="1">
        <f t="array" ref="I8">LOOKUP(2,1/(L158:L221&lt;&gt;0),B16:B79)</f>
        <v>120</v>
      </c>
      <c r="L8" s="162" cm="1">
        <f t="array" ref="L8">LOOKUP(2,1/(_xlfn.ANCHORARRAY(L229)&lt;&gt;0),B16:B79)</f>
        <v>20000</v>
      </c>
      <c r="M8" s="92"/>
      <c r="N8" s="105"/>
    </row>
    <row r="9" spans="1:19">
      <c r="A9" s="152" t="s">
        <v>49</v>
      </c>
      <c r="B9" s="152">
        <v>75</v>
      </c>
      <c r="C9" s="153">
        <f>N81</f>
        <v>0</v>
      </c>
      <c r="D9" s="153">
        <f>SUM(_xlfn.ANCHORARRAY(N299))/B9</f>
        <v>0.92499967665385463</v>
      </c>
      <c r="E9" s="185">
        <f>SUM(C9:D9)</f>
        <v>0.92499967665385463</v>
      </c>
      <c r="F9" s="188">
        <f>E81</f>
        <v>1</v>
      </c>
      <c r="G9" s="186">
        <f>1/F9</f>
        <v>1</v>
      </c>
      <c r="H9" s="187">
        <f>D9*G9*B9</f>
        <v>69.374975749039095</v>
      </c>
      <c r="I9" s="163"/>
      <c r="L9" s="163" cm="1">
        <f t="array" ref="L9">LOOKUP(2,1/(_xlfn.ANCHORARRAY(L299)&lt;&gt;0),B16:B79)</f>
        <v>20000</v>
      </c>
      <c r="M9" s="92"/>
      <c r="N9" s="105"/>
    </row>
    <row r="10" spans="1:19">
      <c r="A10" s="48"/>
      <c r="B10" s="48"/>
      <c r="C10" s="1"/>
      <c r="D10" s="94"/>
      <c r="E10" s="48"/>
      <c r="F10" s="1"/>
      <c r="H10" s="12"/>
      <c r="I10" s="48"/>
      <c r="J10" s="48"/>
      <c r="K10" s="48"/>
      <c r="L10" s="107"/>
      <c r="M10" s="95"/>
      <c r="N10" s="95"/>
    </row>
    <row r="11" spans="1:19">
      <c r="A11" s="48"/>
      <c r="B11" s="48"/>
      <c r="C11" s="1"/>
      <c r="D11" s="1"/>
      <c r="E11" s="94"/>
      <c r="F11" s="1"/>
      <c r="H11" s="12"/>
      <c r="I11" s="48"/>
      <c r="J11" s="48"/>
      <c r="K11" s="48"/>
      <c r="L11" s="107"/>
      <c r="M11" s="95"/>
      <c r="N11" s="95"/>
    </row>
    <row r="12" spans="1:19" s="53" customFormat="1">
      <c r="A12" s="212" t="s">
        <v>304</v>
      </c>
      <c r="B12" s="212"/>
      <c r="C12" s="212"/>
      <c r="D12" s="212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44">
        <v>1000000000</v>
      </c>
      <c r="C14" s="173" t="s">
        <v>266</v>
      </c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7" t="s">
        <v>52</v>
      </c>
      <c r="B15" s="117" t="s">
        <v>53</v>
      </c>
      <c r="C15" s="117" t="s">
        <v>65</v>
      </c>
      <c r="D15" s="117" t="s">
        <v>66</v>
      </c>
      <c r="E15" s="117" t="s">
        <v>67</v>
      </c>
      <c r="F15" s="117" t="s">
        <v>77</v>
      </c>
      <c r="H15" s="117" t="s">
        <v>55</v>
      </c>
      <c r="I15" s="117" t="s">
        <v>57</v>
      </c>
      <c r="J15" s="117" t="s">
        <v>58</v>
      </c>
      <c r="K15" s="117" t="s">
        <v>59</v>
      </c>
      <c r="L15" s="117" t="s">
        <v>60</v>
      </c>
      <c r="M15" s="117" t="s">
        <v>61</v>
      </c>
      <c r="N15" s="117" t="s">
        <v>54</v>
      </c>
      <c r="P15" s="157" t="s">
        <v>301</v>
      </c>
      <c r="Q15" s="157" t="s">
        <v>302</v>
      </c>
      <c r="R15" s="157" t="s">
        <v>281</v>
      </c>
      <c r="S15" s="157" t="s">
        <v>74</v>
      </c>
    </row>
    <row r="16" spans="1:19">
      <c r="A16" s="59">
        <v>-1</v>
      </c>
      <c r="B16" s="59">
        <v>0</v>
      </c>
      <c r="C16" s="64">
        <v>738977283</v>
      </c>
      <c r="D16" s="64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180" cm="1">
        <f t="array" ref="J16:J80">E16:E80*I16:I80</f>
        <v>0.71902611632312174</v>
      </c>
      <c r="K16" s="180" cm="1">
        <f t="array" ref="K16:K79">J16:J79/SUM(_xlfn.ANCHORARRAY(J16))</f>
        <v>0.7170640585721576</v>
      </c>
      <c r="L16" s="189" cm="1">
        <f t="array" ref="L16:L80">INT(K16:K80*$B$2)</f>
        <v>717064058</v>
      </c>
      <c r="M16" s="180" cm="1">
        <f t="array" ref="M16:M80">_xlfn.LET(_xlpm.x, L16:L80, _xlpm.x/SUM(_xlpm.x))</f>
        <v>0.71705585703216312</v>
      </c>
      <c r="N16" s="180" cm="1">
        <f t="array" ref="N16:N80">M16:M80*F16:F80</f>
        <v>0</v>
      </c>
      <c r="O16" s="106"/>
      <c r="P16" s="180" cm="1">
        <f t="array" ref="P16:P79">M16:M79</f>
        <v>0.71705585703216312</v>
      </c>
      <c r="Q16" s="180">
        <v>0.71705585703216312</v>
      </c>
      <c r="R16" s="180">
        <v>0.72554635178004934</v>
      </c>
      <c r="S16" s="190" cm="1">
        <f t="array" ref="S16:S79">_xlfn.LET(_xlpm.x, Q16:Q79/M16:M79, IF(ISERR(_xlpm.x), 0, ROUND(_xlpm.x,2)))</f>
        <v>1</v>
      </c>
    </row>
    <row r="17" spans="1:19">
      <c r="A17" s="152">
        <v>0</v>
      </c>
      <c r="B17" s="152">
        <v>1</v>
      </c>
      <c r="C17" s="191">
        <v>134671370</v>
      </c>
      <c r="D17" s="191">
        <v>5869389535</v>
      </c>
      <c r="E17" s="180">
        <v>0.13649527639219697</v>
      </c>
      <c r="F17" s="192">
        <v>0.43583053584440407</v>
      </c>
      <c r="G17" s="47">
        <v>-44364</v>
      </c>
      <c r="H17" s="143" t="str">
        <f t="shared" ref="H17:H79" si="0">"("&amp;$A17&amp;", "&amp;$B17&amp;"]"</f>
        <v>(0, 1]</v>
      </c>
      <c r="I17" s="172">
        <v>1.18</v>
      </c>
      <c r="J17" s="180">
        <v>0.16106442614279243</v>
      </c>
      <c r="K17" s="180">
        <v>0.16062491817702609</v>
      </c>
      <c r="L17" s="189">
        <v>160624918</v>
      </c>
      <c r="M17" s="180">
        <v>0.16062308095382313</v>
      </c>
      <c r="N17" s="180">
        <v>7.0004443441083836E-2</v>
      </c>
      <c r="O17" s="106"/>
      <c r="P17" s="180">
        <v>0.16062308095382313</v>
      </c>
      <c r="Q17" s="180">
        <v>0.16062308095382313</v>
      </c>
      <c r="R17" s="180">
        <v>0.15905886499823757</v>
      </c>
      <c r="S17" s="190">
        <v>1</v>
      </c>
    </row>
    <row r="18" spans="1:19">
      <c r="A18" s="152">
        <v>1</v>
      </c>
      <c r="B18" s="152">
        <v>2</v>
      </c>
      <c r="C18" s="191">
        <v>34304589</v>
      </c>
      <c r="D18" s="191">
        <v>5136293060</v>
      </c>
      <c r="E18" s="180">
        <v>3.4769189301896312E-2</v>
      </c>
      <c r="F18" s="192">
        <v>1.4972612148188105</v>
      </c>
      <c r="G18" s="81">
        <f>1+G17*G16</f>
        <v>0.95563600000000004</v>
      </c>
      <c r="H18" s="143" t="str">
        <f t="shared" si="0"/>
        <v>(1, 2]</v>
      </c>
      <c r="I18" s="172">
        <v>1.31</v>
      </c>
      <c r="J18" s="180">
        <v>4.5547637985484168E-2</v>
      </c>
      <c r="K18" s="180">
        <v>4.5423348903184183E-2</v>
      </c>
      <c r="L18" s="189">
        <v>45423348</v>
      </c>
      <c r="M18" s="180">
        <v>4.5422828499110453E-2</v>
      </c>
      <c r="N18" s="180">
        <v>6.80098393790846E-2</v>
      </c>
      <c r="O18" s="106"/>
      <c r="P18" s="180">
        <v>4.5422828499110453E-2</v>
      </c>
      <c r="Q18" s="180">
        <v>4.5422828499110453E-2</v>
      </c>
      <c r="R18" s="180">
        <v>4.9788508988367994E-2</v>
      </c>
      <c r="S18" s="190">
        <v>1</v>
      </c>
    </row>
    <row r="19" spans="1:19">
      <c r="A19" s="152">
        <v>2</v>
      </c>
      <c r="B19" s="152">
        <v>3</v>
      </c>
      <c r="C19" s="191">
        <v>16020309</v>
      </c>
      <c r="D19" s="191">
        <v>4033651395</v>
      </c>
      <c r="E19" s="180">
        <v>1.6237278233995841E-2</v>
      </c>
      <c r="F19" s="192">
        <v>2.5178362009122295</v>
      </c>
      <c r="G19" s="81"/>
      <c r="H19" s="143" t="str">
        <f t="shared" si="0"/>
        <v>(2, 3]</v>
      </c>
      <c r="I19" s="172">
        <v>1.33</v>
      </c>
      <c r="J19" s="180">
        <v>2.159558005121447E-2</v>
      </c>
      <c r="K19" s="180">
        <v>2.1536650654542862E-2</v>
      </c>
      <c r="L19" s="189">
        <v>21536650</v>
      </c>
      <c r="M19" s="180">
        <v>2.1536403688151018E-2</v>
      </c>
      <c r="N19" s="180">
        <v>5.4225136843486288E-2</v>
      </c>
      <c r="O19" s="106"/>
      <c r="P19" s="180">
        <v>2.1536403688151018E-2</v>
      </c>
      <c r="Q19" s="180">
        <v>2.1536403688151018E-2</v>
      </c>
      <c r="R19" s="180">
        <v>2.1457525555163906E-2</v>
      </c>
      <c r="S19" s="190">
        <v>1</v>
      </c>
    </row>
    <row r="20" spans="1:19">
      <c r="A20" s="152">
        <v>3</v>
      </c>
      <c r="B20" s="152">
        <v>4</v>
      </c>
      <c r="C20" s="191">
        <v>7967455</v>
      </c>
      <c r="D20" s="191">
        <v>2842347285</v>
      </c>
      <c r="E20" s="180">
        <v>8.0753613211731017E-3</v>
      </c>
      <c r="F20" s="192">
        <v>3.5674469262769604</v>
      </c>
      <c r="G20" s="178"/>
      <c r="H20" s="143" t="str">
        <f t="shared" si="0"/>
        <v>(3, 4]</v>
      </c>
      <c r="I20" s="172">
        <v>1.44</v>
      </c>
      <c r="J20" s="180">
        <v>1.1628520302489266E-2</v>
      </c>
      <c r="K20" s="180">
        <v>1.1596788731307379E-2</v>
      </c>
      <c r="L20" s="189">
        <v>11596788</v>
      </c>
      <c r="M20" s="180">
        <v>1.1596655369052545E-2</v>
      </c>
      <c r="N20" s="180">
        <v>4.1370452551419711E-2</v>
      </c>
      <c r="O20" s="106"/>
      <c r="P20" s="180">
        <v>1.1596655369052545E-2</v>
      </c>
      <c r="Q20" s="180">
        <v>1.1596655369052545E-2</v>
      </c>
      <c r="R20" s="180">
        <v>9.4289742685935846E-3</v>
      </c>
      <c r="S20" s="190">
        <v>1</v>
      </c>
    </row>
    <row r="21" spans="1:19">
      <c r="A21" s="152">
        <v>4</v>
      </c>
      <c r="B21" s="152">
        <v>5</v>
      </c>
      <c r="C21" s="191">
        <v>5578706</v>
      </c>
      <c r="D21" s="191">
        <v>2564213210</v>
      </c>
      <c r="E21" s="180">
        <v>5.6542605706083448E-3</v>
      </c>
      <c r="F21" s="192">
        <v>4.5964300861167446</v>
      </c>
      <c r="G21" s="178"/>
      <c r="H21" s="143" t="str">
        <f t="shared" si="0"/>
        <v>(4, 5]</v>
      </c>
      <c r="I21" s="172">
        <v>1.62</v>
      </c>
      <c r="J21" s="180">
        <v>9.1599021243855185E-3</v>
      </c>
      <c r="K21" s="180">
        <v>9.1349068473667531E-3</v>
      </c>
      <c r="L21" s="189">
        <v>9134906</v>
      </c>
      <c r="M21" s="180">
        <v>9.1348015252749552E-3</v>
      </c>
      <c r="N21" s="180">
        <v>4.1987476561478936E-2</v>
      </c>
      <c r="O21" s="106"/>
      <c r="P21" s="180">
        <v>9.1348015252749552E-3</v>
      </c>
      <c r="Q21" s="180">
        <v>9.1348015252749552E-3</v>
      </c>
      <c r="R21" s="180">
        <v>6.2566090941134998E-3</v>
      </c>
      <c r="S21" s="190">
        <v>1</v>
      </c>
    </row>
    <row r="22" spans="1:19">
      <c r="A22" s="152">
        <v>5</v>
      </c>
      <c r="B22" s="152">
        <v>6</v>
      </c>
      <c r="C22" s="191">
        <v>4158567</v>
      </c>
      <c r="D22" s="191">
        <v>2322704910</v>
      </c>
      <c r="E22" s="180">
        <v>4.214888079481699E-3</v>
      </c>
      <c r="F22" s="192">
        <v>5.5853492561259683</v>
      </c>
      <c r="G22" s="178">
        <v>1.79</v>
      </c>
      <c r="H22" s="143" t="str">
        <f t="shared" si="0"/>
        <v>(5, 6]</v>
      </c>
      <c r="I22" s="172" cm="1">
        <f t="array" ref="I22:I79">G22:G79*G18</f>
        <v>1.7105884400000002</v>
      </c>
      <c r="J22" s="180">
        <v>7.2099388246551965E-3</v>
      </c>
      <c r="K22" s="180">
        <v>7.1902645513099786E-3</v>
      </c>
      <c r="L22" s="189">
        <v>7190264</v>
      </c>
      <c r="M22" s="180">
        <v>7.1901817658911434E-3</v>
      </c>
      <c r="N22" s="180">
        <v>4.0159676377530602E-2</v>
      </c>
      <c r="O22" s="106"/>
      <c r="P22" s="180">
        <v>7.1901817658911434E-3</v>
      </c>
      <c r="Q22" s="180">
        <v>7.1901817658911434E-3</v>
      </c>
      <c r="R22" s="180">
        <v>5.37539654564681E-3</v>
      </c>
      <c r="S22" s="190">
        <v>1</v>
      </c>
    </row>
    <row r="23" spans="1:19">
      <c r="A23" s="152">
        <v>6</v>
      </c>
      <c r="B23" s="152">
        <v>7</v>
      </c>
      <c r="C23" s="191">
        <v>2772263</v>
      </c>
      <c r="D23" s="191">
        <v>1818622450</v>
      </c>
      <c r="E23" s="180">
        <v>2.8098088288317042E-3</v>
      </c>
      <c r="F23" s="192">
        <v>6.5600646475460671</v>
      </c>
      <c r="G23" s="178">
        <v>1.24</v>
      </c>
      <c r="H23" s="143" t="str">
        <f t="shared" si="0"/>
        <v>(6, 7]</v>
      </c>
      <c r="I23" s="172">
        <v>1.18498864</v>
      </c>
      <c r="J23" s="180">
        <v>3.3295915427372742E-3</v>
      </c>
      <c r="K23" s="180">
        <v>3.3205058492615223E-3</v>
      </c>
      <c r="L23" s="189">
        <v>3320505</v>
      </c>
      <c r="M23" s="180">
        <v>3.3204670238186486E-3</v>
      </c>
      <c r="N23" s="180">
        <v>2.1782478336295222E-2</v>
      </c>
      <c r="O23" s="106"/>
      <c r="P23" s="180">
        <v>3.3204670238186486E-3</v>
      </c>
      <c r="Q23" s="180">
        <v>3.3204670238186486E-3</v>
      </c>
      <c r="R23" s="180">
        <v>2.5114557631300671E-3</v>
      </c>
      <c r="S23" s="190">
        <v>1</v>
      </c>
    </row>
    <row r="24" spans="1:19">
      <c r="A24" s="152">
        <v>7</v>
      </c>
      <c r="B24" s="152">
        <v>8</v>
      </c>
      <c r="C24" s="191">
        <v>2871865</v>
      </c>
      <c r="D24" s="191">
        <v>2188753410</v>
      </c>
      <c r="E24" s="180">
        <v>2.9107597771974602E-3</v>
      </c>
      <c r="F24" s="192">
        <v>7.6213659416441928</v>
      </c>
      <c r="G24" s="178">
        <v>1.02</v>
      </c>
      <c r="H24" s="143" t="str">
        <f t="shared" si="0"/>
        <v>(7, 8]</v>
      </c>
      <c r="I24" s="172">
        <v>0.97474872000000001</v>
      </c>
      <c r="J24" s="180">
        <v>2.8372593670507097E-3</v>
      </c>
      <c r="K24" s="180">
        <v>2.8295171354318018E-3</v>
      </c>
      <c r="L24" s="189">
        <v>2829517</v>
      </c>
      <c r="M24" s="180">
        <v>2.8294846391841814E-3</v>
      </c>
      <c r="N24" s="180">
        <v>2.156453786148373E-2</v>
      </c>
      <c r="O24" s="106"/>
      <c r="P24" s="180">
        <v>2.8294846391841814E-3</v>
      </c>
      <c r="Q24" s="180">
        <v>2.8294846391841814E-3</v>
      </c>
      <c r="R24" s="180">
        <v>3.0842439196334154E-3</v>
      </c>
      <c r="S24" s="190">
        <v>1</v>
      </c>
    </row>
    <row r="25" spans="1:19">
      <c r="A25" s="152">
        <v>8</v>
      </c>
      <c r="B25" s="152">
        <v>9</v>
      </c>
      <c r="C25" s="191">
        <v>2105410</v>
      </c>
      <c r="D25" s="191">
        <v>1810360075</v>
      </c>
      <c r="E25" s="180">
        <v>2.1339243810239356E-3</v>
      </c>
      <c r="F25" s="192">
        <v>8.5986106031604308</v>
      </c>
      <c r="G25" s="178">
        <v>1.26</v>
      </c>
      <c r="H25" s="143" t="str">
        <f t="shared" si="0"/>
        <v>(8, 9]</v>
      </c>
      <c r="I25" s="172">
        <v>1.2041013600000001</v>
      </c>
      <c r="J25" s="180">
        <v>2.5694612493280793E-3</v>
      </c>
      <c r="K25" s="180">
        <v>2.5624497774975061E-3</v>
      </c>
      <c r="L25" s="189">
        <v>2562449</v>
      </c>
      <c r="M25" s="180">
        <v>2.5624196936059641E-3</v>
      </c>
      <c r="N25" s="180">
        <v>2.2033249147187347E-2</v>
      </c>
      <c r="O25" s="106"/>
      <c r="P25" s="180">
        <v>2.5624196936059641E-3</v>
      </c>
      <c r="Q25" s="180">
        <v>2.5624196936059641E-3</v>
      </c>
      <c r="R25" s="180">
        <v>2.687698272823405E-3</v>
      </c>
      <c r="S25" s="190">
        <v>1</v>
      </c>
    </row>
    <row r="26" spans="1:19">
      <c r="A26" s="152">
        <v>9</v>
      </c>
      <c r="B26" s="152">
        <v>10</v>
      </c>
      <c r="C26" s="191">
        <v>1954254</v>
      </c>
      <c r="D26" s="191">
        <v>1885134195</v>
      </c>
      <c r="E26" s="180">
        <v>1.980721216919056E-3</v>
      </c>
      <c r="F26" s="192">
        <v>9.6463110475915617</v>
      </c>
      <c r="G26" s="178">
        <v>1.21</v>
      </c>
      <c r="H26" s="143" t="str">
        <f t="shared" si="0"/>
        <v>(9, 10]</v>
      </c>
      <c r="I26" s="172">
        <v>1.15631956</v>
      </c>
      <c r="J26" s="180">
        <v>2.2903466860305075E-3</v>
      </c>
      <c r="K26" s="180">
        <v>2.2840968539789251E-3</v>
      </c>
      <c r="L26" s="189">
        <v>2284096</v>
      </c>
      <c r="M26" s="180">
        <v>2.2840698770928156E-3</v>
      </c>
      <c r="N26" s="180">
        <v>2.2032848488871527E-2</v>
      </c>
      <c r="O26" s="106"/>
      <c r="P26" s="180">
        <v>2.2840698770928156E-3</v>
      </c>
      <c r="Q26" s="180">
        <v>2.2840698770928156E-3</v>
      </c>
      <c r="R26" s="180">
        <v>2.2470919985900597E-3</v>
      </c>
      <c r="S26" s="190">
        <v>1</v>
      </c>
    </row>
    <row r="27" spans="1:19">
      <c r="A27" s="152">
        <v>10</v>
      </c>
      <c r="B27" s="152">
        <v>15</v>
      </c>
      <c r="C27" s="191">
        <v>6734651</v>
      </c>
      <c r="D27" s="191">
        <v>8382998890</v>
      </c>
      <c r="E27" s="180">
        <v>6.8258609803255555E-3</v>
      </c>
      <c r="F27" s="192">
        <v>12.447562449783961</v>
      </c>
      <c r="G27" s="178">
        <v>0.48</v>
      </c>
      <c r="H27" s="143" t="str">
        <f t="shared" si="0"/>
        <v>(10, 15]</v>
      </c>
      <c r="I27" s="172">
        <v>0.45870527999999999</v>
      </c>
      <c r="J27" s="180">
        <v>3.1310584722213084E-3</v>
      </c>
      <c r="K27" s="180">
        <v>3.1225145300686108E-3</v>
      </c>
      <c r="L27" s="189">
        <v>3122514</v>
      </c>
      <c r="M27" s="180">
        <v>3.1224782882158177E-3</v>
      </c>
      <c r="N27" s="180">
        <v>3.886724349066091E-2</v>
      </c>
      <c r="O27" s="106"/>
      <c r="P27" s="180">
        <v>3.1224782882158177E-3</v>
      </c>
      <c r="Q27" s="180">
        <v>3.1224782882158177E-3</v>
      </c>
      <c r="R27" s="180">
        <v>4.9788508988367992E-3</v>
      </c>
      <c r="S27" s="190">
        <v>1</v>
      </c>
    </row>
    <row r="28" spans="1:19">
      <c r="A28" s="152">
        <v>15</v>
      </c>
      <c r="B28" s="152">
        <v>20</v>
      </c>
      <c r="C28" s="191">
        <v>4528931</v>
      </c>
      <c r="D28" s="191">
        <v>7919233365</v>
      </c>
      <c r="E28" s="180">
        <v>4.5902680622183396E-3</v>
      </c>
      <c r="F28" s="192">
        <v>17.485877715955485</v>
      </c>
      <c r="G28" s="178">
        <v>1.1299999999999999</v>
      </c>
      <c r="H28" s="181" t="str">
        <f t="shared" si="0"/>
        <v>(15, 20]</v>
      </c>
      <c r="I28" s="172">
        <v>1.0798686799999999</v>
      </c>
      <c r="J28" s="180">
        <v>4.9568867131938761E-3</v>
      </c>
      <c r="K28" s="180">
        <v>4.9433605035396188E-3</v>
      </c>
      <c r="L28" s="189">
        <v>4943360</v>
      </c>
      <c r="M28" s="180">
        <v>4.9433034634382891E-3</v>
      </c>
      <c r="N28" s="180">
        <v>8.6437999874541149E-2</v>
      </c>
      <c r="O28" s="106"/>
      <c r="P28" s="180">
        <v>4.9433034634382891E-3</v>
      </c>
      <c r="Q28" s="180">
        <v>4.9433034634382891E-3</v>
      </c>
      <c r="R28" s="180">
        <v>2.3352132534367291E-3</v>
      </c>
      <c r="S28" s="190">
        <v>1</v>
      </c>
    </row>
    <row r="29" spans="1:19">
      <c r="A29" s="152">
        <v>20</v>
      </c>
      <c r="B29" s="152">
        <v>25</v>
      </c>
      <c r="C29" s="191">
        <v>3129796</v>
      </c>
      <c r="D29" s="191">
        <v>7054318865</v>
      </c>
      <c r="E29" s="180">
        <v>3.1721840363782778E-3</v>
      </c>
      <c r="F29" s="192">
        <v>22.539228962526632</v>
      </c>
      <c r="G29" s="178">
        <v>0.54</v>
      </c>
      <c r="H29" s="143" t="str">
        <f t="shared" si="0"/>
        <v>(20, 25]</v>
      </c>
      <c r="I29" s="172">
        <v>0.51604344000000002</v>
      </c>
      <c r="J29" s="180">
        <v>1.6369847624457317E-3</v>
      </c>
      <c r="K29" s="180">
        <v>1.6325178055877651E-3</v>
      </c>
      <c r="L29" s="189">
        <v>1632517</v>
      </c>
      <c r="M29" s="180">
        <v>1.6324983291166099E-3</v>
      </c>
      <c r="N29" s="180">
        <v>3.6795253620901427E-2</v>
      </c>
      <c r="O29" s="106"/>
      <c r="P29" s="180">
        <v>1.6324983291166099E-3</v>
      </c>
      <c r="Q29" s="180">
        <v>1.6324983291166099E-3</v>
      </c>
      <c r="R29" s="180">
        <v>1.8064857243567148E-3</v>
      </c>
      <c r="S29" s="190">
        <v>1</v>
      </c>
    </row>
    <row r="30" spans="1:19">
      <c r="A30" s="152">
        <v>25</v>
      </c>
      <c r="B30" s="152">
        <v>30</v>
      </c>
      <c r="C30" s="191">
        <v>2506990</v>
      </c>
      <c r="D30" s="191">
        <v>6905395465</v>
      </c>
      <c r="E30" s="180">
        <v>2.540943134108414E-3</v>
      </c>
      <c r="F30" s="192">
        <v>27.544567249969088</v>
      </c>
      <c r="G30" s="178">
        <v>0.2</v>
      </c>
      <c r="H30" s="143" t="str">
        <f t="shared" si="0"/>
        <v>(25, 30]</v>
      </c>
      <c r="I30" s="172">
        <v>0.19112720000000002</v>
      </c>
      <c r="J30" s="180">
        <v>4.8564334658136572E-4</v>
      </c>
      <c r="K30" s="180">
        <v>4.843181370086777E-4</v>
      </c>
      <c r="L30" s="189">
        <v>484318</v>
      </c>
      <c r="M30" s="180">
        <v>4.8431246091838449E-4</v>
      </c>
      <c r="N30" s="180">
        <v>1.3340177149764468E-2</v>
      </c>
      <c r="O30" s="106"/>
      <c r="P30" s="180">
        <v>4.8431246091838449E-4</v>
      </c>
      <c r="Q30" s="180">
        <v>4.8431246091838449E-4</v>
      </c>
      <c r="R30" s="180">
        <v>8.8121254846669017E-4</v>
      </c>
      <c r="S30" s="190">
        <v>1</v>
      </c>
    </row>
    <row r="31" spans="1:19">
      <c r="A31" s="152">
        <v>30</v>
      </c>
      <c r="B31" s="152">
        <v>35</v>
      </c>
      <c r="C31" s="191">
        <v>1878754</v>
      </c>
      <c r="D31" s="191">
        <v>6111962030</v>
      </c>
      <c r="E31" s="180">
        <v>1.9041986912507506E-3</v>
      </c>
      <c r="F31" s="192">
        <v>32.531997430211725</v>
      </c>
      <c r="G31" s="178">
        <v>0.22</v>
      </c>
      <c r="H31" s="143" t="str">
        <f t="shared" si="0"/>
        <v>(30, 35]</v>
      </c>
      <c r="I31" s="172">
        <v>0.21023992</v>
      </c>
      <c r="J31" s="180">
        <v>4.0033858051266249E-4</v>
      </c>
      <c r="K31" s="180">
        <v>3.9924614812797865E-4</v>
      </c>
      <c r="L31" s="189">
        <v>399246</v>
      </c>
      <c r="M31" s="180">
        <v>3.9924143387572077E-4</v>
      </c>
      <c r="N31" s="180">
        <v>1.2988121300878992E-2</v>
      </c>
      <c r="O31" s="106"/>
      <c r="P31" s="180">
        <v>3.9924143387572077E-4</v>
      </c>
      <c r="Q31" s="180">
        <v>3.9924143387572077E-4</v>
      </c>
      <c r="R31" s="180">
        <v>4.8466690165667957E-4</v>
      </c>
      <c r="S31" s="190">
        <v>1</v>
      </c>
    </row>
    <row r="32" spans="1:19">
      <c r="A32" s="152">
        <v>35</v>
      </c>
      <c r="B32" s="152">
        <v>40</v>
      </c>
      <c r="C32" s="191">
        <v>1621830</v>
      </c>
      <c r="D32" s="191">
        <v>6089148510</v>
      </c>
      <c r="E32" s="180">
        <v>1.6437950702599729E-3</v>
      </c>
      <c r="F32" s="192">
        <v>37.544924622186052</v>
      </c>
      <c r="G32" s="178">
        <v>0.33</v>
      </c>
      <c r="H32" s="181" t="str">
        <f t="shared" si="0"/>
        <v>(35, 40]</v>
      </c>
      <c r="I32" s="172">
        <v>0.31535988000000004</v>
      </c>
      <c r="J32" s="180">
        <v>5.1838701610177674E-4</v>
      </c>
      <c r="K32" s="180">
        <v>5.1697245654705177E-4</v>
      </c>
      <c r="L32" s="189">
        <v>516972</v>
      </c>
      <c r="M32" s="180">
        <v>5.1696608745885775E-4</v>
      </c>
      <c r="N32" s="180">
        <v>1.9409452785869256E-2</v>
      </c>
      <c r="O32" s="106"/>
      <c r="P32" s="180">
        <v>5.1696608745885775E-4</v>
      </c>
      <c r="Q32" s="180">
        <v>5.1696608745885775E-4</v>
      </c>
      <c r="R32" s="180">
        <v>7.0497003877335212E-4</v>
      </c>
      <c r="S32" s="190">
        <v>1</v>
      </c>
    </row>
    <row r="33" spans="1:19">
      <c r="A33" s="152">
        <v>40</v>
      </c>
      <c r="B33" s="152">
        <v>45</v>
      </c>
      <c r="C33" s="191">
        <v>1336896</v>
      </c>
      <c r="D33" s="191">
        <v>5698648415</v>
      </c>
      <c r="E33" s="180">
        <v>1.3550020990179467E-3</v>
      </c>
      <c r="F33" s="192">
        <v>42.625966529932022</v>
      </c>
      <c r="G33" s="178">
        <v>0.16</v>
      </c>
      <c r="H33" s="143" t="str">
        <f t="shared" si="0"/>
        <v>(40, 45]</v>
      </c>
      <c r="I33" s="172">
        <v>0.15290176</v>
      </c>
      <c r="J33" s="180">
        <v>2.0718220574353832E-4</v>
      </c>
      <c r="K33" s="180">
        <v>2.0661685290945814E-4</v>
      </c>
      <c r="L33" s="189">
        <v>206616</v>
      </c>
      <c r="M33" s="180">
        <v>2.066136369598341E-4</v>
      </c>
      <c r="N33" s="180">
        <v>8.8071059736774138E-3</v>
      </c>
      <c r="O33" s="106"/>
      <c r="P33" s="180">
        <v>2.066136369598341E-4</v>
      </c>
      <c r="Q33" s="180">
        <v>2.066136369598341E-4</v>
      </c>
      <c r="R33" s="180">
        <v>3.5248501938667606E-4</v>
      </c>
      <c r="S33" s="190">
        <v>1</v>
      </c>
    </row>
    <row r="34" spans="1:19">
      <c r="A34" s="152">
        <v>45</v>
      </c>
      <c r="B34" s="152">
        <v>50</v>
      </c>
      <c r="C34" s="191">
        <v>1129963</v>
      </c>
      <c r="D34" s="191">
        <v>5386108480</v>
      </c>
      <c r="E34" s="180">
        <v>1.1452665254534505E-3</v>
      </c>
      <c r="F34" s="192">
        <v>47.666237567070787</v>
      </c>
      <c r="G34" s="178">
        <v>0.2</v>
      </c>
      <c r="H34" s="143" t="str">
        <f t="shared" si="0"/>
        <v>(45, 50]</v>
      </c>
      <c r="I34" s="172">
        <v>0.19112720000000002</v>
      </c>
      <c r="J34" s="180">
        <v>2.1889158426364677E-4</v>
      </c>
      <c r="K34" s="180">
        <v>2.1829427921481E-4</v>
      </c>
      <c r="L34" s="189">
        <v>218294</v>
      </c>
      <c r="M34" s="180">
        <v>2.1829150340007563E-4</v>
      </c>
      <c r="N34" s="180">
        <v>1.0405134659941046E-2</v>
      </c>
      <c r="O34" s="106"/>
      <c r="P34" s="180">
        <v>2.1829150340007563E-4</v>
      </c>
      <c r="Q34" s="180">
        <v>2.1829150340007563E-4</v>
      </c>
      <c r="R34" s="180">
        <v>1.3218188227000352E-4</v>
      </c>
      <c r="S34" s="190">
        <v>1</v>
      </c>
    </row>
    <row r="35" spans="1:19">
      <c r="A35" s="152">
        <v>50</v>
      </c>
      <c r="B35" s="152">
        <v>60</v>
      </c>
      <c r="C35" s="191">
        <v>1876167</v>
      </c>
      <c r="D35" s="191">
        <v>10300394235</v>
      </c>
      <c r="E35" s="180">
        <v>1.9015766545103015E-3</v>
      </c>
      <c r="F35" s="192">
        <v>54.901265372432199</v>
      </c>
      <c r="G35" s="178">
        <v>0.2</v>
      </c>
      <c r="H35" s="181" t="str">
        <f t="shared" si="0"/>
        <v>(50, 60]</v>
      </c>
      <c r="I35" s="172">
        <v>0.19112720000000002</v>
      </c>
      <c r="J35" s="180">
        <v>3.6344302156192133E-4</v>
      </c>
      <c r="K35" s="180">
        <v>3.6245126871553525E-4</v>
      </c>
      <c r="L35" s="189">
        <v>362451</v>
      </c>
      <c r="M35" s="180">
        <v>3.6244685469532286E-4</v>
      </c>
      <c r="N35" s="180">
        <v>1.9898790953031292E-2</v>
      </c>
      <c r="O35" s="106"/>
      <c r="P35" s="180">
        <v>3.6244685469532286E-4</v>
      </c>
      <c r="Q35" s="180">
        <v>3.6244685469532286E-4</v>
      </c>
      <c r="R35" s="180">
        <v>3.0842439196334157E-4</v>
      </c>
      <c r="S35" s="190">
        <v>1</v>
      </c>
    </row>
    <row r="36" spans="1:19">
      <c r="A36" s="152">
        <v>60</v>
      </c>
      <c r="B36" s="152">
        <v>70</v>
      </c>
      <c r="C36" s="191">
        <v>1368900</v>
      </c>
      <c r="D36" s="191">
        <v>8898541035</v>
      </c>
      <c r="E36" s="180">
        <v>1.3874395415542176E-3</v>
      </c>
      <c r="F36" s="192">
        <v>65.005048104317339</v>
      </c>
      <c r="G36" s="178">
        <v>0.11</v>
      </c>
      <c r="H36" s="143" t="str">
        <f t="shared" si="0"/>
        <v>(60, 70]</v>
      </c>
      <c r="I36" s="172">
        <v>0.10511996</v>
      </c>
      <c r="J36" s="180">
        <v>1.4584758911059768E-4</v>
      </c>
      <c r="K36" s="180">
        <v>1.4544960441132527E-4</v>
      </c>
      <c r="L36" s="189">
        <v>145449</v>
      </c>
      <c r="M36" s="180">
        <v>1.4544733651881224E-4</v>
      </c>
      <c r="N36" s="180">
        <v>9.4548111070502216E-3</v>
      </c>
      <c r="O36" s="106"/>
      <c r="P36" s="180">
        <v>1.4544733651881224E-4</v>
      </c>
      <c r="Q36" s="180">
        <v>1.4544733651881224E-4</v>
      </c>
      <c r="R36" s="180">
        <v>1.7624250969333803E-4</v>
      </c>
      <c r="S36" s="190">
        <v>1</v>
      </c>
    </row>
    <row r="37" spans="1:19">
      <c r="A37" s="152">
        <v>70</v>
      </c>
      <c r="B37" s="152">
        <v>80</v>
      </c>
      <c r="C37" s="191">
        <v>1107148</v>
      </c>
      <c r="D37" s="191">
        <v>8303629765</v>
      </c>
      <c r="E37" s="180">
        <v>1.1221425330942135E-3</v>
      </c>
      <c r="F37" s="192">
        <v>75.00017852175138</v>
      </c>
      <c r="G37" s="178">
        <v>0.12</v>
      </c>
      <c r="H37" s="143" t="str">
        <f t="shared" si="0"/>
        <v>(70, 80]</v>
      </c>
      <c r="I37" s="172">
        <v>0.11467632</v>
      </c>
      <c r="J37" s="180">
        <v>1.2868317621072262E-4</v>
      </c>
      <c r="K37" s="180">
        <v>1.2833202926686187E-4</v>
      </c>
      <c r="L37" s="189">
        <v>128332</v>
      </c>
      <c r="M37" s="180">
        <v>1.2833053228370226E-4</v>
      </c>
      <c r="N37" s="180">
        <v>9.6248128310690486E-3</v>
      </c>
      <c r="O37" s="106"/>
      <c r="P37" s="180">
        <v>1.2833053228370226E-4</v>
      </c>
      <c r="Q37" s="180">
        <v>1.2833053228370226E-4</v>
      </c>
      <c r="R37" s="180">
        <v>1.3218188227000352E-4</v>
      </c>
      <c r="S37" s="190">
        <v>1</v>
      </c>
    </row>
    <row r="38" spans="1:19">
      <c r="A38" s="152">
        <v>80</v>
      </c>
      <c r="B38" s="152">
        <v>90</v>
      </c>
      <c r="C38" s="191">
        <v>880621</v>
      </c>
      <c r="D38" s="191">
        <v>7488356915</v>
      </c>
      <c r="E38" s="180">
        <v>8.9254759041786601E-4</v>
      </c>
      <c r="F38" s="192">
        <v>85.034957319891305</v>
      </c>
      <c r="G38" s="178">
        <v>0</v>
      </c>
      <c r="H38" s="143" t="str">
        <f t="shared" si="0"/>
        <v>(80, 90]</v>
      </c>
      <c r="I38" s="172">
        <v>0</v>
      </c>
      <c r="J38" s="180">
        <v>0</v>
      </c>
      <c r="K38" s="180">
        <v>0</v>
      </c>
      <c r="L38" s="189">
        <v>0</v>
      </c>
      <c r="M38" s="180">
        <v>0</v>
      </c>
      <c r="N38" s="180">
        <v>0</v>
      </c>
      <c r="O38" s="106"/>
      <c r="P38" s="180">
        <v>0</v>
      </c>
      <c r="Q38" s="180">
        <v>0</v>
      </c>
      <c r="R38" s="180">
        <v>0</v>
      </c>
      <c r="S38" s="190">
        <v>0</v>
      </c>
    </row>
    <row r="39" spans="1:19">
      <c r="A39" s="152">
        <v>90</v>
      </c>
      <c r="B39" s="152">
        <v>100</v>
      </c>
      <c r="C39" s="191">
        <v>740089</v>
      </c>
      <c r="D39" s="191">
        <v>7048903000</v>
      </c>
      <c r="E39" s="180">
        <v>7.5011231124941149E-4</v>
      </c>
      <c r="F39" s="192">
        <v>95.24399092541573</v>
      </c>
      <c r="G39" s="178">
        <v>0</v>
      </c>
      <c r="H39" s="143" t="str">
        <f t="shared" si="0"/>
        <v>(90, 100]</v>
      </c>
      <c r="I39" s="172">
        <v>0</v>
      </c>
      <c r="J39" s="180">
        <v>0</v>
      </c>
      <c r="K39" s="180">
        <v>0</v>
      </c>
      <c r="L39" s="189">
        <v>0</v>
      </c>
      <c r="M39" s="180">
        <v>0</v>
      </c>
      <c r="N39" s="180">
        <v>0</v>
      </c>
      <c r="O39" s="106"/>
      <c r="P39" s="180">
        <v>0</v>
      </c>
      <c r="Q39" s="180">
        <v>0</v>
      </c>
      <c r="R39" s="180">
        <v>8.8121254846669015E-5</v>
      </c>
      <c r="S39" s="190">
        <v>0</v>
      </c>
    </row>
    <row r="40" spans="1:19">
      <c r="A40" s="152">
        <v>100</v>
      </c>
      <c r="B40" s="152">
        <v>120</v>
      </c>
      <c r="C40" s="191">
        <v>1141398</v>
      </c>
      <c r="D40" s="191">
        <v>12514373105</v>
      </c>
      <c r="E40" s="180">
        <v>1.1568563940761933E-3</v>
      </c>
      <c r="F40" s="192">
        <v>109.64074849439021</v>
      </c>
      <c r="G40" s="178">
        <v>0.08</v>
      </c>
      <c r="H40" s="143" t="str">
        <f t="shared" si="0"/>
        <v>(100, 120]</v>
      </c>
      <c r="I40" s="172">
        <v>7.6450879999999999E-2</v>
      </c>
      <c r="J40" s="180">
        <v>8.8442689360751769E-5</v>
      </c>
      <c r="K40" s="180">
        <v>8.8201349498072306E-5</v>
      </c>
      <c r="L40" s="189">
        <v>88201</v>
      </c>
      <c r="M40" s="180">
        <v>8.81999912567E-5</v>
      </c>
      <c r="N40" s="180">
        <v>9.6703130585832596E-3</v>
      </c>
      <c r="O40" s="106"/>
      <c r="P40" s="180">
        <v>8.81999912567E-5</v>
      </c>
      <c r="Q40" s="180">
        <v>8.81999912567E-5</v>
      </c>
      <c r="R40" s="180">
        <v>0</v>
      </c>
      <c r="S40" s="190">
        <v>1</v>
      </c>
    </row>
    <row r="41" spans="1:19">
      <c r="A41" s="152">
        <v>120</v>
      </c>
      <c r="B41" s="152">
        <v>140</v>
      </c>
      <c r="C41" s="191">
        <v>816317</v>
      </c>
      <c r="D41" s="191">
        <v>10590153750</v>
      </c>
      <c r="E41" s="180">
        <v>8.2737269650296906E-4</v>
      </c>
      <c r="F41" s="192">
        <v>129.73089804573468</v>
      </c>
      <c r="G41" s="178">
        <v>0</v>
      </c>
      <c r="H41" s="143" t="str">
        <f t="shared" si="0"/>
        <v>(120, 140]</v>
      </c>
      <c r="I41" s="172">
        <v>0</v>
      </c>
      <c r="J41" s="180">
        <v>0</v>
      </c>
      <c r="K41" s="180">
        <v>0</v>
      </c>
      <c r="L41" s="189">
        <v>0</v>
      </c>
      <c r="M41" s="180">
        <v>0</v>
      </c>
      <c r="N41" s="180">
        <v>0</v>
      </c>
      <c r="O41" s="106"/>
      <c r="P41" s="180">
        <v>0</v>
      </c>
      <c r="Q41" s="180">
        <v>0</v>
      </c>
      <c r="R41" s="180">
        <v>4.4060627423334507E-5</v>
      </c>
      <c r="S41" s="190">
        <v>0</v>
      </c>
    </row>
    <row r="42" spans="1:19">
      <c r="A42" s="152">
        <v>140</v>
      </c>
      <c r="B42" s="152">
        <v>160</v>
      </c>
      <c r="C42" s="191">
        <v>633041</v>
      </c>
      <c r="D42" s="191">
        <v>9490295895</v>
      </c>
      <c r="E42" s="180">
        <v>6.4161451882900394E-4</v>
      </c>
      <c r="F42" s="192">
        <v>149.91597534756832</v>
      </c>
      <c r="G42" s="178">
        <v>0</v>
      </c>
      <c r="H42" s="143" t="str">
        <f t="shared" si="0"/>
        <v>(140, 160]</v>
      </c>
      <c r="I42" s="172">
        <v>0</v>
      </c>
      <c r="J42" s="180">
        <v>0</v>
      </c>
      <c r="K42" s="180">
        <v>0</v>
      </c>
      <c r="L42" s="189">
        <v>0</v>
      </c>
      <c r="M42" s="180">
        <v>0</v>
      </c>
      <c r="N42" s="180">
        <v>0</v>
      </c>
      <c r="O42" s="106"/>
      <c r="P42" s="180">
        <v>0</v>
      </c>
      <c r="Q42" s="180">
        <v>0</v>
      </c>
      <c r="R42" s="180">
        <v>8.8121254846669015E-5</v>
      </c>
      <c r="S42" s="190">
        <v>0</v>
      </c>
    </row>
    <row r="43" spans="1:19">
      <c r="A43" s="152">
        <v>160</v>
      </c>
      <c r="B43" s="152">
        <v>180</v>
      </c>
      <c r="C43" s="191">
        <v>482659</v>
      </c>
      <c r="D43" s="191">
        <v>8201830650</v>
      </c>
      <c r="E43" s="180">
        <v>4.8919583730514806E-4</v>
      </c>
      <c r="F43" s="192">
        <v>169.93012976034839</v>
      </c>
      <c r="G43" s="178">
        <v>0</v>
      </c>
      <c r="H43" s="143" t="str">
        <f t="shared" si="0"/>
        <v>(160, 180]</v>
      </c>
      <c r="I43" s="172">
        <v>0</v>
      </c>
      <c r="J43" s="180">
        <v>0</v>
      </c>
      <c r="K43" s="180">
        <v>0</v>
      </c>
      <c r="L43" s="189">
        <v>0</v>
      </c>
      <c r="M43" s="180">
        <v>0</v>
      </c>
      <c r="N43" s="180">
        <v>0</v>
      </c>
      <c r="O43" s="106"/>
      <c r="P43" s="180">
        <v>0</v>
      </c>
      <c r="Q43" s="180">
        <v>0</v>
      </c>
      <c r="R43" s="180">
        <v>0</v>
      </c>
      <c r="S43" s="190">
        <v>0</v>
      </c>
    </row>
    <row r="44" spans="1:19">
      <c r="A44" s="152">
        <v>180</v>
      </c>
      <c r="B44" s="152">
        <v>200</v>
      </c>
      <c r="C44" s="191">
        <v>388393</v>
      </c>
      <c r="D44" s="191">
        <v>7389979140</v>
      </c>
      <c r="E44" s="180">
        <v>3.9365315644887663E-4</v>
      </c>
      <c r="F44" s="192">
        <v>190.27065729814905</v>
      </c>
      <c r="G44" s="178">
        <v>0</v>
      </c>
      <c r="H44" s="143" t="str">
        <f t="shared" si="0"/>
        <v>(180, 200]</v>
      </c>
      <c r="I44" s="172">
        <v>0</v>
      </c>
      <c r="J44" s="180">
        <v>0</v>
      </c>
      <c r="K44" s="180">
        <v>0</v>
      </c>
      <c r="L44" s="189">
        <v>0</v>
      </c>
      <c r="M44" s="180">
        <v>0</v>
      </c>
      <c r="N44" s="180">
        <v>0</v>
      </c>
      <c r="O44" s="106"/>
      <c r="P44" s="180">
        <v>0</v>
      </c>
      <c r="Q44" s="180">
        <v>0</v>
      </c>
      <c r="R44" s="180">
        <v>0</v>
      </c>
      <c r="S44" s="190">
        <v>0</v>
      </c>
    </row>
    <row r="45" spans="1:19">
      <c r="A45" s="152">
        <v>200</v>
      </c>
      <c r="B45" s="152">
        <v>250</v>
      </c>
      <c r="C45" s="191">
        <v>687424</v>
      </c>
      <c r="D45" s="191">
        <v>15371333635</v>
      </c>
      <c r="E45" s="180">
        <v>6.9673404880806963E-4</v>
      </c>
      <c r="F45" s="192">
        <v>223.60775351166092</v>
      </c>
      <c r="G45" s="178">
        <v>0</v>
      </c>
      <c r="H45" s="143" t="str">
        <f t="shared" si="0"/>
        <v>(200, 250]</v>
      </c>
      <c r="I45" s="172">
        <v>0</v>
      </c>
      <c r="J45" s="180">
        <v>0</v>
      </c>
      <c r="K45" s="180">
        <v>0</v>
      </c>
      <c r="L45" s="189">
        <v>0</v>
      </c>
      <c r="M45" s="180">
        <v>0</v>
      </c>
      <c r="N45" s="180">
        <v>0</v>
      </c>
      <c r="O45" s="106"/>
      <c r="P45" s="180">
        <v>0</v>
      </c>
      <c r="Q45" s="180">
        <v>0</v>
      </c>
      <c r="R45" s="180">
        <v>4.4060627423334507E-5</v>
      </c>
      <c r="S45" s="190">
        <v>0</v>
      </c>
    </row>
    <row r="46" spans="1:19">
      <c r="A46" s="152">
        <v>250</v>
      </c>
      <c r="B46" s="152">
        <v>300</v>
      </c>
      <c r="C46" s="191">
        <v>439263</v>
      </c>
      <c r="D46" s="191">
        <v>12028209705</v>
      </c>
      <c r="E46" s="180">
        <v>4.452121085117469E-4</v>
      </c>
      <c r="F46" s="192">
        <v>273.82706271641365</v>
      </c>
      <c r="G46" s="178">
        <v>0</v>
      </c>
      <c r="H46" s="143" t="str">
        <f t="shared" si="0"/>
        <v>(250, 300]</v>
      </c>
      <c r="I46" s="172">
        <v>0</v>
      </c>
      <c r="J46" s="180">
        <v>0</v>
      </c>
      <c r="K46" s="180">
        <v>0</v>
      </c>
      <c r="L46" s="189">
        <v>0</v>
      </c>
      <c r="M46" s="180">
        <v>0</v>
      </c>
      <c r="N46" s="180">
        <v>0</v>
      </c>
      <c r="O46" s="106"/>
      <c r="P46" s="180">
        <v>0</v>
      </c>
      <c r="Q46" s="180">
        <v>0</v>
      </c>
      <c r="R46" s="180">
        <v>0</v>
      </c>
      <c r="S46" s="190">
        <v>0</v>
      </c>
    </row>
    <row r="47" spans="1:19">
      <c r="A47" s="152">
        <v>300</v>
      </c>
      <c r="B47" s="152">
        <v>350</v>
      </c>
      <c r="C47" s="191">
        <v>298334</v>
      </c>
      <c r="D47" s="191">
        <v>9668805040</v>
      </c>
      <c r="E47" s="180">
        <v>3.0237445261891734E-4</v>
      </c>
      <c r="F47" s="192">
        <v>324.09329945631407</v>
      </c>
      <c r="G47" s="178">
        <v>0</v>
      </c>
      <c r="H47" s="143" t="str">
        <f t="shared" si="0"/>
        <v>(300, 350]</v>
      </c>
      <c r="I47" s="172">
        <v>0</v>
      </c>
      <c r="J47" s="180">
        <v>0</v>
      </c>
      <c r="K47" s="180">
        <v>0</v>
      </c>
      <c r="L47" s="189">
        <v>0</v>
      </c>
      <c r="M47" s="180">
        <v>0</v>
      </c>
      <c r="N47" s="180">
        <v>0</v>
      </c>
      <c r="O47" s="106"/>
      <c r="P47" s="180">
        <v>0</v>
      </c>
      <c r="Q47" s="180">
        <v>0</v>
      </c>
      <c r="R47" s="180">
        <v>0</v>
      </c>
      <c r="S47" s="190">
        <v>0</v>
      </c>
    </row>
    <row r="48" spans="1:19">
      <c r="A48" s="152">
        <v>350</v>
      </c>
      <c r="B48" s="152">
        <v>400</v>
      </c>
      <c r="C48" s="191">
        <v>211467</v>
      </c>
      <c r="D48" s="191">
        <v>7917340960</v>
      </c>
      <c r="E48" s="180">
        <v>2.1433097927813993E-4</v>
      </c>
      <c r="F48" s="192">
        <v>374.4007793178132</v>
      </c>
      <c r="G48" s="178">
        <v>0</v>
      </c>
      <c r="H48" s="143" t="str">
        <f t="shared" si="0"/>
        <v>(350, 400]</v>
      </c>
      <c r="I48" s="172">
        <v>0</v>
      </c>
      <c r="J48" s="180">
        <v>0</v>
      </c>
      <c r="K48" s="180">
        <v>0</v>
      </c>
      <c r="L48" s="189">
        <v>0</v>
      </c>
      <c r="M48" s="180">
        <v>0</v>
      </c>
      <c r="N48" s="180">
        <v>0</v>
      </c>
      <c r="O48" s="106"/>
      <c r="P48" s="180">
        <v>0</v>
      </c>
      <c r="Q48" s="180">
        <v>0</v>
      </c>
      <c r="R48" s="180">
        <v>0</v>
      </c>
      <c r="S48" s="190">
        <v>0</v>
      </c>
    </row>
    <row r="49" spans="1:19">
      <c r="A49" s="152">
        <v>400</v>
      </c>
      <c r="B49" s="152">
        <v>450</v>
      </c>
      <c r="C49" s="191">
        <v>160769</v>
      </c>
      <c r="D49" s="191">
        <v>6824830435</v>
      </c>
      <c r="E49" s="180">
        <v>1.6294635667771936E-4</v>
      </c>
      <c r="F49" s="192">
        <v>424.51159334199997</v>
      </c>
      <c r="G49" s="178">
        <v>0</v>
      </c>
      <c r="H49" s="143" t="str">
        <f t="shared" si="0"/>
        <v>(400, 450]</v>
      </c>
      <c r="I49" s="172">
        <v>0</v>
      </c>
      <c r="J49" s="180">
        <v>0</v>
      </c>
      <c r="K49" s="180">
        <v>0</v>
      </c>
      <c r="L49" s="189">
        <v>0</v>
      </c>
      <c r="M49" s="180">
        <v>0</v>
      </c>
      <c r="N49" s="180">
        <v>0</v>
      </c>
      <c r="O49" s="106"/>
      <c r="P49" s="180">
        <v>0</v>
      </c>
      <c r="Q49" s="180">
        <v>0</v>
      </c>
      <c r="R49" s="180">
        <v>0</v>
      </c>
      <c r="S49" s="190">
        <v>0</v>
      </c>
    </row>
    <row r="50" spans="1:19">
      <c r="A50" s="152">
        <v>450</v>
      </c>
      <c r="B50" s="152">
        <v>500</v>
      </c>
      <c r="C50" s="191">
        <v>129237</v>
      </c>
      <c r="D50" s="191">
        <v>6165238720</v>
      </c>
      <c r="E50" s="180">
        <v>1.309873066197987E-4</v>
      </c>
      <c r="F50" s="192">
        <v>477.04904323065375</v>
      </c>
      <c r="G50" s="178">
        <v>0</v>
      </c>
      <c r="H50" s="143" t="str">
        <f t="shared" si="0"/>
        <v>(450, 500]</v>
      </c>
      <c r="I50" s="172">
        <v>0</v>
      </c>
      <c r="J50" s="180">
        <v>0</v>
      </c>
      <c r="K50" s="180">
        <v>0</v>
      </c>
      <c r="L50" s="189">
        <v>0</v>
      </c>
      <c r="M50" s="180">
        <v>0</v>
      </c>
      <c r="N50" s="180">
        <v>0</v>
      </c>
      <c r="O50" s="106"/>
      <c r="P50" s="180">
        <v>0</v>
      </c>
      <c r="Q50" s="180">
        <v>0</v>
      </c>
      <c r="R50" s="180">
        <v>0</v>
      </c>
      <c r="S50" s="190">
        <v>0</v>
      </c>
    </row>
    <row r="51" spans="1:19">
      <c r="A51" s="152">
        <v>500</v>
      </c>
      <c r="B51" s="152">
        <v>550</v>
      </c>
      <c r="C51" s="191">
        <v>94393</v>
      </c>
      <c r="D51" s="191">
        <v>4953718110</v>
      </c>
      <c r="E51" s="180">
        <v>9.5671400866335934E-5</v>
      </c>
      <c r="F51" s="192">
        <v>524.79718941023168</v>
      </c>
      <c r="G51" s="178">
        <v>0</v>
      </c>
      <c r="H51" s="143" t="str">
        <f t="shared" si="0"/>
        <v>(500, 550]</v>
      </c>
      <c r="I51" s="172">
        <v>0</v>
      </c>
      <c r="J51" s="180">
        <v>0</v>
      </c>
      <c r="K51" s="180">
        <v>0</v>
      </c>
      <c r="L51" s="189">
        <v>0</v>
      </c>
      <c r="M51" s="180">
        <v>0</v>
      </c>
      <c r="N51" s="180">
        <v>0</v>
      </c>
      <c r="O51" s="106"/>
      <c r="P51" s="180">
        <v>0</v>
      </c>
      <c r="Q51" s="180">
        <v>0</v>
      </c>
      <c r="R51" s="180">
        <v>0</v>
      </c>
      <c r="S51" s="190">
        <v>0</v>
      </c>
    </row>
    <row r="52" spans="1:19">
      <c r="A52" s="152">
        <v>550</v>
      </c>
      <c r="B52" s="152">
        <v>600</v>
      </c>
      <c r="C52" s="191">
        <v>80326</v>
      </c>
      <c r="D52" s="191">
        <v>4635061450</v>
      </c>
      <c r="E52" s="180">
        <v>8.1413886050759064E-5</v>
      </c>
      <c r="F52" s="192">
        <v>577.03127878893508</v>
      </c>
      <c r="G52" s="178">
        <v>0</v>
      </c>
      <c r="H52" s="143" t="str">
        <f t="shared" si="0"/>
        <v>(550, 600]</v>
      </c>
      <c r="I52" s="172">
        <v>0</v>
      </c>
      <c r="J52" s="180">
        <v>0</v>
      </c>
      <c r="K52" s="180">
        <v>0</v>
      </c>
      <c r="L52" s="189">
        <v>0</v>
      </c>
      <c r="M52" s="180">
        <v>0</v>
      </c>
      <c r="N52" s="180">
        <v>0</v>
      </c>
      <c r="O52" s="106"/>
      <c r="P52" s="180">
        <v>0</v>
      </c>
      <c r="Q52" s="180">
        <v>0</v>
      </c>
      <c r="R52" s="180">
        <v>0</v>
      </c>
      <c r="S52" s="190">
        <v>0</v>
      </c>
    </row>
    <row r="53" spans="1:19">
      <c r="A53" s="152">
        <v>600</v>
      </c>
      <c r="B53" s="152">
        <v>650</v>
      </c>
      <c r="C53" s="191">
        <v>60220</v>
      </c>
      <c r="D53" s="191">
        <v>3762531690</v>
      </c>
      <c r="E53" s="180">
        <v>6.1035582725104092E-5</v>
      </c>
      <c r="F53" s="192">
        <v>624.79769013616738</v>
      </c>
      <c r="G53" s="178">
        <v>0</v>
      </c>
      <c r="H53" s="143" t="str">
        <f t="shared" si="0"/>
        <v>(600, 650]</v>
      </c>
      <c r="I53" s="172">
        <v>0</v>
      </c>
      <c r="J53" s="180">
        <v>0</v>
      </c>
      <c r="K53" s="180">
        <v>0</v>
      </c>
      <c r="L53" s="189">
        <v>0</v>
      </c>
      <c r="M53" s="180">
        <v>0</v>
      </c>
      <c r="N53" s="180">
        <v>0</v>
      </c>
      <c r="O53" s="106"/>
      <c r="P53" s="180">
        <v>0</v>
      </c>
      <c r="Q53" s="180">
        <v>0</v>
      </c>
      <c r="R53" s="180">
        <v>0</v>
      </c>
      <c r="S53" s="190">
        <v>0</v>
      </c>
    </row>
    <row r="54" spans="1:19">
      <c r="A54" s="152">
        <v>650</v>
      </c>
      <c r="B54" s="152">
        <v>700</v>
      </c>
      <c r="C54" s="191">
        <v>53095</v>
      </c>
      <c r="D54" s="191">
        <v>3597267525</v>
      </c>
      <c r="E54" s="180">
        <v>5.3814086097465986E-5</v>
      </c>
      <c r="F54" s="192">
        <v>677.51530746774642</v>
      </c>
      <c r="G54" s="178">
        <v>0</v>
      </c>
      <c r="H54" s="143" t="str">
        <f t="shared" si="0"/>
        <v>(650, 700]</v>
      </c>
      <c r="I54" s="172">
        <v>0</v>
      </c>
      <c r="J54" s="180">
        <v>0</v>
      </c>
      <c r="K54" s="180">
        <v>0</v>
      </c>
      <c r="L54" s="189">
        <v>0</v>
      </c>
      <c r="M54" s="180">
        <v>0</v>
      </c>
      <c r="N54" s="180">
        <v>0</v>
      </c>
      <c r="O54" s="106"/>
      <c r="P54" s="180">
        <v>0</v>
      </c>
      <c r="Q54" s="180">
        <v>0</v>
      </c>
      <c r="R54" s="180">
        <v>0</v>
      </c>
      <c r="S54" s="190">
        <v>0</v>
      </c>
    </row>
    <row r="55" spans="1:19">
      <c r="A55" s="152">
        <v>700</v>
      </c>
      <c r="B55" s="152">
        <v>750</v>
      </c>
      <c r="C55" s="191">
        <v>46405</v>
      </c>
      <c r="D55" s="191">
        <v>3371782130</v>
      </c>
      <c r="E55" s="180">
        <v>4.703348084288368E-5</v>
      </c>
      <c r="F55" s="192">
        <v>726.59888589591628</v>
      </c>
      <c r="G55" s="178">
        <v>0</v>
      </c>
      <c r="H55" s="143" t="str">
        <f t="shared" si="0"/>
        <v>(700, 750]</v>
      </c>
      <c r="I55" s="172">
        <v>0</v>
      </c>
      <c r="J55" s="180">
        <v>0</v>
      </c>
      <c r="K55" s="180">
        <v>0</v>
      </c>
      <c r="L55" s="189">
        <v>0</v>
      </c>
      <c r="M55" s="180">
        <v>0</v>
      </c>
      <c r="N55" s="180">
        <v>0</v>
      </c>
      <c r="O55" s="106"/>
      <c r="P55" s="180">
        <v>0</v>
      </c>
      <c r="Q55" s="180">
        <v>0</v>
      </c>
      <c r="R55" s="180">
        <v>0</v>
      </c>
      <c r="S55" s="190">
        <v>0</v>
      </c>
    </row>
    <row r="56" spans="1:19">
      <c r="A56" s="152">
        <v>750</v>
      </c>
      <c r="B56" s="152">
        <v>800</v>
      </c>
      <c r="C56" s="191">
        <v>37597</v>
      </c>
      <c r="D56" s="191">
        <v>2923058065</v>
      </c>
      <c r="E56" s="180">
        <v>3.810619069604348E-5</v>
      </c>
      <c r="F56" s="192">
        <v>777.4710921084129</v>
      </c>
      <c r="G56" s="178">
        <v>0</v>
      </c>
      <c r="H56" s="143" t="str">
        <f t="shared" si="0"/>
        <v>(750, 800]</v>
      </c>
      <c r="I56" s="172">
        <v>0</v>
      </c>
      <c r="J56" s="180">
        <v>0</v>
      </c>
      <c r="K56" s="180">
        <v>0</v>
      </c>
      <c r="L56" s="189">
        <v>0</v>
      </c>
      <c r="M56" s="180">
        <v>0</v>
      </c>
      <c r="N56" s="180">
        <v>0</v>
      </c>
      <c r="O56" s="106"/>
      <c r="P56" s="180">
        <v>0</v>
      </c>
      <c r="Q56" s="180">
        <v>0</v>
      </c>
      <c r="R56" s="180">
        <v>0</v>
      </c>
      <c r="S56" s="190">
        <v>0</v>
      </c>
    </row>
    <row r="57" spans="1:19">
      <c r="A57" s="152">
        <v>800</v>
      </c>
      <c r="B57" s="152">
        <v>850</v>
      </c>
      <c r="C57" s="191">
        <v>33614</v>
      </c>
      <c r="D57" s="191">
        <v>2776922115</v>
      </c>
      <c r="E57" s="180">
        <v>3.4069247388270488E-5</v>
      </c>
      <c r="F57" s="192">
        <v>826.12069822097942</v>
      </c>
      <c r="G57" s="178">
        <v>0</v>
      </c>
      <c r="H57" s="143" t="str">
        <f t="shared" si="0"/>
        <v>(800, 850]</v>
      </c>
      <c r="I57" s="172">
        <v>0</v>
      </c>
      <c r="J57" s="180">
        <v>0</v>
      </c>
      <c r="K57" s="180">
        <v>0</v>
      </c>
      <c r="L57" s="189">
        <v>0</v>
      </c>
      <c r="M57" s="180">
        <v>0</v>
      </c>
      <c r="N57" s="180">
        <v>0</v>
      </c>
      <c r="O57" s="106"/>
      <c r="P57" s="180">
        <v>0</v>
      </c>
      <c r="Q57" s="180">
        <v>0</v>
      </c>
      <c r="R57" s="180">
        <v>0</v>
      </c>
      <c r="S57" s="190">
        <v>0</v>
      </c>
    </row>
    <row r="58" spans="1:19">
      <c r="A58" s="152">
        <v>850</v>
      </c>
      <c r="B58" s="152">
        <v>900</v>
      </c>
      <c r="C58" s="191">
        <v>26774</v>
      </c>
      <c r="D58" s="191">
        <v>2345628000</v>
      </c>
      <c r="E58" s="180">
        <v>2.713661062573791E-5</v>
      </c>
      <c r="F58" s="192">
        <v>876.08426085007841</v>
      </c>
      <c r="G58" s="178">
        <v>0</v>
      </c>
      <c r="H58" s="143" t="str">
        <f t="shared" si="0"/>
        <v>(850, 900]</v>
      </c>
      <c r="I58" s="172">
        <v>0</v>
      </c>
      <c r="J58" s="180">
        <v>0</v>
      </c>
      <c r="K58" s="180">
        <v>0</v>
      </c>
      <c r="L58" s="193">
        <v>0</v>
      </c>
      <c r="M58" s="180">
        <v>0</v>
      </c>
      <c r="N58" s="180">
        <v>0</v>
      </c>
      <c r="O58" s="106"/>
      <c r="P58" s="180">
        <v>0</v>
      </c>
      <c r="Q58" s="180">
        <v>0</v>
      </c>
      <c r="R58" s="180">
        <v>0</v>
      </c>
      <c r="S58" s="190">
        <v>0</v>
      </c>
    </row>
    <row r="59" spans="1:19">
      <c r="A59" s="152">
        <v>900</v>
      </c>
      <c r="B59" s="152">
        <v>950</v>
      </c>
      <c r="C59" s="191">
        <v>24569</v>
      </c>
      <c r="D59" s="191">
        <v>2274867630</v>
      </c>
      <c r="E59" s="180">
        <v>2.4901747458868855E-5</v>
      </c>
      <c r="F59" s="192">
        <v>925.90973584598487</v>
      </c>
      <c r="G59" s="178">
        <v>0</v>
      </c>
      <c r="H59" s="143" t="str">
        <f t="shared" si="0"/>
        <v>(900, 950]</v>
      </c>
      <c r="I59" s="172">
        <v>0</v>
      </c>
      <c r="J59" s="180">
        <v>0</v>
      </c>
      <c r="K59" s="180">
        <v>0</v>
      </c>
      <c r="L59" s="193">
        <v>0</v>
      </c>
      <c r="M59" s="180">
        <v>0</v>
      </c>
      <c r="N59" s="180">
        <v>0</v>
      </c>
      <c r="O59" s="106"/>
      <c r="P59" s="180">
        <v>0</v>
      </c>
      <c r="Q59" s="180">
        <v>0</v>
      </c>
      <c r="R59" s="180">
        <v>0</v>
      </c>
      <c r="S59" s="190">
        <v>0</v>
      </c>
    </row>
    <row r="60" spans="1:19">
      <c r="A60" s="152">
        <v>950</v>
      </c>
      <c r="B60" s="152">
        <v>1000</v>
      </c>
      <c r="C60" s="191">
        <v>27962</v>
      </c>
      <c r="D60" s="191">
        <v>2747461710</v>
      </c>
      <c r="E60" s="180">
        <v>2.8340700168704095E-5</v>
      </c>
      <c r="F60" s="192">
        <v>982.56981260281816</v>
      </c>
      <c r="G60" s="178">
        <v>0</v>
      </c>
      <c r="H60" s="143" t="str">
        <f t="shared" si="0"/>
        <v>(950, 1000]</v>
      </c>
      <c r="I60" s="172">
        <v>0</v>
      </c>
      <c r="J60" s="180">
        <v>0</v>
      </c>
      <c r="K60" s="180">
        <v>0</v>
      </c>
      <c r="L60" s="193">
        <v>0</v>
      </c>
      <c r="M60" s="180">
        <v>0</v>
      </c>
      <c r="N60" s="180">
        <v>0</v>
      </c>
      <c r="O60" s="106"/>
      <c r="P60" s="180">
        <v>0</v>
      </c>
      <c r="Q60" s="180">
        <v>0</v>
      </c>
      <c r="R60" s="180">
        <v>0</v>
      </c>
      <c r="S60" s="190">
        <v>0</v>
      </c>
    </row>
    <row r="61" spans="1:19">
      <c r="A61" s="152">
        <v>1000</v>
      </c>
      <c r="B61" s="152">
        <v>2000</v>
      </c>
      <c r="C61" s="191">
        <v>233082</v>
      </c>
      <c r="D61" s="191">
        <v>32853564355</v>
      </c>
      <c r="E61" s="180">
        <v>2.3623871957377467E-4</v>
      </c>
      <c r="F61" s="192">
        <v>1409.5281641224976</v>
      </c>
      <c r="G61" s="178">
        <v>0</v>
      </c>
      <c r="H61" s="143" t="str">
        <f t="shared" si="0"/>
        <v>(1000, 2000]</v>
      </c>
      <c r="I61" s="172">
        <v>0</v>
      </c>
      <c r="J61" s="180">
        <v>0</v>
      </c>
      <c r="K61" s="180">
        <v>0</v>
      </c>
      <c r="L61" s="193">
        <v>0</v>
      </c>
      <c r="M61" s="180">
        <v>0</v>
      </c>
      <c r="N61" s="180">
        <v>0</v>
      </c>
      <c r="O61" s="106"/>
      <c r="P61" s="180">
        <v>0</v>
      </c>
      <c r="Q61" s="180">
        <v>0</v>
      </c>
      <c r="R61" s="180">
        <v>0</v>
      </c>
      <c r="S61" s="190">
        <v>0</v>
      </c>
    </row>
    <row r="62" spans="1:19">
      <c r="A62" s="152">
        <v>2000</v>
      </c>
      <c r="B62" s="152">
        <v>3000</v>
      </c>
      <c r="C62" s="191">
        <v>99782</v>
      </c>
      <c r="D62" s="191">
        <v>24536958475</v>
      </c>
      <c r="E62" s="180">
        <v>1.0113338617529619E-4</v>
      </c>
      <c r="F62" s="192">
        <v>2459.0565908680924</v>
      </c>
      <c r="G62" s="178">
        <v>0</v>
      </c>
      <c r="H62" s="143" t="str">
        <f t="shared" si="0"/>
        <v>(2000, 3000]</v>
      </c>
      <c r="I62" s="172">
        <v>0</v>
      </c>
      <c r="J62" s="180">
        <v>0</v>
      </c>
      <c r="K62" s="180">
        <v>0</v>
      </c>
      <c r="L62" s="193">
        <v>0</v>
      </c>
      <c r="M62" s="180">
        <v>0</v>
      </c>
      <c r="N62" s="180">
        <v>0</v>
      </c>
      <c r="O62" s="106"/>
      <c r="P62" s="180">
        <v>0</v>
      </c>
      <c r="Q62" s="180">
        <v>0</v>
      </c>
      <c r="R62" s="180">
        <v>0</v>
      </c>
      <c r="S62" s="190">
        <v>0</v>
      </c>
    </row>
    <row r="63" spans="1:19">
      <c r="A63" s="152">
        <v>3000</v>
      </c>
      <c r="B63" s="152">
        <v>4000</v>
      </c>
      <c r="C63" s="191">
        <v>57998</v>
      </c>
      <c r="D63" s="191">
        <v>20106047060</v>
      </c>
      <c r="E63" s="180">
        <v>5.8783489320667335E-5</v>
      </c>
      <c r="F63" s="192">
        <v>3466.6793785992618</v>
      </c>
      <c r="G63" s="178">
        <v>0</v>
      </c>
      <c r="H63" s="143" t="str">
        <f t="shared" si="0"/>
        <v>(3000, 4000]</v>
      </c>
      <c r="I63" s="172">
        <v>0</v>
      </c>
      <c r="J63" s="180">
        <v>0</v>
      </c>
      <c r="K63" s="180">
        <v>0</v>
      </c>
      <c r="L63" s="193">
        <v>0</v>
      </c>
      <c r="M63" s="180">
        <v>0</v>
      </c>
      <c r="N63" s="180">
        <v>0</v>
      </c>
      <c r="O63" s="106"/>
      <c r="P63" s="180">
        <v>0</v>
      </c>
      <c r="Q63" s="180">
        <v>0</v>
      </c>
      <c r="R63" s="180">
        <v>0</v>
      </c>
      <c r="S63" s="190">
        <v>0</v>
      </c>
    </row>
    <row r="64" spans="1:19">
      <c r="A64" s="152">
        <v>4000</v>
      </c>
      <c r="B64" s="152">
        <v>5000</v>
      </c>
      <c r="C64" s="191">
        <v>38503</v>
      </c>
      <c r="D64" s="191">
        <v>17231506030</v>
      </c>
      <c r="E64" s="180">
        <v>3.9024461004063148E-5</v>
      </c>
      <c r="F64" s="192">
        <v>4475.3671220424385</v>
      </c>
      <c r="G64" s="178">
        <v>0</v>
      </c>
      <c r="H64" s="143" t="str">
        <f t="shared" si="0"/>
        <v>(4000, 5000]</v>
      </c>
      <c r="I64" s="172">
        <v>0</v>
      </c>
      <c r="J64" s="180">
        <v>0</v>
      </c>
      <c r="K64" s="180">
        <v>0</v>
      </c>
      <c r="L64" s="193">
        <v>0</v>
      </c>
      <c r="M64" s="180">
        <v>0</v>
      </c>
      <c r="N64" s="180">
        <v>0</v>
      </c>
      <c r="O64" s="106"/>
      <c r="P64" s="180">
        <v>0</v>
      </c>
      <c r="Q64" s="180">
        <v>0</v>
      </c>
      <c r="R64" s="180">
        <v>0</v>
      </c>
      <c r="S64" s="190">
        <v>0</v>
      </c>
    </row>
    <row r="65" spans="1:20">
      <c r="A65" s="152">
        <v>5000</v>
      </c>
      <c r="B65" s="152">
        <v>6000</v>
      </c>
      <c r="C65" s="191">
        <v>26773</v>
      </c>
      <c r="D65" s="191">
        <v>14661579840</v>
      </c>
      <c r="E65" s="180">
        <v>2.7135597082351575E-5</v>
      </c>
      <c r="F65" s="192">
        <v>5476.2558697194936</v>
      </c>
      <c r="G65" s="178">
        <v>0</v>
      </c>
      <c r="H65" s="143" t="str">
        <f t="shared" si="0"/>
        <v>(5000, 6000]</v>
      </c>
      <c r="I65" s="172">
        <v>0</v>
      </c>
      <c r="J65" s="180">
        <v>0</v>
      </c>
      <c r="K65" s="180">
        <v>0</v>
      </c>
      <c r="L65" s="193">
        <v>0</v>
      </c>
      <c r="M65" s="180">
        <v>0</v>
      </c>
      <c r="N65" s="180">
        <v>0</v>
      </c>
      <c r="O65" s="106"/>
      <c r="P65" s="180">
        <v>0</v>
      </c>
      <c r="Q65" s="180">
        <v>0</v>
      </c>
      <c r="R65" s="180">
        <v>0</v>
      </c>
      <c r="S65" s="190">
        <v>0</v>
      </c>
    </row>
    <row r="66" spans="1:20">
      <c r="A66" s="152">
        <v>6000</v>
      </c>
      <c r="B66" s="152">
        <v>7000</v>
      </c>
      <c r="C66" s="191">
        <v>18992</v>
      </c>
      <c r="D66" s="191">
        <v>12301404390</v>
      </c>
      <c r="E66" s="180">
        <v>1.9249215993277597E-5</v>
      </c>
      <c r="F66" s="192">
        <v>6477.1505844566136</v>
      </c>
      <c r="G66" s="178">
        <v>0</v>
      </c>
      <c r="H66" s="143" t="str">
        <f t="shared" si="0"/>
        <v>(6000, 7000]</v>
      </c>
      <c r="I66" s="172">
        <v>0</v>
      </c>
      <c r="J66" s="180">
        <v>0</v>
      </c>
      <c r="K66" s="180">
        <v>0</v>
      </c>
      <c r="L66" s="193">
        <v>0</v>
      </c>
      <c r="M66" s="180">
        <v>0</v>
      </c>
      <c r="N66" s="180">
        <v>0</v>
      </c>
      <c r="O66" s="106"/>
      <c r="P66" s="180">
        <v>0</v>
      </c>
      <c r="Q66" s="180">
        <v>0</v>
      </c>
      <c r="R66" s="180">
        <v>0</v>
      </c>
      <c r="S66" s="190">
        <v>0</v>
      </c>
    </row>
    <row r="67" spans="1:20">
      <c r="A67" s="152">
        <v>7000</v>
      </c>
      <c r="B67" s="152">
        <v>8000</v>
      </c>
      <c r="C67" s="191">
        <v>13726</v>
      </c>
      <c r="D67" s="191">
        <v>10266031555</v>
      </c>
      <c r="E67" s="180">
        <v>1.3911896520836579E-5</v>
      </c>
      <c r="F67" s="192">
        <v>7479.2594747195099</v>
      </c>
      <c r="G67" s="178">
        <v>0</v>
      </c>
      <c r="H67" s="143" t="str">
        <f t="shared" si="0"/>
        <v>(7000, 8000]</v>
      </c>
      <c r="I67" s="172">
        <v>0</v>
      </c>
      <c r="J67" s="180">
        <v>0</v>
      </c>
      <c r="K67" s="180">
        <v>0</v>
      </c>
      <c r="L67" s="193">
        <v>0</v>
      </c>
      <c r="M67" s="180">
        <v>0</v>
      </c>
      <c r="N67" s="180">
        <v>0</v>
      </c>
      <c r="O67" s="106"/>
      <c r="P67" s="180">
        <v>0</v>
      </c>
      <c r="Q67" s="180">
        <v>0</v>
      </c>
      <c r="R67" s="180">
        <v>0</v>
      </c>
      <c r="S67" s="190">
        <v>0</v>
      </c>
    </row>
    <row r="68" spans="1:20">
      <c r="A68" s="152">
        <v>8000</v>
      </c>
      <c r="B68" s="152">
        <v>9000</v>
      </c>
      <c r="C68" s="191">
        <v>10373</v>
      </c>
      <c r="D68" s="191">
        <v>8803774195</v>
      </c>
      <c r="E68" s="180">
        <v>1.0513485546454745E-5</v>
      </c>
      <c r="F68" s="192">
        <v>8487.2015762074625</v>
      </c>
      <c r="G68" s="178">
        <v>0</v>
      </c>
      <c r="H68" s="143" t="str">
        <f t="shared" si="0"/>
        <v>(8000, 9000]</v>
      </c>
      <c r="I68" s="172">
        <v>0</v>
      </c>
      <c r="J68" s="180">
        <v>0</v>
      </c>
      <c r="K68" s="180">
        <v>0</v>
      </c>
      <c r="L68" s="193">
        <v>0</v>
      </c>
      <c r="M68" s="180">
        <v>0</v>
      </c>
      <c r="N68" s="180">
        <v>0</v>
      </c>
      <c r="O68" s="106"/>
      <c r="P68" s="180">
        <v>0</v>
      </c>
      <c r="Q68" s="180">
        <v>0</v>
      </c>
      <c r="R68" s="180">
        <v>0</v>
      </c>
      <c r="S68" s="190">
        <v>0</v>
      </c>
    </row>
    <row r="69" spans="1:20">
      <c r="A69" s="152">
        <v>9000</v>
      </c>
      <c r="B69" s="152">
        <v>10000</v>
      </c>
      <c r="C69" s="191">
        <v>7646</v>
      </c>
      <c r="D69" s="191">
        <v>7255896185</v>
      </c>
      <c r="E69" s="180">
        <v>7.7495527319187284E-6</v>
      </c>
      <c r="F69" s="192">
        <v>9489.7935979597169</v>
      </c>
      <c r="G69" s="178">
        <v>0</v>
      </c>
      <c r="H69" s="143" t="str">
        <f t="shared" si="0"/>
        <v>(9000, 10000]</v>
      </c>
      <c r="I69" s="172">
        <v>0</v>
      </c>
      <c r="J69" s="180">
        <v>0</v>
      </c>
      <c r="K69" s="180">
        <v>0</v>
      </c>
      <c r="L69" s="193">
        <v>0</v>
      </c>
      <c r="M69" s="180">
        <v>0</v>
      </c>
      <c r="N69" s="180">
        <v>0</v>
      </c>
      <c r="O69" s="106"/>
      <c r="P69" s="180">
        <v>0</v>
      </c>
      <c r="Q69" s="180">
        <v>0</v>
      </c>
      <c r="R69" s="180">
        <v>0</v>
      </c>
      <c r="S69" s="190">
        <v>0</v>
      </c>
    </row>
    <row r="70" spans="1:20">
      <c r="A70" s="152">
        <v>10000</v>
      </c>
      <c r="B70" s="152">
        <v>20000</v>
      </c>
      <c r="C70" s="191">
        <v>27261</v>
      </c>
      <c r="D70" s="191">
        <v>36767192000</v>
      </c>
      <c r="E70" s="180">
        <v>2.7630206254883139E-5</v>
      </c>
      <c r="F70" s="192">
        <v>13487.103187704046</v>
      </c>
      <c r="G70" s="178">
        <v>0</v>
      </c>
      <c r="H70" s="143" t="str">
        <f t="shared" si="0"/>
        <v>(10000, 20000]</v>
      </c>
      <c r="I70" s="172">
        <v>0</v>
      </c>
      <c r="J70" s="180">
        <v>0</v>
      </c>
      <c r="K70" s="180">
        <v>0</v>
      </c>
      <c r="L70" s="193">
        <v>0</v>
      </c>
      <c r="M70" s="180">
        <v>0</v>
      </c>
      <c r="N70" s="180">
        <v>0</v>
      </c>
      <c r="O70" s="106"/>
      <c r="P70" s="180">
        <v>0</v>
      </c>
      <c r="Q70" s="180">
        <v>0</v>
      </c>
      <c r="R70" s="180">
        <v>0</v>
      </c>
      <c r="S70" s="190">
        <v>0</v>
      </c>
    </row>
    <row r="71" spans="1:20">
      <c r="A71" s="152">
        <v>20000</v>
      </c>
      <c r="B71" s="152">
        <v>30000</v>
      </c>
      <c r="C71" s="191">
        <v>4794</v>
      </c>
      <c r="D71" s="191">
        <v>11474887465</v>
      </c>
      <c r="E71" s="180">
        <v>4.8589269940908168E-6</v>
      </c>
      <c r="F71" s="192">
        <v>23935.93547142261</v>
      </c>
      <c r="G71" s="178">
        <v>0</v>
      </c>
      <c r="H71" s="143" t="str">
        <f t="shared" si="0"/>
        <v>(20000, 30000]</v>
      </c>
      <c r="I71" s="172">
        <v>0</v>
      </c>
      <c r="J71" s="180">
        <v>0</v>
      </c>
      <c r="K71" s="180">
        <v>0</v>
      </c>
      <c r="L71" s="193">
        <v>0</v>
      </c>
      <c r="M71" s="180">
        <v>0</v>
      </c>
      <c r="N71" s="180">
        <v>0</v>
      </c>
      <c r="O71" s="106"/>
      <c r="P71" s="180">
        <v>0</v>
      </c>
      <c r="Q71" s="180">
        <v>0</v>
      </c>
      <c r="R71" s="180">
        <v>0</v>
      </c>
      <c r="S71" s="190">
        <v>0</v>
      </c>
    </row>
    <row r="72" spans="1:20">
      <c r="A72" s="152">
        <v>30000</v>
      </c>
      <c r="B72" s="152">
        <v>40000</v>
      </c>
      <c r="C72" s="191">
        <v>1168</v>
      </c>
      <c r="D72" s="191">
        <v>3941775520</v>
      </c>
      <c r="E72" s="180">
        <v>1.1838186752394815E-6</v>
      </c>
      <c r="F72" s="192">
        <v>33748.07808219178</v>
      </c>
      <c r="G72" s="178">
        <v>0</v>
      </c>
      <c r="H72" s="143" t="str">
        <f t="shared" si="0"/>
        <v>(30000, 40000]</v>
      </c>
      <c r="I72" s="172">
        <v>0</v>
      </c>
      <c r="J72" s="180">
        <v>0</v>
      </c>
      <c r="K72" s="180">
        <v>0</v>
      </c>
      <c r="L72" s="193">
        <v>0</v>
      </c>
      <c r="M72" s="180">
        <v>0</v>
      </c>
      <c r="N72" s="180">
        <v>0</v>
      </c>
      <c r="O72" s="106"/>
      <c r="P72" s="180">
        <v>0</v>
      </c>
      <c r="Q72" s="180">
        <v>0</v>
      </c>
      <c r="R72" s="180">
        <v>0</v>
      </c>
      <c r="S72" s="190">
        <v>0</v>
      </c>
    </row>
    <row r="73" spans="1:20">
      <c r="A73" s="152">
        <v>40000</v>
      </c>
      <c r="B73" s="152">
        <v>50000</v>
      </c>
      <c r="C73" s="191">
        <v>348</v>
      </c>
      <c r="D73" s="191">
        <v>1549257685</v>
      </c>
      <c r="E73" s="180">
        <v>3.5271309844464005E-7</v>
      </c>
      <c r="F73" s="192">
        <v>44518.898994252879</v>
      </c>
      <c r="G73" s="178">
        <v>0</v>
      </c>
      <c r="H73" s="143" t="str">
        <f t="shared" si="0"/>
        <v>(40000, 50000]</v>
      </c>
      <c r="I73" s="172">
        <v>0</v>
      </c>
      <c r="J73" s="180">
        <v>0</v>
      </c>
      <c r="K73" s="180">
        <v>0</v>
      </c>
      <c r="L73" s="193">
        <v>0</v>
      </c>
      <c r="M73" s="180">
        <v>0</v>
      </c>
      <c r="N73" s="180">
        <v>0</v>
      </c>
      <c r="O73" s="106"/>
      <c r="P73" s="180">
        <v>0</v>
      </c>
      <c r="Q73" s="180">
        <v>0</v>
      </c>
      <c r="R73" s="180">
        <v>0</v>
      </c>
      <c r="S73" s="190">
        <v>0</v>
      </c>
    </row>
    <row r="74" spans="1:20">
      <c r="A74" s="152">
        <v>50000</v>
      </c>
      <c r="B74" s="152">
        <v>60000</v>
      </c>
      <c r="C74" s="191">
        <v>658</v>
      </c>
      <c r="D74" s="191">
        <v>3583737515</v>
      </c>
      <c r="E74" s="180">
        <v>6.6691154820854352E-7</v>
      </c>
      <c r="F74" s="192">
        <v>54464.095972644376</v>
      </c>
      <c r="G74" s="178">
        <v>0</v>
      </c>
      <c r="H74" s="143" t="str">
        <f t="shared" si="0"/>
        <v>(50000, 60000]</v>
      </c>
      <c r="I74" s="172">
        <v>0</v>
      </c>
      <c r="J74" s="180">
        <v>0</v>
      </c>
      <c r="K74" s="180">
        <v>0</v>
      </c>
      <c r="L74" s="193">
        <v>0</v>
      </c>
      <c r="M74" s="180">
        <v>0</v>
      </c>
      <c r="N74" s="180">
        <v>0</v>
      </c>
      <c r="O74" s="106"/>
      <c r="P74" s="180">
        <v>0</v>
      </c>
      <c r="Q74" s="180">
        <v>0</v>
      </c>
      <c r="R74" s="180">
        <v>0</v>
      </c>
      <c r="S74" s="190">
        <v>0</v>
      </c>
    </row>
    <row r="75" spans="1:20">
      <c r="A75" s="152">
        <v>60000</v>
      </c>
      <c r="B75" s="152">
        <v>70000</v>
      </c>
      <c r="C75" s="191">
        <v>192</v>
      </c>
      <c r="D75" s="191">
        <v>1228675605</v>
      </c>
      <c r="E75" s="180">
        <v>1.9460033017635312E-7</v>
      </c>
      <c r="F75" s="192">
        <v>63993.521093750001</v>
      </c>
      <c r="G75" s="178">
        <v>0</v>
      </c>
      <c r="H75" s="143" t="str">
        <f t="shared" si="0"/>
        <v>(60000, 70000]</v>
      </c>
      <c r="I75" s="172">
        <v>0</v>
      </c>
      <c r="J75" s="180">
        <v>0</v>
      </c>
      <c r="K75" s="180">
        <v>0</v>
      </c>
      <c r="L75" s="193">
        <v>0</v>
      </c>
      <c r="M75" s="180">
        <v>0</v>
      </c>
      <c r="N75" s="180">
        <v>0</v>
      </c>
      <c r="O75" s="106"/>
      <c r="P75" s="180">
        <v>0</v>
      </c>
      <c r="Q75" s="180">
        <v>0</v>
      </c>
      <c r="R75" s="180">
        <v>0</v>
      </c>
      <c r="S75" s="190">
        <v>0</v>
      </c>
    </row>
    <row r="76" spans="1:20">
      <c r="A76" s="152">
        <v>70000</v>
      </c>
      <c r="B76" s="152">
        <v>80000</v>
      </c>
      <c r="C76" s="191">
        <v>46</v>
      </c>
      <c r="D76" s="191">
        <v>339933765</v>
      </c>
      <c r="E76" s="180">
        <v>4.6622995771417934E-8</v>
      </c>
      <c r="F76" s="192">
        <v>73898.644565217386</v>
      </c>
      <c r="G76" s="178">
        <v>0</v>
      </c>
      <c r="H76" s="143" t="str">
        <f t="shared" si="0"/>
        <v>(70000, 80000]</v>
      </c>
      <c r="I76" s="172">
        <v>0</v>
      </c>
      <c r="J76" s="180">
        <v>0</v>
      </c>
      <c r="K76" s="180">
        <v>0</v>
      </c>
      <c r="L76" s="193">
        <v>0</v>
      </c>
      <c r="M76" s="180">
        <v>0</v>
      </c>
      <c r="N76" s="180">
        <v>0</v>
      </c>
      <c r="O76" s="106"/>
      <c r="P76" s="180">
        <v>0</v>
      </c>
      <c r="Q76" s="180">
        <v>0</v>
      </c>
      <c r="R76" s="180">
        <v>0</v>
      </c>
      <c r="S76" s="190">
        <v>0</v>
      </c>
    </row>
    <row r="77" spans="1:20">
      <c r="A77" s="152">
        <v>80000</v>
      </c>
      <c r="B77" s="152">
        <v>90000</v>
      </c>
      <c r="C77" s="191">
        <v>18</v>
      </c>
      <c r="D77" s="191">
        <v>149870980</v>
      </c>
      <c r="E77" s="180">
        <v>1.8243780954033104E-8</v>
      </c>
      <c r="F77" s="192">
        <v>83261.655555555553</v>
      </c>
      <c r="G77" s="178">
        <v>0</v>
      </c>
      <c r="H77" s="143" t="str">
        <f t="shared" si="0"/>
        <v>(80000, 90000]</v>
      </c>
      <c r="I77" s="172">
        <v>0</v>
      </c>
      <c r="J77" s="180">
        <v>0</v>
      </c>
      <c r="K77" s="180">
        <v>0</v>
      </c>
      <c r="L77" s="193">
        <v>0</v>
      </c>
      <c r="M77" s="180">
        <v>0</v>
      </c>
      <c r="N77" s="180">
        <v>0</v>
      </c>
      <c r="O77" s="106"/>
      <c r="P77" s="180">
        <v>0</v>
      </c>
      <c r="Q77" s="180">
        <v>0</v>
      </c>
      <c r="R77" s="180">
        <v>0</v>
      </c>
      <c r="S77" s="190">
        <v>0</v>
      </c>
    </row>
    <row r="78" spans="1:20">
      <c r="A78" s="152">
        <v>90000</v>
      </c>
      <c r="B78" s="152">
        <v>100000</v>
      </c>
      <c r="C78" s="191">
        <v>6</v>
      </c>
      <c r="D78" s="191">
        <v>57272250</v>
      </c>
      <c r="E78" s="180">
        <v>6.081260318011035E-9</v>
      </c>
      <c r="F78" s="192">
        <v>95453.75</v>
      </c>
      <c r="G78" s="178">
        <v>0</v>
      </c>
      <c r="H78" s="143" t="str">
        <f t="shared" si="0"/>
        <v>(90000, 100000]</v>
      </c>
      <c r="I78" s="172">
        <v>0</v>
      </c>
      <c r="J78" s="180">
        <v>0</v>
      </c>
      <c r="K78" s="180">
        <v>0</v>
      </c>
      <c r="L78" s="193">
        <v>0</v>
      </c>
      <c r="M78" s="180">
        <v>0</v>
      </c>
      <c r="N78" s="180">
        <v>0</v>
      </c>
      <c r="O78" s="106"/>
      <c r="P78" s="180">
        <v>0</v>
      </c>
      <c r="Q78" s="180">
        <v>0</v>
      </c>
      <c r="R78" s="180">
        <v>0</v>
      </c>
      <c r="S78" s="190">
        <v>0</v>
      </c>
    </row>
    <row r="79" spans="1:20">
      <c r="A79" s="152">
        <v>100000</v>
      </c>
      <c r="B79" s="152">
        <v>9999999</v>
      </c>
      <c r="C79" s="191">
        <v>156</v>
      </c>
      <c r="D79" s="191">
        <v>1792140330</v>
      </c>
      <c r="E79" s="180">
        <v>1.5811276826828693E-7</v>
      </c>
      <c r="F79" s="192">
        <v>114880.79038461538</v>
      </c>
      <c r="G79" s="178">
        <v>0</v>
      </c>
      <c r="H79" s="143" t="str">
        <f t="shared" si="0"/>
        <v>(100000, 9999999]</v>
      </c>
      <c r="I79" s="172">
        <v>0</v>
      </c>
      <c r="J79" s="180">
        <v>0</v>
      </c>
      <c r="K79" s="180">
        <v>0</v>
      </c>
      <c r="L79" s="193">
        <v>0</v>
      </c>
      <c r="M79" s="180">
        <v>0</v>
      </c>
      <c r="N79" s="180">
        <v>0</v>
      </c>
      <c r="O79" s="106"/>
      <c r="P79" s="180">
        <v>0</v>
      </c>
      <c r="Q79" s="180">
        <v>0</v>
      </c>
      <c r="R79" s="180">
        <v>0</v>
      </c>
      <c r="S79" s="190">
        <v>0</v>
      </c>
    </row>
    <row r="80" spans="1:20">
      <c r="A80" s="213" t="s">
        <v>72</v>
      </c>
      <c r="B80" s="214"/>
      <c r="C80" s="194">
        <f>E80*B14</f>
        <v>13362000</v>
      </c>
      <c r="D80" s="191">
        <v>360008300</v>
      </c>
      <c r="E80" s="195">
        <v>1.3362000000000001E-2</v>
      </c>
      <c r="F80" s="192">
        <v>0.26942695704235892</v>
      </c>
      <c r="G80" s="178"/>
      <c r="H80" s="143" t="s">
        <v>72</v>
      </c>
      <c r="I80" s="172">
        <v>0.314</v>
      </c>
      <c r="J80" s="180">
        <v>4.1956680000000005E-3</v>
      </c>
      <c r="K80" s="180">
        <f>J80</f>
        <v>4.1956680000000005E-3</v>
      </c>
      <c r="L80" s="193">
        <v>4195668</v>
      </c>
      <c r="M80" s="196">
        <v>4.1956200146938917E-3</v>
      </c>
      <c r="N80" s="180">
        <v>1.1304131334649923E-3</v>
      </c>
      <c r="P80" s="47"/>
      <c r="Q80" s="47"/>
      <c r="R80" s="47"/>
      <c r="S80" s="47"/>
      <c r="T80" s="47"/>
    </row>
    <row r="81" spans="1:22">
      <c r="A81" s="213" t="s">
        <v>73</v>
      </c>
      <c r="B81" s="214"/>
      <c r="C81" s="194">
        <v>10000000</v>
      </c>
      <c r="D81" s="191">
        <v>0</v>
      </c>
      <c r="E81" s="180">
        <v>1</v>
      </c>
      <c r="F81" s="192">
        <v>0</v>
      </c>
      <c r="G81" s="178"/>
      <c r="H81" s="143" t="s">
        <v>73</v>
      </c>
      <c r="I81" s="152"/>
      <c r="J81" s="180"/>
      <c r="K81" s="180"/>
      <c r="L81" s="197"/>
      <c r="M81" s="196">
        <f>E81</f>
        <v>1</v>
      </c>
      <c r="N81" s="180">
        <f>F81/B9</f>
        <v>0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2" t="s">
        <v>305</v>
      </c>
      <c r="B84" s="212"/>
      <c r="C84" s="212"/>
      <c r="D84" s="212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17" t="s">
        <v>52</v>
      </c>
      <c r="B87" s="117" t="s">
        <v>53</v>
      </c>
      <c r="C87" s="117" t="s">
        <v>65</v>
      </c>
      <c r="D87" s="117" t="s">
        <v>66</v>
      </c>
      <c r="E87" s="117" t="s">
        <v>67</v>
      </c>
      <c r="F87" s="117" t="s">
        <v>77</v>
      </c>
      <c r="H87" s="117" t="s">
        <v>55</v>
      </c>
      <c r="I87" s="117" t="s">
        <v>57</v>
      </c>
      <c r="J87" s="117" t="s">
        <v>58</v>
      </c>
      <c r="K87" s="117" t="s">
        <v>59</v>
      </c>
      <c r="L87" s="117" t="s">
        <v>60</v>
      </c>
      <c r="M87" s="117" t="s">
        <v>61</v>
      </c>
      <c r="N87" s="117" t="s">
        <v>54</v>
      </c>
      <c r="P87" s="157" t="s">
        <v>301</v>
      </c>
      <c r="Q87" s="157" t="s">
        <v>302</v>
      </c>
      <c r="R87" s="157" t="s">
        <v>281</v>
      </c>
      <c r="S87" s="157" t="s">
        <v>74</v>
      </c>
      <c r="U87" s="117" t="s">
        <v>299</v>
      </c>
    </row>
    <row r="88" spans="1:22">
      <c r="A88" s="59">
        <v>-1</v>
      </c>
      <c r="B88" s="59">
        <v>0</v>
      </c>
      <c r="C88" s="64">
        <v>0</v>
      </c>
      <c r="D88" s="64">
        <v>0</v>
      </c>
      <c r="E88" s="180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1.0000000000000001E-5</v>
      </c>
      <c r="H88" s="143" t="str">
        <f>"("&amp;$A88&amp;", "&amp;$B88&amp;"]"</f>
        <v>(-1, 0]</v>
      </c>
      <c r="I88" s="172">
        <v>0</v>
      </c>
      <c r="J88" s="180" cm="1">
        <f t="array" ref="J88:J151">_xlfn.ANCHORARRAY(E88)*I88:I151</f>
        <v>0</v>
      </c>
      <c r="K88" s="180" cm="1">
        <f t="array" ref="K88:K151">J88:J151/SUM(_xlfn.ANCHORARRAY(J88))</f>
        <v>0</v>
      </c>
      <c r="L88" s="189" cm="1">
        <f t="array" ref="L88:L151">INT(_xlfn.ANCHORARRAY(K88)*$B$2)</f>
        <v>0</v>
      </c>
      <c r="M88" s="180" cm="1">
        <f t="array" ref="M88:M151">_xlfn.LET(_xlpm.x, L88:L151, _xlpm.x/SUM(_xlpm.x))</f>
        <v>0</v>
      </c>
      <c r="N88" s="199" cm="1">
        <f t="array" ref="N88:N151">M88:M151*_xlfn.ANCHORARRAY(F88)</f>
        <v>0</v>
      </c>
      <c r="O88" s="106"/>
      <c r="P88" s="180" cm="1">
        <f t="array" ref="P88:P151">_xlfn.ANCHORARRAY(M88)</f>
        <v>0</v>
      </c>
      <c r="Q88" s="180">
        <v>0</v>
      </c>
      <c r="R88" s="180">
        <v>0</v>
      </c>
      <c r="S88" s="190" cm="1">
        <f t="array" ref="S88:S151">_xlfn.LET(_xlpm.x, Q88:Q151/M88:M151, IF(ISERR(_xlpm.x), 0, ROUND(_xlpm.x,2)))</f>
        <v>0</v>
      </c>
      <c r="T88" s="92"/>
      <c r="U88" s="180">
        <v>0</v>
      </c>
      <c r="V88" s="92">
        <f>SUMPRODUCT(U88:U151,M88:M151)</f>
        <v>0.35900538288847633</v>
      </c>
    </row>
    <row r="89" spans="1:22">
      <c r="A89" s="152">
        <v>0</v>
      </c>
      <c r="B89" s="152">
        <v>1</v>
      </c>
      <c r="C89" s="191">
        <v>7042</v>
      </c>
      <c r="D89" s="191">
        <v>397470</v>
      </c>
      <c r="E89" s="180">
        <v>5.2724048380341487E-4</v>
      </c>
      <c r="F89" s="192">
        <v>0.56442771939789838</v>
      </c>
      <c r="G89" s="47">
        <v>-25756</v>
      </c>
      <c r="H89" s="143" t="str">
        <f t="shared" ref="H89:H151" si="1">"("&amp;$A89&amp;", "&amp;$B89&amp;"]"</f>
        <v>(0, 1]</v>
      </c>
      <c r="I89" s="172">
        <v>0</v>
      </c>
      <c r="J89" s="180">
        <v>0</v>
      </c>
      <c r="K89" s="180">
        <v>0</v>
      </c>
      <c r="L89" s="189">
        <v>0</v>
      </c>
      <c r="M89" s="180">
        <v>0</v>
      </c>
      <c r="N89" s="180">
        <v>0</v>
      </c>
      <c r="O89" s="106"/>
      <c r="P89" s="180">
        <v>0</v>
      </c>
      <c r="Q89" s="180">
        <v>0</v>
      </c>
      <c r="R89" s="180">
        <v>0</v>
      </c>
      <c r="S89" s="190">
        <v>0</v>
      </c>
      <c r="T89" s="92"/>
      <c r="U89" s="180">
        <v>0.1035961922670114</v>
      </c>
      <c r="V89" s="202">
        <f>V88*12</f>
        <v>4.3080645946617162</v>
      </c>
    </row>
    <row r="90" spans="1:22">
      <c r="A90" s="152">
        <v>1</v>
      </c>
      <c r="B90" s="152">
        <v>2</v>
      </c>
      <c r="C90" s="191">
        <v>6961</v>
      </c>
      <c r="D90" s="191">
        <v>1078515</v>
      </c>
      <c r="E90" s="180">
        <v>5.2117594543532684E-4</v>
      </c>
      <c r="F90" s="192">
        <v>1.5493679069099267</v>
      </c>
      <c r="G90" s="81">
        <f>1+G89*G88</f>
        <v>0.74243999999999999</v>
      </c>
      <c r="H90" s="143" t="str">
        <f t="shared" si="1"/>
        <v>(1, 2]</v>
      </c>
      <c r="I90" s="172">
        <v>0</v>
      </c>
      <c r="J90" s="180">
        <v>0</v>
      </c>
      <c r="K90" s="180">
        <v>0</v>
      </c>
      <c r="L90" s="189">
        <v>0</v>
      </c>
      <c r="M90" s="180">
        <v>0</v>
      </c>
      <c r="N90" s="180">
        <v>0</v>
      </c>
      <c r="O90" s="106"/>
      <c r="P90" s="180">
        <v>0</v>
      </c>
      <c r="Q90" s="180">
        <v>0</v>
      </c>
      <c r="R90" s="180">
        <v>0</v>
      </c>
      <c r="S90" s="190">
        <v>0</v>
      </c>
      <c r="T90" s="92"/>
      <c r="U90" s="180">
        <v>0.1484915483916982</v>
      </c>
    </row>
    <row r="91" spans="1:22">
      <c r="A91" s="152">
        <v>2</v>
      </c>
      <c r="B91" s="152">
        <v>3</v>
      </c>
      <c r="C91" s="191">
        <v>7196</v>
      </c>
      <c r="D91" s="191">
        <v>1845290</v>
      </c>
      <c r="E91" s="180">
        <v>5.3877059378718744E-4</v>
      </c>
      <c r="F91" s="192">
        <v>2.5643274041133965</v>
      </c>
      <c r="G91" s="106"/>
      <c r="H91" s="143" t="str">
        <f t="shared" si="1"/>
        <v>(2, 3]</v>
      </c>
      <c r="I91" s="172">
        <v>0</v>
      </c>
      <c r="J91" s="180">
        <v>0</v>
      </c>
      <c r="K91" s="180">
        <v>0</v>
      </c>
      <c r="L91" s="189">
        <v>0</v>
      </c>
      <c r="M91" s="180">
        <v>0</v>
      </c>
      <c r="N91" s="180">
        <v>0</v>
      </c>
      <c r="O91" s="106"/>
      <c r="P91" s="180">
        <v>0</v>
      </c>
      <c r="Q91" s="180">
        <v>0</v>
      </c>
      <c r="R91" s="180">
        <v>0</v>
      </c>
      <c r="S91" s="190">
        <v>0</v>
      </c>
      <c r="T91" s="92"/>
      <c r="U91" s="180">
        <v>0.17406206150944259</v>
      </c>
    </row>
    <row r="92" spans="1:22">
      <c r="A92" s="152">
        <v>3</v>
      </c>
      <c r="B92" s="152">
        <v>4</v>
      </c>
      <c r="C92" s="191">
        <v>7104</v>
      </c>
      <c r="D92" s="191">
        <v>2524955</v>
      </c>
      <c r="E92" s="180">
        <v>5.3188247613454413E-4</v>
      </c>
      <c r="F92" s="192">
        <v>3.5542722409909908</v>
      </c>
      <c r="G92" s="106"/>
      <c r="H92" s="143" t="str">
        <f t="shared" si="1"/>
        <v>(3, 4]</v>
      </c>
      <c r="I92" s="172">
        <v>0</v>
      </c>
      <c r="J92" s="180">
        <v>0</v>
      </c>
      <c r="K92" s="180">
        <v>0</v>
      </c>
      <c r="L92" s="189">
        <v>0</v>
      </c>
      <c r="M92" s="180">
        <v>0</v>
      </c>
      <c r="N92" s="180">
        <v>0</v>
      </c>
      <c r="O92" s="106"/>
      <c r="P92" s="180">
        <v>0</v>
      </c>
      <c r="Q92" s="180">
        <v>0</v>
      </c>
      <c r="R92" s="180">
        <v>3.614457831325301E-2</v>
      </c>
      <c r="S92" s="190">
        <v>0</v>
      </c>
      <c r="T92" s="92"/>
      <c r="U92" s="180">
        <v>0.1929305403453177</v>
      </c>
    </row>
    <row r="93" spans="1:22">
      <c r="A93" s="152">
        <v>4</v>
      </c>
      <c r="B93" s="152">
        <v>5</v>
      </c>
      <c r="C93" s="191">
        <v>7483</v>
      </c>
      <c r="D93" s="191">
        <v>3409320</v>
      </c>
      <c r="E93" s="180">
        <v>5.6025852602967251E-4</v>
      </c>
      <c r="F93" s="192">
        <v>4.5560871308298809</v>
      </c>
      <c r="G93" s="106"/>
      <c r="H93" s="143" t="str">
        <f t="shared" si="1"/>
        <v>(4, 5]</v>
      </c>
      <c r="I93" s="172">
        <v>0</v>
      </c>
      <c r="J93" s="180">
        <v>0</v>
      </c>
      <c r="K93" s="180">
        <v>0</v>
      </c>
      <c r="L93" s="189">
        <v>0</v>
      </c>
      <c r="M93" s="180">
        <v>0</v>
      </c>
      <c r="N93" s="180">
        <v>0</v>
      </c>
      <c r="O93" s="106"/>
      <c r="P93" s="180">
        <v>0</v>
      </c>
      <c r="Q93" s="180">
        <v>0</v>
      </c>
      <c r="R93" s="180">
        <v>0</v>
      </c>
      <c r="S93" s="190">
        <v>0</v>
      </c>
      <c r="T93" s="92"/>
      <c r="U93" s="180">
        <v>0.2063314917127072</v>
      </c>
    </row>
    <row r="94" spans="1:22">
      <c r="A94" s="152">
        <v>5</v>
      </c>
      <c r="B94" s="152">
        <v>6</v>
      </c>
      <c r="C94" s="191">
        <v>8182</v>
      </c>
      <c r="D94" s="191">
        <v>4541655</v>
      </c>
      <c r="E94" s="180">
        <v>6.1259324602095158E-4</v>
      </c>
      <c r="F94" s="192">
        <v>5.550788315815204</v>
      </c>
      <c r="G94" s="106"/>
      <c r="H94" s="143" t="str">
        <f t="shared" si="1"/>
        <v>(5, 6]</v>
      </c>
      <c r="I94" s="172">
        <v>0</v>
      </c>
      <c r="J94" s="180">
        <v>0</v>
      </c>
      <c r="K94" s="180">
        <v>0</v>
      </c>
      <c r="L94" s="189">
        <v>0</v>
      </c>
      <c r="M94" s="180">
        <v>0</v>
      </c>
      <c r="N94" s="180">
        <v>0</v>
      </c>
      <c r="O94" s="106"/>
      <c r="P94" s="180">
        <v>0</v>
      </c>
      <c r="Q94" s="180">
        <v>0</v>
      </c>
      <c r="R94" s="180">
        <v>0</v>
      </c>
      <c r="S94" s="190">
        <v>0</v>
      </c>
      <c r="T94" s="92"/>
      <c r="U94" s="180">
        <v>0.21336163331311911</v>
      </c>
    </row>
    <row r="95" spans="1:22">
      <c r="A95" s="152">
        <v>6</v>
      </c>
      <c r="B95" s="152">
        <v>7</v>
      </c>
      <c r="C95" s="191">
        <v>8390</v>
      </c>
      <c r="D95" s="191">
        <v>5496365</v>
      </c>
      <c r="E95" s="180">
        <v>6.2816638158344951E-4</v>
      </c>
      <c r="F95" s="192">
        <v>6.5510905840286053</v>
      </c>
      <c r="G95" s="106"/>
      <c r="H95" s="143" t="str">
        <f t="shared" si="1"/>
        <v>(6, 7]</v>
      </c>
      <c r="I95" s="172">
        <v>0</v>
      </c>
      <c r="J95" s="180">
        <v>0</v>
      </c>
      <c r="K95" s="180">
        <v>0</v>
      </c>
      <c r="L95" s="189">
        <v>0</v>
      </c>
      <c r="M95" s="180">
        <v>0</v>
      </c>
      <c r="N95" s="180">
        <v>0</v>
      </c>
      <c r="O95" s="106"/>
      <c r="P95" s="180">
        <v>0</v>
      </c>
      <c r="Q95" s="180">
        <v>0</v>
      </c>
      <c r="R95" s="180">
        <v>1.2048192771084338E-2</v>
      </c>
      <c r="S95" s="190">
        <v>0</v>
      </c>
      <c r="T95" s="92"/>
      <c r="U95" s="180">
        <v>0.22473548361673201</v>
      </c>
    </row>
    <row r="96" spans="1:22">
      <c r="A96" s="152">
        <v>7</v>
      </c>
      <c r="B96" s="152">
        <v>8</v>
      </c>
      <c r="C96" s="191">
        <v>8747</v>
      </c>
      <c r="D96" s="191">
        <v>6605700</v>
      </c>
      <c r="E96" s="180">
        <v>6.5489527290946755E-4</v>
      </c>
      <c r="F96" s="192">
        <v>7.5519606722304786</v>
      </c>
      <c r="G96" s="106"/>
      <c r="H96" s="143" t="str">
        <f t="shared" si="1"/>
        <v>(7, 8]</v>
      </c>
      <c r="I96" s="172">
        <v>0</v>
      </c>
      <c r="J96" s="180">
        <v>0</v>
      </c>
      <c r="K96" s="180">
        <v>0</v>
      </c>
      <c r="L96" s="189">
        <v>0</v>
      </c>
      <c r="M96" s="180">
        <v>0</v>
      </c>
      <c r="N96" s="180">
        <v>0</v>
      </c>
      <c r="O96" s="106"/>
      <c r="P96" s="180">
        <v>0</v>
      </c>
      <c r="Q96" s="180">
        <v>0</v>
      </c>
      <c r="R96" s="180">
        <v>3.614457831325301E-2</v>
      </c>
      <c r="S96" s="190">
        <v>0</v>
      </c>
      <c r="T96" s="92"/>
      <c r="U96" s="180">
        <v>0.2344830191530354</v>
      </c>
    </row>
    <row r="97" spans="1:21">
      <c r="A97" s="152">
        <v>8</v>
      </c>
      <c r="B97" s="152">
        <v>9</v>
      </c>
      <c r="C97" s="191">
        <v>8856</v>
      </c>
      <c r="D97" s="191">
        <v>7570485</v>
      </c>
      <c r="E97" s="180">
        <v>6.6305619491096885E-4</v>
      </c>
      <c r="F97" s="192">
        <v>8.5484247967479678</v>
      </c>
      <c r="G97" s="106"/>
      <c r="H97" s="143" t="str">
        <f t="shared" si="1"/>
        <v>(8, 9]</v>
      </c>
      <c r="I97" s="172">
        <v>0</v>
      </c>
      <c r="J97" s="180">
        <v>0</v>
      </c>
      <c r="K97" s="180">
        <v>0</v>
      </c>
      <c r="L97" s="189">
        <v>0</v>
      </c>
      <c r="M97" s="180">
        <v>0</v>
      </c>
      <c r="N97" s="180">
        <v>0</v>
      </c>
      <c r="O97" s="106"/>
      <c r="P97" s="180">
        <v>0</v>
      </c>
      <c r="Q97" s="180">
        <v>0</v>
      </c>
      <c r="R97" s="180">
        <v>2.4096385542168676E-2</v>
      </c>
      <c r="S97" s="190">
        <v>0</v>
      </c>
      <c r="T97" s="92"/>
      <c r="U97" s="180">
        <v>0.24127152960495621</v>
      </c>
    </row>
    <row r="98" spans="1:21">
      <c r="A98" s="152">
        <v>9</v>
      </c>
      <c r="B98" s="152">
        <v>10</v>
      </c>
      <c r="C98" s="191">
        <v>9108</v>
      </c>
      <c r="D98" s="191">
        <v>8694310</v>
      </c>
      <c r="E98" s="180">
        <v>6.8192364761168744E-4</v>
      </c>
      <c r="F98" s="192">
        <v>9.5457949055775142</v>
      </c>
      <c r="G98" s="106"/>
      <c r="H98" s="143" t="str">
        <f t="shared" si="1"/>
        <v>(9, 10]</v>
      </c>
      <c r="I98" s="172">
        <v>0</v>
      </c>
      <c r="J98" s="180">
        <v>0</v>
      </c>
      <c r="K98" s="180">
        <v>0</v>
      </c>
      <c r="L98" s="189">
        <v>0</v>
      </c>
      <c r="M98" s="180">
        <v>0</v>
      </c>
      <c r="N98" s="180">
        <v>0</v>
      </c>
      <c r="O98" s="106"/>
      <c r="P98" s="180">
        <v>0</v>
      </c>
      <c r="Q98" s="180">
        <v>0</v>
      </c>
      <c r="R98" s="180">
        <v>1.2048192771084338E-2</v>
      </c>
      <c r="S98" s="190">
        <v>0</v>
      </c>
      <c r="T98" s="92"/>
      <c r="U98" s="180">
        <v>0.24651398937424071</v>
      </c>
    </row>
    <row r="99" spans="1:21">
      <c r="A99" s="152">
        <v>10</v>
      </c>
      <c r="B99" s="152">
        <v>15</v>
      </c>
      <c r="C99" s="191">
        <v>51671</v>
      </c>
      <c r="D99" s="191">
        <v>65170480</v>
      </c>
      <c r="E99" s="180">
        <v>3.8686513829318736E-3</v>
      </c>
      <c r="F99" s="192">
        <v>12.612583460742004</v>
      </c>
      <c r="G99" s="106"/>
      <c r="H99" s="143" t="str">
        <f t="shared" si="1"/>
        <v>(10, 15]</v>
      </c>
      <c r="I99" s="172">
        <v>5</v>
      </c>
      <c r="J99" s="180">
        <v>1.9343256914659369E-2</v>
      </c>
      <c r="K99" s="180">
        <v>1.0369634942528667E-2</v>
      </c>
      <c r="L99" s="189">
        <v>10369634</v>
      </c>
      <c r="M99" s="180">
        <v>1.0369634228131953E-2</v>
      </c>
      <c r="N99" s="180">
        <v>0.13078787715968124</v>
      </c>
      <c r="O99" s="106">
        <v>0.7</v>
      </c>
      <c r="P99" s="180">
        <v>1.0369634228131953E-2</v>
      </c>
      <c r="Q99" s="180">
        <v>0.14065752251643807</v>
      </c>
      <c r="R99" s="180">
        <v>7.2289156626506021E-2</v>
      </c>
      <c r="S99" s="190">
        <v>13.56</v>
      </c>
      <c r="T99" s="92"/>
      <c r="U99" s="180">
        <v>0.2621944591855655</v>
      </c>
    </row>
    <row r="100" spans="1:21">
      <c r="A100" s="152">
        <v>15</v>
      </c>
      <c r="B100" s="152">
        <v>20</v>
      </c>
      <c r="C100" s="191">
        <v>60539</v>
      </c>
      <c r="D100" s="191">
        <v>106561110</v>
      </c>
      <c r="E100" s="180">
        <v>4.5326060279714479E-3</v>
      </c>
      <c r="F100" s="192">
        <v>17.602059829201011</v>
      </c>
      <c r="G100" s="106"/>
      <c r="H100" s="181" t="str">
        <f t="shared" si="1"/>
        <v>(15, 20]</v>
      </c>
      <c r="I100" s="172">
        <v>15</v>
      </c>
      <c r="J100" s="180">
        <v>6.7989090419571713E-2</v>
      </c>
      <c r="K100" s="180">
        <v>3.6447949320842027E-2</v>
      </c>
      <c r="L100" s="189">
        <v>36447949</v>
      </c>
      <c r="M100" s="180">
        <v>3.6447949801854895E-2</v>
      </c>
      <c r="N100" s="180">
        <v>0.64155899306396502</v>
      </c>
      <c r="O100" s="106" cm="1">
        <f t="array" ref="O100:O106">I100:I106*O99</f>
        <v>10.5</v>
      </c>
      <c r="P100" s="180">
        <v>3.6447949801854895E-2</v>
      </c>
      <c r="Q100" s="180">
        <v>0.13948329848708246</v>
      </c>
      <c r="R100" s="180">
        <v>7.2289156626506021E-2</v>
      </c>
      <c r="S100" s="190">
        <v>3.83</v>
      </c>
      <c r="T100" s="92"/>
      <c r="U100" s="180">
        <v>0.28343220593126539</v>
      </c>
    </row>
    <row r="101" spans="1:21">
      <c r="A101" s="152">
        <v>20</v>
      </c>
      <c r="B101" s="152">
        <v>25</v>
      </c>
      <c r="C101" s="191">
        <v>68801</v>
      </c>
      <c r="D101" s="191">
        <v>155359970</v>
      </c>
      <c r="E101" s="180">
        <v>5.151188941516437E-3</v>
      </c>
      <c r="F101" s="192">
        <v>22.581062775250363</v>
      </c>
      <c r="G101" s="106"/>
      <c r="H101" s="143" t="str">
        <f t="shared" si="1"/>
        <v>(20, 25]</v>
      </c>
      <c r="I101" s="172">
        <v>35</v>
      </c>
      <c r="J101" s="180">
        <v>0.1802916129530753</v>
      </c>
      <c r="K101" s="180">
        <v>9.6651676487128232E-2</v>
      </c>
      <c r="L101" s="189">
        <v>96651676</v>
      </c>
      <c r="M101" s="180">
        <v>9.6651678126336918E-2</v>
      </c>
      <c r="N101" s="180">
        <v>2.1824976111041061</v>
      </c>
      <c r="O101" s="106">
        <v>24.5</v>
      </c>
      <c r="P101" s="180">
        <v>9.6651678126336918E-2</v>
      </c>
      <c r="Q101" s="180">
        <v>0.1402127125053178</v>
      </c>
      <c r="R101" s="180">
        <v>7.2289156626506021E-2</v>
      </c>
      <c r="S101" s="190">
        <v>1.45</v>
      </c>
      <c r="T101" s="92"/>
      <c r="U101" s="180">
        <v>0.29907072112041061</v>
      </c>
    </row>
    <row r="102" spans="1:21">
      <c r="A102" s="152">
        <v>25</v>
      </c>
      <c r="B102" s="152">
        <v>30</v>
      </c>
      <c r="C102" s="191">
        <v>76304</v>
      </c>
      <c r="D102" s="191">
        <v>210369015</v>
      </c>
      <c r="E102" s="180">
        <v>5.7129448844271194E-3</v>
      </c>
      <c r="F102" s="192">
        <v>27.56985413608723</v>
      </c>
      <c r="G102" s="106"/>
      <c r="H102" s="143" t="str">
        <f t="shared" si="1"/>
        <v>(25, 30]</v>
      </c>
      <c r="I102" s="172">
        <v>31.66</v>
      </c>
      <c r="J102" s="180">
        <v>0.1808718350409626</v>
      </c>
      <c r="K102" s="180">
        <v>9.6962724996876526E-2</v>
      </c>
      <c r="L102" s="189">
        <v>96962724</v>
      </c>
      <c r="M102" s="180">
        <v>9.696272613317998E-2</v>
      </c>
      <c r="N102" s="180">
        <v>2.6732482161291453</v>
      </c>
      <c r="O102" s="47">
        <v>22.161999999999999</v>
      </c>
      <c r="P102" s="180">
        <v>9.696272613317998E-2</v>
      </c>
      <c r="Q102" s="180">
        <v>0.13974440349361009</v>
      </c>
      <c r="R102" s="180">
        <v>8.4337349397590355E-2</v>
      </c>
      <c r="S102" s="190">
        <v>1.44</v>
      </c>
      <c r="T102" s="92"/>
      <c r="U102" s="180">
        <v>0.31171104584443621</v>
      </c>
    </row>
    <row r="103" spans="1:21">
      <c r="A103" s="152">
        <v>30</v>
      </c>
      <c r="B103" s="152">
        <v>35</v>
      </c>
      <c r="C103" s="191">
        <v>83241</v>
      </c>
      <c r="D103" s="191">
        <v>271107480</v>
      </c>
      <c r="E103" s="180">
        <v>6.2323239296052345E-3</v>
      </c>
      <c r="F103" s="192">
        <v>32.568984034310013</v>
      </c>
      <c r="G103" s="106"/>
      <c r="H103" s="143" t="str">
        <f t="shared" si="1"/>
        <v>(30, 35]</v>
      </c>
      <c r="I103" s="172">
        <v>21</v>
      </c>
      <c r="J103" s="180">
        <v>0.13087880252170991</v>
      </c>
      <c r="K103" s="180">
        <v>7.0162197082586364E-2</v>
      </c>
      <c r="L103" s="189">
        <v>70162197</v>
      </c>
      <c r="M103" s="180">
        <v>7.0162198543568366E-2</v>
      </c>
      <c r="N103" s="180">
        <v>2.2851115241775672</v>
      </c>
      <c r="O103" s="106">
        <v>14.7</v>
      </c>
      <c r="P103" s="180">
        <v>7.0162198543568366E-2</v>
      </c>
      <c r="Q103" s="180">
        <v>3.6792875919821895E-2</v>
      </c>
      <c r="R103" s="180">
        <v>3.614457831325301E-2</v>
      </c>
      <c r="S103" s="190">
        <v>0.52</v>
      </c>
      <c r="T103" s="92"/>
      <c r="U103" s="180">
        <v>0.32425899924548329</v>
      </c>
    </row>
    <row r="104" spans="1:21">
      <c r="A104" s="152">
        <v>35</v>
      </c>
      <c r="B104" s="152">
        <v>40</v>
      </c>
      <c r="C104" s="191">
        <v>89448</v>
      </c>
      <c r="D104" s="191">
        <v>335898775</v>
      </c>
      <c r="E104" s="180">
        <v>6.6970472586265067E-3</v>
      </c>
      <c r="F104" s="192">
        <v>37.552407544047938</v>
      </c>
      <c r="G104" s="106"/>
      <c r="H104" s="181" t="str">
        <f t="shared" si="1"/>
        <v>(35, 40]</v>
      </c>
      <c r="I104" s="172">
        <v>19.247058600000003</v>
      </c>
      <c r="J104" s="180">
        <v>0.12889846103375374</v>
      </c>
      <c r="K104" s="180">
        <v>6.9100565198036118E-2</v>
      </c>
      <c r="L104" s="189">
        <v>69100565</v>
      </c>
      <c r="M104" s="180">
        <v>6.9100566520212459E-2</v>
      </c>
      <c r="N104" s="180">
        <v>2.5948926354916129</v>
      </c>
      <c r="O104" s="106">
        <v>13.47294102</v>
      </c>
      <c r="P104" s="180">
        <v>6.9100566520212459E-2</v>
      </c>
      <c r="Q104" s="180">
        <v>2.9973236749330917E-2</v>
      </c>
      <c r="R104" s="180">
        <v>2.4096385542168676E-2</v>
      </c>
      <c r="S104" s="190">
        <v>0.43</v>
      </c>
      <c r="T104" s="92"/>
      <c r="U104" s="180">
        <v>0.33402138771449891</v>
      </c>
    </row>
    <row r="105" spans="1:21">
      <c r="A105" s="152">
        <v>40</v>
      </c>
      <c r="B105" s="152">
        <v>45</v>
      </c>
      <c r="C105" s="191">
        <v>95401</v>
      </c>
      <c r="D105" s="191">
        <v>405939470</v>
      </c>
      <c r="E105" s="180">
        <v>7.1427533932589583E-3</v>
      </c>
      <c r="F105" s="192">
        <v>42.55086110208488</v>
      </c>
      <c r="G105" s="106"/>
      <c r="H105" s="143" t="str">
        <f t="shared" si="1"/>
        <v>(40, 45]</v>
      </c>
      <c r="I105" s="172">
        <v>18.263183400000003</v>
      </c>
      <c r="J105" s="180">
        <v>0.13044941520206069</v>
      </c>
      <c r="K105" s="180">
        <v>6.9932008869021414E-2</v>
      </c>
      <c r="L105" s="189">
        <v>69932008</v>
      </c>
      <c r="M105" s="180">
        <v>6.9932009538504217E-2</v>
      </c>
      <c r="N105" s="180">
        <v>2.9756672244625677</v>
      </c>
      <c r="O105" s="106">
        <v>12.784228380000002</v>
      </c>
      <c r="P105" s="180">
        <v>6.9932009538504217E-2</v>
      </c>
      <c r="Q105" s="180">
        <v>2.961772074044302E-2</v>
      </c>
      <c r="R105" s="180">
        <v>3.614457831325301E-2</v>
      </c>
      <c r="S105" s="190">
        <v>0.42</v>
      </c>
      <c r="T105" s="92"/>
      <c r="U105" s="180">
        <v>0.3430985244299562</v>
      </c>
    </row>
    <row r="106" spans="1:21">
      <c r="A106" s="152">
        <v>45</v>
      </c>
      <c r="B106" s="152">
        <v>50</v>
      </c>
      <c r="C106" s="191">
        <v>100624</v>
      </c>
      <c r="D106" s="191">
        <v>478490985</v>
      </c>
      <c r="E106" s="180">
        <v>7.5338038117345671E-3</v>
      </c>
      <c r="F106" s="192">
        <v>47.552371700588331</v>
      </c>
      <c r="G106" s="106"/>
      <c r="H106" s="143" t="str">
        <f t="shared" si="1"/>
        <v>(45, 50]</v>
      </c>
      <c r="I106" s="172">
        <v>17.5</v>
      </c>
      <c r="J106" s="180">
        <v>0.13184156670535493</v>
      </c>
      <c r="K106" s="180">
        <v>7.0678320771796865E-2</v>
      </c>
      <c r="L106" s="189">
        <v>70678320</v>
      </c>
      <c r="M106" s="180">
        <v>7.0678321554923068E-2</v>
      </c>
      <c r="N106" s="180">
        <v>3.3609218177534061</v>
      </c>
      <c r="O106" s="106">
        <v>12.25</v>
      </c>
      <c r="P106" s="180">
        <v>7.0678321554923068E-2</v>
      </c>
      <c r="Q106" s="180">
        <v>2.7089906677247668E-2</v>
      </c>
      <c r="R106" s="180">
        <v>2.4096385542168676E-2</v>
      </c>
      <c r="S106" s="190">
        <v>0.38</v>
      </c>
      <c r="T106" s="92"/>
      <c r="U106" s="180">
        <v>0.35173334075126161</v>
      </c>
    </row>
    <row r="107" spans="1:21">
      <c r="A107" s="152">
        <v>50</v>
      </c>
      <c r="B107" s="152">
        <v>60</v>
      </c>
      <c r="C107" s="191">
        <v>214959</v>
      </c>
      <c r="D107" s="191">
        <v>1184621845</v>
      </c>
      <c r="E107" s="180">
        <v>1.6094161766245139E-2</v>
      </c>
      <c r="F107" s="192">
        <v>55.10919966133077</v>
      </c>
      <c r="G107" s="106">
        <v>10</v>
      </c>
      <c r="H107" s="181" t="str">
        <f t="shared" si="1"/>
        <v>(50, 60]</v>
      </c>
      <c r="I107" s="172" cm="1">
        <f t="array" ref="I107:I151">G107:G151*G90</f>
        <v>7.4244000000000003</v>
      </c>
      <c r="J107" s="180">
        <v>0.11948949461731041</v>
      </c>
      <c r="K107" s="180">
        <v>6.4056556975662371E-2</v>
      </c>
      <c r="L107" s="189">
        <v>64056556</v>
      </c>
      <c r="M107" s="180">
        <v>6.4056557409244264E-2</v>
      </c>
      <c r="N107" s="180">
        <v>3.5301056118835388</v>
      </c>
      <c r="O107" s="106" cm="1">
        <f t="array" ref="O107:O151">G107:G151*O99</f>
        <v>7</v>
      </c>
      <c r="P107" s="180">
        <v>6.4056557409244264E-2</v>
      </c>
      <c r="Q107" s="180">
        <v>2.0696065517401638E-2</v>
      </c>
      <c r="R107" s="180">
        <v>2.4096385542168676E-2</v>
      </c>
      <c r="S107" s="190">
        <v>0.32</v>
      </c>
      <c r="T107" s="92"/>
      <c r="U107" s="180">
        <v>0.36271288727141282</v>
      </c>
    </row>
    <row r="108" spans="1:21">
      <c r="A108" s="152">
        <v>60</v>
      </c>
      <c r="B108" s="152">
        <v>70</v>
      </c>
      <c r="C108" s="191">
        <v>229908</v>
      </c>
      <c r="D108" s="191">
        <v>1496133495</v>
      </c>
      <c r="E108" s="180">
        <v>1.7213406013955625E-2</v>
      </c>
      <c r="F108" s="192">
        <v>65.075312516310873</v>
      </c>
      <c r="G108" s="106">
        <v>13.365</v>
      </c>
      <c r="H108" s="143" t="str">
        <f t="shared" si="1"/>
        <v>(60, 70]</v>
      </c>
      <c r="I108" s="172">
        <v>9.9227106000000003</v>
      </c>
      <c r="J108" s="180">
        <v>0.17080364631678124</v>
      </c>
      <c r="K108" s="180">
        <v>9.1565317411232486E-2</v>
      </c>
      <c r="L108" s="189">
        <v>91565317</v>
      </c>
      <c r="M108" s="180">
        <v>9.1565319014437013E-2</v>
      </c>
      <c r="N108" s="180">
        <v>5.958641750520191</v>
      </c>
      <c r="O108" s="106">
        <v>9.3554999999999993</v>
      </c>
      <c r="P108" s="180">
        <v>9.1565319014437013E-2</v>
      </c>
      <c r="Q108" s="180">
        <v>6.0878189521954736E-2</v>
      </c>
      <c r="R108" s="180">
        <v>6.0240963855421686E-2</v>
      </c>
      <c r="S108" s="190">
        <v>0.66</v>
      </c>
      <c r="T108" s="92"/>
      <c r="U108" s="180">
        <v>0.3762682804482122</v>
      </c>
    </row>
    <row r="109" spans="1:21">
      <c r="A109" s="152">
        <v>70</v>
      </c>
      <c r="B109" s="152">
        <v>80</v>
      </c>
      <c r="C109" s="191">
        <v>241897</v>
      </c>
      <c r="D109" s="191">
        <v>1815887605</v>
      </c>
      <c r="E109" s="180">
        <v>1.811103256327672E-2</v>
      </c>
      <c r="F109" s="192">
        <v>75.068628589854356</v>
      </c>
      <c r="G109" s="106">
        <v>11.407500000000001</v>
      </c>
      <c r="H109" s="143" t="str">
        <f t="shared" si="1"/>
        <v>(70, 80]</v>
      </c>
      <c r="I109" s="172">
        <v>8.4693842999999998</v>
      </c>
      <c r="J109" s="180">
        <v>0.1533892948482046</v>
      </c>
      <c r="K109" s="180">
        <v>8.2229740249292693E-2</v>
      </c>
      <c r="L109" s="189">
        <v>82229740</v>
      </c>
      <c r="M109" s="180">
        <v>8.2229741809054319E-2</v>
      </c>
      <c r="N109" s="180">
        <v>6.1728739469035174</v>
      </c>
      <c r="O109" s="106">
        <v>7.9852499999999997</v>
      </c>
      <c r="P109" s="180">
        <v>8.2229741809054319E-2</v>
      </c>
      <c r="Q109" s="180">
        <v>5.4668850366721262E-2</v>
      </c>
      <c r="R109" s="180">
        <v>4.8192771084337352E-2</v>
      </c>
      <c r="S109" s="190">
        <v>0.66</v>
      </c>
      <c r="T109" s="92"/>
      <c r="U109" s="180">
        <v>0.38787950467443449</v>
      </c>
    </row>
    <row r="110" spans="1:21">
      <c r="A110" s="152">
        <v>80</v>
      </c>
      <c r="B110" s="152">
        <v>90</v>
      </c>
      <c r="C110" s="191">
        <v>251871</v>
      </c>
      <c r="D110" s="191">
        <v>2142451880</v>
      </c>
      <c r="E110" s="180">
        <v>1.8857794361836114E-2</v>
      </c>
      <c r="F110" s="192">
        <v>85.061475120200413</v>
      </c>
      <c r="G110" s="106">
        <v>5</v>
      </c>
      <c r="H110" s="143" t="str">
        <f t="shared" si="1"/>
        <v>(80, 90]</v>
      </c>
      <c r="I110" s="172">
        <v>3.7122000000000002</v>
      </c>
      <c r="J110" s="180">
        <v>7.0003904230008018E-2</v>
      </c>
      <c r="K110" s="180">
        <v>3.7528061309405648E-2</v>
      </c>
      <c r="L110" s="189">
        <v>37528061</v>
      </c>
      <c r="M110" s="180">
        <v>3.7528061825617361E-2</v>
      </c>
      <c r="N110" s="180">
        <v>3.1921922972890941</v>
      </c>
      <c r="O110" s="106">
        <v>3.5</v>
      </c>
      <c r="P110" s="180">
        <v>3.7528061825617361E-2</v>
      </c>
      <c r="Q110" s="180">
        <v>2.7836151695903793E-2</v>
      </c>
      <c r="R110" s="180">
        <v>2.4096385542168676E-2</v>
      </c>
      <c r="S110" s="190">
        <v>0.74</v>
      </c>
      <c r="T110" s="92"/>
      <c r="U110" s="180">
        <v>0.39818380745410098</v>
      </c>
    </row>
    <row r="111" spans="1:21">
      <c r="A111" s="152">
        <v>90</v>
      </c>
      <c r="B111" s="152">
        <v>100</v>
      </c>
      <c r="C111" s="191">
        <v>258300</v>
      </c>
      <c r="D111" s="191">
        <v>2455049550</v>
      </c>
      <c r="E111" s="180">
        <v>1.9339139018236591E-2</v>
      </c>
      <c r="F111" s="192">
        <v>95.046440185830434</v>
      </c>
      <c r="G111" s="106">
        <v>5</v>
      </c>
      <c r="H111" s="143" t="str">
        <f t="shared" si="1"/>
        <v>(90, 100]</v>
      </c>
      <c r="I111" s="172">
        <v>3.7122000000000002</v>
      </c>
      <c r="J111" s="200">
        <v>7.179075186349787E-2</v>
      </c>
      <c r="K111" s="200">
        <v>3.8485963990373954E-2</v>
      </c>
      <c r="L111" s="189">
        <v>38485963</v>
      </c>
      <c r="M111" s="200">
        <v>3.8485963846691201E-2</v>
      </c>
      <c r="N111" s="200">
        <v>3.657953860748568</v>
      </c>
      <c r="O111" s="106">
        <v>3.5</v>
      </c>
      <c r="P111" s="180">
        <v>3.8485963846691201E-2</v>
      </c>
      <c r="Q111" s="180">
        <v>2.4594054614851365E-2</v>
      </c>
      <c r="R111" s="180">
        <v>1.2048192771084338E-2</v>
      </c>
      <c r="S111" s="190">
        <v>0.64</v>
      </c>
      <c r="T111" s="92"/>
      <c r="U111" s="200">
        <v>0.40764951657436599</v>
      </c>
    </row>
    <row r="112" spans="1:21">
      <c r="A112" s="152">
        <v>100</v>
      </c>
      <c r="B112" s="152">
        <v>120</v>
      </c>
      <c r="C112" s="191">
        <v>527850</v>
      </c>
      <c r="D112" s="191">
        <v>5809282525</v>
      </c>
      <c r="E112" s="180">
        <v>3.9520575032040976E-2</v>
      </c>
      <c r="F112" s="192">
        <v>110.05555602917495</v>
      </c>
      <c r="G112" s="106">
        <v>5</v>
      </c>
      <c r="H112" s="143" t="str">
        <f t="shared" si="1"/>
        <v>(100, 120]</v>
      </c>
      <c r="I112" s="172">
        <v>3.7122000000000002</v>
      </c>
      <c r="J112" s="200">
        <v>0.14670827863394251</v>
      </c>
      <c r="K112" s="200">
        <v>7.8648145924579527E-2</v>
      </c>
      <c r="L112" s="189">
        <v>78648145</v>
      </c>
      <c r="M112" s="200">
        <v>7.864814673025923E-2</v>
      </c>
      <c r="N112" s="200">
        <v>8.6556655190628167</v>
      </c>
      <c r="O112" s="106">
        <v>3.5</v>
      </c>
      <c r="P112" s="180">
        <v>7.864814673025923E-2</v>
      </c>
      <c r="Q112" s="180">
        <v>3.8380480959512027E-2</v>
      </c>
      <c r="R112" s="180">
        <v>6.0240963855421686E-2</v>
      </c>
      <c r="S112" s="190">
        <v>0.49</v>
      </c>
      <c r="T112" s="92"/>
      <c r="U112" s="200">
        <v>0.41948421306338879</v>
      </c>
    </row>
    <row r="113" spans="1:21">
      <c r="A113" s="152">
        <v>120</v>
      </c>
      <c r="B113" s="152">
        <v>140</v>
      </c>
      <c r="C113" s="191">
        <v>535919</v>
      </c>
      <c r="D113" s="191">
        <v>6967737790</v>
      </c>
      <c r="E113" s="180">
        <v>4.0124707872684226E-2</v>
      </c>
      <c r="F113" s="192">
        <v>130.01475577465996</v>
      </c>
      <c r="G113" s="106">
        <v>3</v>
      </c>
      <c r="H113" s="143" t="str">
        <f t="shared" si="1"/>
        <v>(120, 140]</v>
      </c>
      <c r="I113" s="172">
        <v>2.2273199999999997</v>
      </c>
      <c r="J113" s="200">
        <v>8.9370564338987019E-2</v>
      </c>
      <c r="K113" s="200">
        <v>4.7910242359482505E-2</v>
      </c>
      <c r="L113" s="189">
        <v>47910242</v>
      </c>
      <c r="M113" s="200">
        <v>4.7910243054025345E-2</v>
      </c>
      <c r="N113" s="200">
        <v>6.229038549773704</v>
      </c>
      <c r="O113" s="106">
        <v>2.0999999999999996</v>
      </c>
      <c r="P113" s="180">
        <v>4.7910243054025345E-2</v>
      </c>
      <c r="Q113" s="180">
        <v>1.6844639421115984E-2</v>
      </c>
      <c r="R113" s="180">
        <v>7.2289156626506021E-2</v>
      </c>
      <c r="S113" s="190">
        <v>0.35</v>
      </c>
      <c r="T113" s="92"/>
      <c r="U113" s="200">
        <v>0.43345839496888611</v>
      </c>
    </row>
    <row r="114" spans="1:21">
      <c r="A114" s="152">
        <v>140</v>
      </c>
      <c r="B114" s="152">
        <v>160</v>
      </c>
      <c r="C114" s="191">
        <v>529244</v>
      </c>
      <c r="D114" s="191">
        <v>7938511790</v>
      </c>
      <c r="E114" s="180">
        <v>3.9624944988647333E-2</v>
      </c>
      <c r="F114" s="192">
        <v>149.99719959035909</v>
      </c>
      <c r="G114" s="106">
        <v>1.2000000000000002</v>
      </c>
      <c r="H114" s="143" t="str">
        <f t="shared" si="1"/>
        <v>(140, 160]</v>
      </c>
      <c r="I114" s="172">
        <v>0.89092800000000016</v>
      </c>
      <c r="J114" s="200">
        <v>3.5302972988845598E-2</v>
      </c>
      <c r="K114" s="200">
        <v>1.8925403508591385E-2</v>
      </c>
      <c r="L114" s="189">
        <v>18925403</v>
      </c>
      <c r="M114" s="200">
        <v>1.8925403416358875E-2</v>
      </c>
      <c r="N114" s="200">
        <v>2.8387575135716459</v>
      </c>
      <c r="O114" s="106">
        <v>0.84000000000000008</v>
      </c>
      <c r="P114" s="180">
        <v>1.8925403416358875E-2</v>
      </c>
      <c r="Q114" s="180">
        <v>2.573943964348599E-2</v>
      </c>
      <c r="R114" s="180">
        <v>2.4096385542168676E-2</v>
      </c>
      <c r="S114" s="190">
        <v>1.36</v>
      </c>
      <c r="T114" s="92"/>
      <c r="U114" s="200">
        <v>0.44527616641431639</v>
      </c>
    </row>
    <row r="115" spans="1:21">
      <c r="A115" s="152">
        <v>160</v>
      </c>
      <c r="B115" s="152">
        <v>180</v>
      </c>
      <c r="C115" s="191">
        <v>519627</v>
      </c>
      <c r="D115" s="191">
        <v>8832072340</v>
      </c>
      <c r="E115" s="180">
        <v>3.8904912081413959E-2</v>
      </c>
      <c r="F115" s="192">
        <v>169.96946540499243</v>
      </c>
      <c r="G115" s="106">
        <v>0.22499999999999998</v>
      </c>
      <c r="H115" s="143" t="str">
        <f t="shared" si="1"/>
        <v>(160, 180]</v>
      </c>
      <c r="I115" s="172">
        <v>0.16704899999999998</v>
      </c>
      <c r="J115" s="200">
        <v>6.4990266582881191E-3</v>
      </c>
      <c r="K115" s="200">
        <v>3.4840324059975691E-3</v>
      </c>
      <c r="L115" s="189">
        <v>3484032</v>
      </c>
      <c r="M115" s="200">
        <v>3.4840320766487058E-3</v>
      </c>
      <c r="N115" s="200">
        <v>0.5921790695218262</v>
      </c>
      <c r="O115" s="106">
        <v>0.15749999999999997</v>
      </c>
      <c r="P115" s="180">
        <v>3.4840320766487058E-3</v>
      </c>
      <c r="Q115" s="180">
        <v>7.539038188475955E-3</v>
      </c>
      <c r="R115" s="180">
        <v>3.614457831325301E-2</v>
      </c>
      <c r="S115" s="190">
        <v>2.16</v>
      </c>
      <c r="T115" s="92"/>
      <c r="U115" s="200">
        <v>0.45612421386622082</v>
      </c>
    </row>
    <row r="116" spans="1:21">
      <c r="A116" s="152">
        <v>180</v>
      </c>
      <c r="B116" s="152">
        <v>200</v>
      </c>
      <c r="C116" s="191">
        <v>500559</v>
      </c>
      <c r="D116" s="191">
        <v>9508456100</v>
      </c>
      <c r="E116" s="180">
        <v>3.7477274827059578E-2</v>
      </c>
      <c r="F116" s="192">
        <v>189.95675035310524</v>
      </c>
      <c r="G116" s="106">
        <v>0.19500000000000001</v>
      </c>
      <c r="H116" s="143" t="str">
        <f t="shared" si="1"/>
        <v>(180, 200]</v>
      </c>
      <c r="I116" s="172">
        <v>0.14477580000000001</v>
      </c>
      <c r="J116" s="200">
        <v>5.4258024449074125E-3</v>
      </c>
      <c r="K116" s="200">
        <v>2.9086927228542249E-3</v>
      </c>
      <c r="L116" s="189">
        <v>2908692</v>
      </c>
      <c r="M116" s="200">
        <v>2.9086920639912256E-3</v>
      </c>
      <c r="N116" s="200">
        <v>0.55252569225363968</v>
      </c>
      <c r="O116" s="106">
        <v>0.13649999999999998</v>
      </c>
      <c r="P116" s="180">
        <v>2.9086920639912256E-3</v>
      </c>
      <c r="Q116" s="180">
        <v>6.4951011623775295E-3</v>
      </c>
      <c r="R116" s="180">
        <v>0</v>
      </c>
      <c r="S116" s="190">
        <v>2.23</v>
      </c>
      <c r="T116" s="92"/>
      <c r="U116" s="200">
        <v>0.46526182882358769</v>
      </c>
    </row>
    <row r="117" spans="1:21">
      <c r="A117" s="152">
        <v>200</v>
      </c>
      <c r="B117" s="152">
        <v>250</v>
      </c>
      <c r="C117" s="191">
        <v>1165700</v>
      </c>
      <c r="D117" s="191">
        <v>26176231540</v>
      </c>
      <c r="E117" s="180">
        <v>8.727694290963374E-2</v>
      </c>
      <c r="F117" s="192">
        <v>224.55375774212919</v>
      </c>
      <c r="G117" s="106">
        <v>0.3</v>
      </c>
      <c r="H117" s="143" t="str">
        <f t="shared" si="1"/>
        <v>(200, 250]</v>
      </c>
      <c r="I117" s="172">
        <v>0.22273199999999999</v>
      </c>
      <c r="J117" s="200">
        <v>1.9439368048148539E-2</v>
      </c>
      <c r="K117" s="200">
        <v>1.0421158704664093E-2</v>
      </c>
      <c r="L117" s="189">
        <v>10421158</v>
      </c>
      <c r="M117" s="200">
        <v>1.0421158229265481E-2</v>
      </c>
      <c r="N117" s="200">
        <v>2.3401102404068768</v>
      </c>
      <c r="O117" s="106">
        <v>0.21</v>
      </c>
      <c r="P117" s="180">
        <v>1.0421158229265481E-2</v>
      </c>
      <c r="Q117" s="180">
        <v>1.8141927453548187E-2</v>
      </c>
      <c r="R117" s="180">
        <v>6.0240963855421686E-2</v>
      </c>
      <c r="S117" s="190">
        <v>1.74</v>
      </c>
      <c r="T117" s="92"/>
      <c r="U117" s="200">
        <v>0.47911332319836658</v>
      </c>
    </row>
    <row r="118" spans="1:21">
      <c r="A118" s="152">
        <v>250</v>
      </c>
      <c r="B118" s="152">
        <v>300</v>
      </c>
      <c r="C118" s="191">
        <v>1026762</v>
      </c>
      <c r="D118" s="191">
        <v>28180089350</v>
      </c>
      <c r="E118" s="180">
        <v>7.6874537578949437E-2</v>
      </c>
      <c r="F118" s="192">
        <v>274.45590458158756</v>
      </c>
      <c r="G118" s="106">
        <v>5.3999999999999992E-2</v>
      </c>
      <c r="H118" s="143" t="str">
        <f t="shared" si="1"/>
        <v>(250, 300]</v>
      </c>
      <c r="I118" s="172">
        <v>4.0091759999999997E-2</v>
      </c>
      <c r="J118" s="200">
        <v>3.0820355107262216E-3</v>
      </c>
      <c r="K118" s="200">
        <v>1.6522338129066625E-3</v>
      </c>
      <c r="L118" s="189">
        <v>1652233</v>
      </c>
      <c r="M118" s="200">
        <v>1.6522330363491267E-3</v>
      </c>
      <c r="N118" s="200">
        <v>0.45346511257078265</v>
      </c>
      <c r="O118" s="106">
        <v>3.7799999999999993E-2</v>
      </c>
      <c r="P118" s="180">
        <v>1.6522330363491267E-3</v>
      </c>
      <c r="Q118" s="180">
        <v>5.0921931273048282E-3</v>
      </c>
      <c r="R118" s="180">
        <v>2.4096385542168676E-2</v>
      </c>
      <c r="S118" s="190">
        <v>3.08</v>
      </c>
      <c r="T118" s="201"/>
      <c r="U118" s="200">
        <v>0.49589479128688968</v>
      </c>
    </row>
    <row r="119" spans="1:21">
      <c r="A119" s="152">
        <v>300</v>
      </c>
      <c r="B119" s="152">
        <v>350</v>
      </c>
      <c r="C119" s="191">
        <v>890637</v>
      </c>
      <c r="D119" s="191">
        <v>28893976955</v>
      </c>
      <c r="E119" s="180">
        <v>6.66827439325791E-2</v>
      </c>
      <c r="F119" s="192">
        <v>324.41922977599182</v>
      </c>
      <c r="G119" s="106">
        <v>4.8000000000000001E-2</v>
      </c>
      <c r="H119" s="143" t="str">
        <f t="shared" si="1"/>
        <v>(300, 350]</v>
      </c>
      <c r="I119" s="172">
        <v>3.5637120000000001E-2</v>
      </c>
      <c r="J119" s="200">
        <v>2.3763809474545935E-3</v>
      </c>
      <c r="K119" s="200">
        <v>1.2739428017837749E-3</v>
      </c>
      <c r="L119" s="189">
        <v>1273942</v>
      </c>
      <c r="M119" s="200">
        <v>1.2739420280267245E-3</v>
      </c>
      <c r="N119" s="200">
        <v>0.41329129151169497</v>
      </c>
      <c r="O119" s="106">
        <v>3.3599999999999998E-2</v>
      </c>
      <c r="P119" s="180">
        <v>1.2739420280267245E-3</v>
      </c>
      <c r="Q119" s="180">
        <v>4.1641551041038775E-3</v>
      </c>
      <c r="R119" s="180">
        <v>1.2048192771084338E-2</v>
      </c>
      <c r="S119" s="190">
        <v>3.27</v>
      </c>
      <c r="T119" s="92"/>
      <c r="U119" s="200">
        <v>0.50967718085653457</v>
      </c>
    </row>
    <row r="120" spans="1:21">
      <c r="A120" s="152">
        <v>350</v>
      </c>
      <c r="B120" s="152">
        <v>400</v>
      </c>
      <c r="C120" s="191">
        <v>765141</v>
      </c>
      <c r="D120" s="191">
        <v>28648734925</v>
      </c>
      <c r="E120" s="180">
        <v>5.7286752487621231E-2</v>
      </c>
      <c r="F120" s="192">
        <v>374.42425546402558</v>
      </c>
      <c r="G120" s="106">
        <v>5.0000000000000001E-3</v>
      </c>
      <c r="H120" s="143" t="str">
        <f t="shared" si="1"/>
        <v>(350, 400]</v>
      </c>
      <c r="I120" s="172">
        <v>3.7122000000000001E-3</v>
      </c>
      <c r="J120" s="200">
        <v>2.1265988258454754E-4</v>
      </c>
      <c r="K120" s="200">
        <v>1.1400382877877941E-4</v>
      </c>
      <c r="L120" s="189">
        <v>114003</v>
      </c>
      <c r="M120" s="200">
        <v>1.1400300250806606E-4</v>
      </c>
      <c r="N120" s="200">
        <v>4.2685489334746078E-2</v>
      </c>
      <c r="O120" s="106">
        <v>3.4999999999999996E-3</v>
      </c>
      <c r="P120" s="180">
        <v>1.1400300250806606E-4</v>
      </c>
      <c r="Q120" s="180">
        <v>4.734770118369253E-4</v>
      </c>
      <c r="R120" s="180">
        <v>0</v>
      </c>
      <c r="S120" s="190">
        <v>4.1500000000000004</v>
      </c>
      <c r="T120" s="92"/>
      <c r="U120" s="200">
        <v>0.52141424686719351</v>
      </c>
    </row>
    <row r="121" spans="1:21">
      <c r="A121" s="152">
        <v>400</v>
      </c>
      <c r="B121" s="152">
        <v>450</v>
      </c>
      <c r="C121" s="191">
        <v>655533</v>
      </c>
      <c r="D121" s="191">
        <v>27818394850</v>
      </c>
      <c r="E121" s="180">
        <v>4.908030901293723E-2</v>
      </c>
      <c r="F121" s="192">
        <v>424.36299698108252</v>
      </c>
      <c r="G121" s="106">
        <v>3.3333333333333335E-3</v>
      </c>
      <c r="H121" s="143" t="str">
        <f t="shared" si="1"/>
        <v>(400, 450]</v>
      </c>
      <c r="I121" s="172">
        <v>2.4748000000000001E-3</v>
      </c>
      <c r="J121" s="200">
        <v>1.2146394874521706E-4</v>
      </c>
      <c r="K121" s="200">
        <v>6.5115032733260576E-5</v>
      </c>
      <c r="L121" s="189">
        <v>65115</v>
      </c>
      <c r="M121" s="200">
        <v>6.5115001432530028E-5</v>
      </c>
      <c r="N121" s="200">
        <v>2.7632397156335923E-2</v>
      </c>
      <c r="O121" s="106">
        <v>2.3333333333333335E-3</v>
      </c>
      <c r="P121" s="180">
        <v>6.5115001432530028E-5</v>
      </c>
      <c r="Q121" s="180">
        <v>4.2735301068382524E-4</v>
      </c>
      <c r="R121" s="180">
        <v>0</v>
      </c>
      <c r="S121" s="190">
        <v>6.56</v>
      </c>
      <c r="T121" s="92"/>
      <c r="U121" s="200">
        <v>0.53116771467993662</v>
      </c>
    </row>
    <row r="122" spans="1:21">
      <c r="A122" s="152">
        <v>450</v>
      </c>
      <c r="B122" s="152">
        <v>500</v>
      </c>
      <c r="C122" s="191">
        <v>560281</v>
      </c>
      <c r="D122" s="191">
        <v>26577237665</v>
      </c>
      <c r="E122" s="180">
        <v>4.1948711375441795E-2</v>
      </c>
      <c r="F122" s="192">
        <v>474.35550491628311</v>
      </c>
      <c r="G122" s="106">
        <v>3.3333333333333335E-3</v>
      </c>
      <c r="H122" s="143" t="str">
        <f t="shared" si="1"/>
        <v>(450, 500]</v>
      </c>
      <c r="I122" s="172">
        <v>2.4748000000000001E-3</v>
      </c>
      <c r="J122" s="200">
        <v>1.0381467091194336E-4</v>
      </c>
      <c r="K122" s="200">
        <v>5.5653515009654698E-5</v>
      </c>
      <c r="L122" s="189">
        <v>55653</v>
      </c>
      <c r="M122" s="200">
        <v>5.5653001224366024E-5</v>
      </c>
      <c r="N122" s="200">
        <v>2.6399307495890669E-2</v>
      </c>
      <c r="O122" s="106">
        <v>2.3333333333333335E-3</v>
      </c>
      <c r="P122" s="180">
        <v>5.5653001224366024E-5</v>
      </c>
      <c r="Q122" s="180">
        <v>3.8447000961175024E-4</v>
      </c>
      <c r="R122" s="180">
        <v>0</v>
      </c>
      <c r="S122" s="190">
        <v>6.91</v>
      </c>
      <c r="T122" s="92"/>
      <c r="U122" s="200">
        <v>0.53993864838765926</v>
      </c>
    </row>
    <row r="123" spans="1:21">
      <c r="A123" s="152">
        <v>500</v>
      </c>
      <c r="B123" s="152">
        <v>550</v>
      </c>
      <c r="C123" s="191">
        <v>478425</v>
      </c>
      <c r="D123" s="191">
        <v>25087256455</v>
      </c>
      <c r="E123" s="180">
        <v>3.5820083564846464E-2</v>
      </c>
      <c r="F123" s="192">
        <v>524.37177101949101</v>
      </c>
      <c r="G123" s="106">
        <v>3.3333333333333335E-3</v>
      </c>
      <c r="H123" s="143" t="str">
        <f t="shared" si="1"/>
        <v>(500, 550]</v>
      </c>
      <c r="I123" s="172">
        <v>2.4748000000000001E-3</v>
      </c>
      <c r="J123" s="200">
        <v>8.8647542806282026E-5</v>
      </c>
      <c r="K123" s="200">
        <v>4.7522641172008421E-5</v>
      </c>
      <c r="L123" s="189">
        <v>47522</v>
      </c>
      <c r="M123" s="200">
        <v>4.7522001045484022E-5</v>
      </c>
      <c r="N123" s="200">
        <v>2.4919195850610559E-2</v>
      </c>
      <c r="O123" s="106">
        <v>2.3333333333333335E-3</v>
      </c>
      <c r="P123" s="180">
        <v>4.7522001045484022E-5</v>
      </c>
      <c r="Q123" s="180">
        <v>3.460800086520002E-4</v>
      </c>
      <c r="R123" s="180">
        <v>0</v>
      </c>
      <c r="S123" s="190">
        <v>7.28</v>
      </c>
      <c r="T123" s="92"/>
      <c r="U123" s="200">
        <v>0.54798421649816254</v>
      </c>
    </row>
    <row r="124" spans="1:21">
      <c r="A124" s="152">
        <v>550</v>
      </c>
      <c r="B124" s="152">
        <v>600</v>
      </c>
      <c r="C124" s="191">
        <v>409136</v>
      </c>
      <c r="D124" s="191">
        <v>23501071195</v>
      </c>
      <c r="E124" s="180">
        <v>3.0632357651433396E-2</v>
      </c>
      <c r="F124" s="192">
        <v>574.40731676019709</v>
      </c>
      <c r="G124" s="106">
        <v>3.3333333333333335E-3</v>
      </c>
      <c r="H124" s="143" t="str">
        <f t="shared" si="1"/>
        <v>(550, 600]</v>
      </c>
      <c r="I124" s="172">
        <v>2.4748000000000001E-3</v>
      </c>
      <c r="J124" s="180">
        <v>7.5808958715767368E-5</v>
      </c>
      <c r="K124" s="180">
        <v>4.0640065461777367E-5</v>
      </c>
      <c r="L124" s="189">
        <v>40640</v>
      </c>
      <c r="M124" s="180">
        <v>4.0640000894080021E-5</v>
      </c>
      <c r="N124" s="180">
        <v>2.3343913866700514E-2</v>
      </c>
      <c r="O124" s="106">
        <v>2.3333333333333335E-3</v>
      </c>
      <c r="P124" s="180">
        <v>4.0640000894080021E-5</v>
      </c>
      <c r="Q124" s="180">
        <v>3.1015400775385017E-4</v>
      </c>
      <c r="R124" s="180">
        <v>0</v>
      </c>
      <c r="S124" s="190">
        <v>7.63</v>
      </c>
      <c r="T124" s="92"/>
      <c r="U124" s="180">
        <v>0.55433683780878396</v>
      </c>
    </row>
    <row r="125" spans="1:21">
      <c r="A125" s="152">
        <v>600</v>
      </c>
      <c r="B125" s="152">
        <v>650</v>
      </c>
      <c r="C125" s="191">
        <v>348904</v>
      </c>
      <c r="D125" s="191">
        <v>21784236745</v>
      </c>
      <c r="E125" s="180">
        <v>2.612273697258544E-2</v>
      </c>
      <c r="F125" s="192">
        <v>624.36190886318298</v>
      </c>
      <c r="G125" s="106">
        <v>3.3333333333333335E-3</v>
      </c>
      <c r="H125" s="143" t="str">
        <f t="shared" si="1"/>
        <v>(600, 650]</v>
      </c>
      <c r="I125" s="172">
        <v>2.4748000000000001E-3</v>
      </c>
      <c r="J125" s="180">
        <v>6.4648549459754451E-5</v>
      </c>
      <c r="K125" s="180">
        <v>3.4657134546644561E-5</v>
      </c>
      <c r="L125" s="189">
        <v>34657</v>
      </c>
      <c r="M125" s="180">
        <v>3.4657000762454014E-5</v>
      </c>
      <c r="N125" s="180">
        <v>2.1638511151518575E-2</v>
      </c>
      <c r="O125" s="106">
        <v>2.3333333333333335E-3</v>
      </c>
      <c r="P125" s="180">
        <v>3.4657000762454014E-5</v>
      </c>
      <c r="Q125" s="180">
        <v>2.7749600693740016E-4</v>
      </c>
      <c r="R125" s="180">
        <v>0</v>
      </c>
      <c r="S125" s="190">
        <v>8.01</v>
      </c>
      <c r="T125" s="92"/>
      <c r="U125" s="180">
        <v>0.56015255402955211</v>
      </c>
    </row>
    <row r="126" spans="1:21">
      <c r="A126" s="152">
        <v>650</v>
      </c>
      <c r="B126" s="152">
        <v>700</v>
      </c>
      <c r="C126" s="191">
        <v>299066</v>
      </c>
      <c r="D126" s="191">
        <v>20167888070</v>
      </c>
      <c r="E126" s="180">
        <v>2.2391323846798081E-2</v>
      </c>
      <c r="F126" s="192">
        <v>674.36245076337673</v>
      </c>
      <c r="G126" s="106">
        <v>3.3333333333333335E-3</v>
      </c>
      <c r="H126" s="143" t="str">
        <f t="shared" si="1"/>
        <v>(650, 700]</v>
      </c>
      <c r="I126" s="172">
        <v>2.4748000000000001E-3</v>
      </c>
      <c r="J126" s="180">
        <v>5.5414048256055891E-5</v>
      </c>
      <c r="K126" s="180">
        <v>2.9706654553478327E-5</v>
      </c>
      <c r="L126" s="189">
        <v>29706</v>
      </c>
      <c r="M126" s="180">
        <v>2.9706000653532014E-5</v>
      </c>
      <c r="N126" s="180">
        <v>2.0032611403094321E-2</v>
      </c>
      <c r="O126" s="106">
        <v>2.3333333333333335E-3</v>
      </c>
      <c r="P126" s="180">
        <v>2.9706000653532014E-5</v>
      </c>
      <c r="Q126" s="180">
        <v>2.4982700624567514E-4</v>
      </c>
      <c r="R126" s="180">
        <v>0</v>
      </c>
      <c r="S126" s="190">
        <v>8.41</v>
      </c>
      <c r="T126" s="92"/>
      <c r="U126" s="180">
        <v>0.56577541145018329</v>
      </c>
    </row>
    <row r="127" spans="1:21">
      <c r="A127" s="152">
        <v>700</v>
      </c>
      <c r="B127" s="152">
        <v>750</v>
      </c>
      <c r="C127" s="191">
        <v>257143</v>
      </c>
      <c r="D127" s="191">
        <v>18626033505</v>
      </c>
      <c r="E127" s="180">
        <v>1.9252513451670197E-2</v>
      </c>
      <c r="F127" s="192">
        <v>724.3453450025861</v>
      </c>
      <c r="G127" s="106">
        <v>3.3333333333333335E-3</v>
      </c>
      <c r="H127" s="143" t="str">
        <f t="shared" si="1"/>
        <v>(700, 750]</v>
      </c>
      <c r="I127" s="172">
        <v>2.4748000000000001E-3</v>
      </c>
      <c r="J127" s="180">
        <v>4.7646120290193406E-5</v>
      </c>
      <c r="K127" s="180">
        <v>2.5542382858115193E-5</v>
      </c>
      <c r="L127" s="189">
        <v>25542</v>
      </c>
      <c r="M127" s="180">
        <v>2.5542000561924012E-5</v>
      </c>
      <c r="N127" s="180">
        <v>1.8501229209083096E-2</v>
      </c>
      <c r="O127" s="106">
        <v>2.3333333333333335E-3</v>
      </c>
      <c r="P127" s="180">
        <v>2.5542000561924012E-5</v>
      </c>
      <c r="Q127" s="180">
        <v>2.2392200559805014E-4</v>
      </c>
      <c r="R127" s="180">
        <v>0</v>
      </c>
      <c r="S127" s="190">
        <v>8.77</v>
      </c>
      <c r="T127" s="92"/>
      <c r="U127" s="180">
        <v>0.57041148553038556</v>
      </c>
    </row>
    <row r="128" spans="1:21">
      <c r="A128" s="152">
        <v>750</v>
      </c>
      <c r="B128" s="152">
        <v>800</v>
      </c>
      <c r="C128" s="191">
        <v>221618</v>
      </c>
      <c r="D128" s="191">
        <v>17161453475</v>
      </c>
      <c r="E128" s="180">
        <v>1.6592726716777223E-2</v>
      </c>
      <c r="F128" s="192">
        <v>774.37092090895135</v>
      </c>
      <c r="G128" s="106">
        <v>3.3333333333333335E-3</v>
      </c>
      <c r="H128" s="143" t="str">
        <f t="shared" si="1"/>
        <v>(750, 800]</v>
      </c>
      <c r="I128" s="172">
        <v>2.4748000000000001E-3</v>
      </c>
      <c r="J128" s="180">
        <v>4.106368007868027E-5</v>
      </c>
      <c r="K128" s="180">
        <v>2.2013633675619295E-5</v>
      </c>
      <c r="L128" s="189">
        <v>22013</v>
      </c>
      <c r="M128" s="180">
        <v>2.201300048428601E-5</v>
      </c>
      <c r="N128" s="180">
        <v>1.7046227456985748E-2</v>
      </c>
      <c r="O128" s="106">
        <v>2.3333333333333335E-3</v>
      </c>
      <c r="P128" s="180">
        <v>2.201300048428601E-5</v>
      </c>
      <c r="Q128" s="180">
        <v>2.0146700503667514E-4</v>
      </c>
      <c r="R128" s="180">
        <v>0</v>
      </c>
      <c r="S128" s="190">
        <v>9.15</v>
      </c>
      <c r="T128" s="92"/>
      <c r="U128" s="180">
        <v>0.57462227105111441</v>
      </c>
    </row>
    <row r="129" spans="1:21">
      <c r="A129" s="152">
        <v>800</v>
      </c>
      <c r="B129" s="152">
        <v>850</v>
      </c>
      <c r="C129" s="191">
        <v>190331</v>
      </c>
      <c r="D129" s="191">
        <v>15690756525</v>
      </c>
      <c r="E129" s="180">
        <v>1.4250242618970146E-2</v>
      </c>
      <c r="F129" s="192">
        <v>824.39311121152105</v>
      </c>
      <c r="G129" s="106">
        <v>3.3333333333333335E-3</v>
      </c>
      <c r="H129" s="143" t="str">
        <f t="shared" si="1"/>
        <v>(800, 850]</v>
      </c>
      <c r="I129" s="172">
        <v>2.4748000000000001E-3</v>
      </c>
      <c r="J129" s="180">
        <v>3.526650043342732E-5</v>
      </c>
      <c r="K129" s="180">
        <v>1.8905851109180196E-5</v>
      </c>
      <c r="L129" s="189">
        <v>18905</v>
      </c>
      <c r="M129" s="180">
        <v>1.8905000415910009E-5</v>
      </c>
      <c r="N129" s="180">
        <v>1.5585152110327152E-2</v>
      </c>
      <c r="O129" s="106">
        <v>2.3333333333333335E-3</v>
      </c>
      <c r="P129" s="180">
        <v>1.8905000415910009E-5</v>
      </c>
      <c r="Q129" s="180">
        <v>1.8110900452772511E-4</v>
      </c>
      <c r="R129" s="180">
        <v>0</v>
      </c>
      <c r="S129" s="190">
        <v>9.58</v>
      </c>
      <c r="T129" s="92"/>
      <c r="U129" s="180">
        <v>0.57819078708863703</v>
      </c>
    </row>
    <row r="130" spans="1:21">
      <c r="A130" s="152">
        <v>850</v>
      </c>
      <c r="B130" s="152">
        <v>900</v>
      </c>
      <c r="C130" s="191">
        <v>165233</v>
      </c>
      <c r="D130" s="191">
        <v>14447963260</v>
      </c>
      <c r="E130" s="180">
        <v>1.2371134174991432E-2</v>
      </c>
      <c r="F130" s="192">
        <v>874.39937905866259</v>
      </c>
      <c r="G130" s="106">
        <v>3.3333333333333335E-3</v>
      </c>
      <c r="H130" s="143" t="str">
        <f t="shared" si="1"/>
        <v>(850, 900]</v>
      </c>
      <c r="I130" s="172">
        <v>2.4748000000000001E-3</v>
      </c>
      <c r="J130" s="180">
        <v>3.0616082856268795E-5</v>
      </c>
      <c r="K130" s="180">
        <v>1.6412830785963249E-5</v>
      </c>
      <c r="L130" s="193">
        <v>16412</v>
      </c>
      <c r="M130" s="180">
        <v>1.6412000361064007E-5</v>
      </c>
      <c r="N130" s="180">
        <v>1.4350642924824915E-2</v>
      </c>
      <c r="O130" s="106">
        <v>2.3333333333333335E-3</v>
      </c>
      <c r="P130" s="180">
        <v>1.6412000361064007E-5</v>
      </c>
      <c r="Q130" s="180">
        <v>1.6346100408652509E-4</v>
      </c>
      <c r="R130" s="180">
        <v>0</v>
      </c>
      <c r="S130" s="190">
        <v>9.9600000000000009</v>
      </c>
      <c r="T130" s="92"/>
      <c r="U130" s="180">
        <v>0.58160603182602288</v>
      </c>
    </row>
    <row r="131" spans="1:21">
      <c r="A131" s="152">
        <v>900</v>
      </c>
      <c r="B131" s="152">
        <v>950</v>
      </c>
      <c r="C131" s="191">
        <v>142742</v>
      </c>
      <c r="D131" s="191">
        <v>13196035120</v>
      </c>
      <c r="E131" s="180">
        <v>1.0687214021452294E-2</v>
      </c>
      <c r="F131" s="192">
        <v>924.46757926889074</v>
      </c>
      <c r="G131" s="106">
        <v>3.3333333333333335E-3</v>
      </c>
      <c r="H131" s="143" t="str">
        <f t="shared" si="1"/>
        <v>(900, 950]</v>
      </c>
      <c r="I131" s="172">
        <v>2.4748000000000001E-3</v>
      </c>
      <c r="J131" s="180">
        <v>2.6448717260290138E-5</v>
      </c>
      <c r="K131" s="180">
        <v>1.4178767510424467E-5</v>
      </c>
      <c r="L131" s="193">
        <v>14178</v>
      </c>
      <c r="M131" s="180">
        <v>1.4178000311916007E-5</v>
      </c>
      <c r="N131" s="180">
        <v>1.3107101627230569E-2</v>
      </c>
      <c r="O131" s="106">
        <v>2.3333333333333335E-3</v>
      </c>
      <c r="P131" s="180">
        <v>1.4178000311916007E-5</v>
      </c>
      <c r="Q131" s="180">
        <v>1.4801600370040009E-4</v>
      </c>
      <c r="R131" s="180">
        <v>0</v>
      </c>
      <c r="S131" s="190">
        <v>10.44</v>
      </c>
      <c r="T131" s="92"/>
      <c r="U131" s="180">
        <v>0.58509858428704342</v>
      </c>
    </row>
    <row r="132" spans="1:21">
      <c r="A132" s="152">
        <v>950</v>
      </c>
      <c r="B132" s="152">
        <v>1000</v>
      </c>
      <c r="C132" s="191">
        <v>124020</v>
      </c>
      <c r="D132" s="191">
        <v>12085225970</v>
      </c>
      <c r="E132" s="180">
        <v>9.2854820791393802E-3</v>
      </c>
      <c r="F132" s="192">
        <v>974.45782696339302</v>
      </c>
      <c r="G132" s="106">
        <v>3.3333333333333335E-3</v>
      </c>
      <c r="H132" s="143" t="str">
        <f t="shared" si="1"/>
        <v>(950, 1000]</v>
      </c>
      <c r="I132" s="172">
        <v>2.4748000000000001E-3</v>
      </c>
      <c r="J132" s="180">
        <v>2.297971104945414E-5</v>
      </c>
      <c r="K132" s="180">
        <v>1.2319084408533174E-5</v>
      </c>
      <c r="L132" s="193">
        <v>12319</v>
      </c>
      <c r="M132" s="180">
        <v>1.2319000271018005E-5</v>
      </c>
      <c r="N132" s="180">
        <v>1.2004346234457655E-2</v>
      </c>
      <c r="O132" s="106">
        <v>2.3333333333333335E-3</v>
      </c>
      <c r="P132" s="180">
        <v>1.2319000271018005E-5</v>
      </c>
      <c r="Q132" s="180">
        <v>1.3288400332210008E-4</v>
      </c>
      <c r="R132" s="180">
        <v>0</v>
      </c>
      <c r="S132" s="190">
        <v>10.79</v>
      </c>
      <c r="T132" s="92"/>
      <c r="U132" s="180">
        <v>0.58790730776309064</v>
      </c>
    </row>
    <row r="133" spans="1:21">
      <c r="A133" s="152">
        <v>1000</v>
      </c>
      <c r="B133" s="152">
        <v>2000</v>
      </c>
      <c r="C133" s="191">
        <v>850635</v>
      </c>
      <c r="D133" s="191">
        <v>112397654425</v>
      </c>
      <c r="E133" s="180">
        <v>6.368776042887217E-2</v>
      </c>
      <c r="F133" s="192">
        <v>1321.3382287937834</v>
      </c>
      <c r="G133" s="106">
        <v>3.3333333333333335E-3</v>
      </c>
      <c r="H133" s="143" t="str">
        <f t="shared" si="1"/>
        <v>(1000, 2000]</v>
      </c>
      <c r="I133" s="172">
        <v>2.4748000000000001E-3</v>
      </c>
      <c r="J133" s="180">
        <v>1.5761446950937285E-4</v>
      </c>
      <c r="K133" s="180">
        <v>8.4494794112664211E-5</v>
      </c>
      <c r="L133" s="193">
        <v>84494</v>
      </c>
      <c r="M133" s="180">
        <v>8.4494001858868034E-5</v>
      </c>
      <c r="N133" s="180">
        <v>0.11164515475989534</v>
      </c>
      <c r="O133" s="106">
        <v>2.3333333333333335E-3</v>
      </c>
      <c r="P133" s="180">
        <v>8.4494001858868034E-5</v>
      </c>
      <c r="Q133" s="180">
        <v>1.1697930292448257E-3</v>
      </c>
      <c r="R133" s="180">
        <v>0</v>
      </c>
      <c r="S133" s="190">
        <v>13.84</v>
      </c>
      <c r="T133" s="92"/>
      <c r="U133" s="180">
        <v>0.59869619235953719</v>
      </c>
    </row>
    <row r="134" spans="1:21">
      <c r="A134" s="152">
        <v>2000</v>
      </c>
      <c r="B134" s="152">
        <v>3000</v>
      </c>
      <c r="C134" s="191">
        <v>119341</v>
      </c>
      <c r="D134" s="191">
        <v>28404013705</v>
      </c>
      <c r="E134" s="180">
        <v>8.9351613998272274E-3</v>
      </c>
      <c r="F134" s="192">
        <v>2380.071702516319</v>
      </c>
      <c r="G134" s="106">
        <v>3.3333333333333335E-3</v>
      </c>
      <c r="H134" s="143" t="str">
        <f t="shared" si="1"/>
        <v>(2000, 3000]</v>
      </c>
      <c r="I134" s="172">
        <v>2.4748000000000001E-3</v>
      </c>
      <c r="J134" s="180">
        <v>2.2112737432292423E-5</v>
      </c>
      <c r="K134" s="180">
        <v>1.1854312630210912E-5</v>
      </c>
      <c r="L134" s="193">
        <v>11854</v>
      </c>
      <c r="M134" s="180">
        <v>1.1854000260788006E-5</v>
      </c>
      <c r="N134" s="180">
        <v>2.8213370582322598E-2</v>
      </c>
      <c r="O134" s="106">
        <v>2.3333333333333335E-3</v>
      </c>
      <c r="P134" s="180">
        <v>1.1854000260788006E-5</v>
      </c>
      <c r="Q134" s="180">
        <v>2.7582200689555016E-4</v>
      </c>
      <c r="R134" s="180">
        <v>0</v>
      </c>
      <c r="S134" s="190">
        <v>23.27</v>
      </c>
      <c r="T134" s="92"/>
      <c r="U134" s="180">
        <v>0.59860977513435354</v>
      </c>
    </row>
    <row r="135" spans="1:21">
      <c r="A135" s="152">
        <v>3000</v>
      </c>
      <c r="B135" s="152">
        <v>4000</v>
      </c>
      <c r="C135" s="191">
        <v>35102</v>
      </c>
      <c r="D135" s="191">
        <v>12029474040</v>
      </c>
      <c r="E135" s="180">
        <v>2.6281163678596236E-3</v>
      </c>
      <c r="F135" s="192">
        <v>3427.0053102387333</v>
      </c>
      <c r="G135" s="106">
        <v>3.3333333333333335E-3</v>
      </c>
      <c r="H135" s="143" t="str">
        <f t="shared" si="1"/>
        <v>(3000, 4000]</v>
      </c>
      <c r="I135" s="172">
        <v>2.4748000000000001E-3</v>
      </c>
      <c r="J135" s="180">
        <v>6.5040623871789969E-6</v>
      </c>
      <c r="K135" s="180">
        <v>3.4867319860371833E-6</v>
      </c>
      <c r="L135" s="193">
        <v>3486</v>
      </c>
      <c r="M135" s="180">
        <v>3.4860000766920018E-6</v>
      </c>
      <c r="N135" s="180">
        <v>1.1946540774316122E-2</v>
      </c>
      <c r="O135" s="106">
        <v>2.3333333333333335E-3</v>
      </c>
      <c r="P135" s="180">
        <v>3.4860000766920018E-6</v>
      </c>
      <c r="Q135" s="180">
        <v>1.0459900261497507E-4</v>
      </c>
      <c r="R135" s="180">
        <v>0</v>
      </c>
      <c r="S135" s="190">
        <v>30.01</v>
      </c>
      <c r="T135" s="92"/>
      <c r="U135" s="180">
        <v>0.5718032900793858</v>
      </c>
    </row>
    <row r="136" spans="1:21">
      <c r="A136" s="152">
        <v>4000</v>
      </c>
      <c r="B136" s="152">
        <v>5000</v>
      </c>
      <c r="C136" s="191">
        <v>17552</v>
      </c>
      <c r="D136" s="191">
        <v>7832008840</v>
      </c>
      <c r="E136" s="180">
        <v>1.3141330547738624E-3</v>
      </c>
      <c r="F136" s="192">
        <v>4462.1745897903374</v>
      </c>
      <c r="G136" s="106">
        <v>3.3333333333333335E-3</v>
      </c>
      <c r="H136" s="143" t="str">
        <f t="shared" si="1"/>
        <v>(4000, 5000]</v>
      </c>
      <c r="I136" s="172">
        <v>2.4748000000000001E-3</v>
      </c>
      <c r="J136" s="180">
        <v>3.2522164839543547E-6</v>
      </c>
      <c r="K136" s="180">
        <v>1.7434653244523003E-6</v>
      </c>
      <c r="L136" s="193">
        <v>1743</v>
      </c>
      <c r="M136" s="180">
        <v>1.7430000383460009E-6</v>
      </c>
      <c r="N136" s="180">
        <v>7.7775704811111094E-3</v>
      </c>
      <c r="O136" s="106">
        <v>2.3333333333333335E-3</v>
      </c>
      <c r="P136" s="180">
        <v>1.7430000383460009E-6</v>
      </c>
      <c r="Q136" s="180">
        <v>5.2747001318675036E-5</v>
      </c>
      <c r="R136" s="180">
        <v>0</v>
      </c>
      <c r="S136" s="190">
        <v>30.26</v>
      </c>
      <c r="T136" s="92"/>
      <c r="U136" s="180">
        <v>0.53357712175811689</v>
      </c>
    </row>
    <row r="137" spans="1:21">
      <c r="A137" s="152">
        <v>5000</v>
      </c>
      <c r="B137" s="152">
        <v>6000</v>
      </c>
      <c r="C137" s="191">
        <v>12722</v>
      </c>
      <c r="D137" s="191">
        <v>6971945490</v>
      </c>
      <c r="E137" s="180">
        <v>9.5250687801008867E-4</v>
      </c>
      <c r="F137" s="192">
        <v>5480.2275506995757</v>
      </c>
      <c r="G137" s="106">
        <v>0</v>
      </c>
      <c r="H137" s="143" t="str">
        <f t="shared" si="1"/>
        <v>(5000, 6000]</v>
      </c>
      <c r="I137" s="172">
        <v>0</v>
      </c>
      <c r="J137" s="180">
        <v>0</v>
      </c>
      <c r="K137" s="180">
        <v>0</v>
      </c>
      <c r="L137" s="193">
        <v>0</v>
      </c>
      <c r="M137" s="180">
        <v>0</v>
      </c>
      <c r="N137" s="180">
        <v>0</v>
      </c>
      <c r="O137" s="106">
        <v>0</v>
      </c>
      <c r="P137" s="180">
        <v>0</v>
      </c>
      <c r="Q137" s="180">
        <v>3.3335000833375021E-5</v>
      </c>
      <c r="R137" s="180">
        <v>0</v>
      </c>
      <c r="S137" s="190">
        <v>0</v>
      </c>
      <c r="T137" s="92"/>
      <c r="U137" s="180">
        <v>0.50684342931154724</v>
      </c>
    </row>
    <row r="138" spans="1:21">
      <c r="A138" s="152">
        <v>6000</v>
      </c>
      <c r="B138" s="152">
        <v>7000</v>
      </c>
      <c r="C138" s="191">
        <v>10710</v>
      </c>
      <c r="D138" s="191">
        <v>6952573520</v>
      </c>
      <c r="E138" s="180">
        <v>8.0186673978054155E-4</v>
      </c>
      <c r="F138" s="192">
        <v>6491.665284780579</v>
      </c>
      <c r="G138" s="106">
        <v>0</v>
      </c>
      <c r="H138" s="143" t="str">
        <f t="shared" si="1"/>
        <v>(6000, 7000]</v>
      </c>
      <c r="I138" s="172">
        <v>0</v>
      </c>
      <c r="J138" s="180">
        <v>0</v>
      </c>
      <c r="K138" s="180">
        <v>0</v>
      </c>
      <c r="L138" s="193">
        <v>0</v>
      </c>
      <c r="M138" s="180">
        <v>0</v>
      </c>
      <c r="N138" s="180">
        <v>0</v>
      </c>
      <c r="O138" s="106">
        <v>0</v>
      </c>
      <c r="P138" s="180">
        <v>0</v>
      </c>
      <c r="Q138" s="180">
        <v>2.4351000608775015E-5</v>
      </c>
      <c r="R138" s="180">
        <v>0</v>
      </c>
      <c r="S138" s="190">
        <v>0</v>
      </c>
      <c r="T138" s="92"/>
      <c r="U138" s="180">
        <v>0.49768341505105479</v>
      </c>
    </row>
    <row r="139" spans="1:21">
      <c r="A139" s="152">
        <v>7000</v>
      </c>
      <c r="B139" s="152">
        <v>8000</v>
      </c>
      <c r="C139" s="191">
        <v>9675</v>
      </c>
      <c r="D139" s="191">
        <v>7245136075</v>
      </c>
      <c r="E139" s="180">
        <v>7.2437541618830439E-4</v>
      </c>
      <c r="F139" s="192">
        <v>7488.5127390180878</v>
      </c>
      <c r="G139" s="106">
        <v>0</v>
      </c>
      <c r="H139" s="143" t="str">
        <f t="shared" si="1"/>
        <v>(7000, 8000]</v>
      </c>
      <c r="I139" s="172">
        <v>0</v>
      </c>
      <c r="J139" s="180">
        <v>0</v>
      </c>
      <c r="K139" s="180">
        <v>0</v>
      </c>
      <c r="L139" s="193">
        <v>0</v>
      </c>
      <c r="M139" s="180">
        <v>0</v>
      </c>
      <c r="N139" s="180">
        <v>0</v>
      </c>
      <c r="O139" s="106">
        <v>0</v>
      </c>
      <c r="P139" s="180">
        <v>0</v>
      </c>
      <c r="Q139" s="180">
        <v>2.0013000500325011E-5</v>
      </c>
      <c r="R139" s="180">
        <v>0</v>
      </c>
      <c r="S139" s="190">
        <v>0</v>
      </c>
      <c r="T139" s="92"/>
      <c r="U139" s="180">
        <v>0.49755258190080021</v>
      </c>
    </row>
    <row r="140" spans="1:21">
      <c r="A140" s="152">
        <v>8000</v>
      </c>
      <c r="B140" s="152">
        <v>9000</v>
      </c>
      <c r="C140" s="191">
        <v>8807</v>
      </c>
      <c r="D140" s="191">
        <v>7479169640</v>
      </c>
      <c r="E140" s="180">
        <v>6.5938752355249573E-4</v>
      </c>
      <c r="F140" s="192">
        <v>8492.3011695242421</v>
      </c>
      <c r="G140" s="106">
        <v>0</v>
      </c>
      <c r="H140" s="143" t="str">
        <f t="shared" si="1"/>
        <v>(8000, 9000]</v>
      </c>
      <c r="I140" s="172">
        <v>0</v>
      </c>
      <c r="J140" s="180">
        <v>0</v>
      </c>
      <c r="K140" s="180">
        <v>0</v>
      </c>
      <c r="L140" s="193">
        <v>0</v>
      </c>
      <c r="M140" s="180">
        <v>0</v>
      </c>
      <c r="N140" s="180">
        <v>0</v>
      </c>
      <c r="O140" s="106">
        <v>0</v>
      </c>
      <c r="P140" s="180">
        <v>0</v>
      </c>
      <c r="Q140" s="180">
        <v>1.7986000449650012E-5</v>
      </c>
      <c r="R140" s="180">
        <v>0</v>
      </c>
      <c r="S140" s="190">
        <v>0</v>
      </c>
      <c r="T140" s="92"/>
      <c r="U140" s="180">
        <v>0.50538824918807201</v>
      </c>
    </row>
    <row r="141" spans="1:21">
      <c r="A141" s="152">
        <v>9000</v>
      </c>
      <c r="B141" s="152">
        <v>10000</v>
      </c>
      <c r="C141" s="191">
        <v>7932</v>
      </c>
      <c r="D141" s="191">
        <v>7529399725</v>
      </c>
      <c r="E141" s="180">
        <v>5.9387553500833386E-4</v>
      </c>
      <c r="F141" s="192">
        <v>9492.4353567826529</v>
      </c>
      <c r="G141" s="106">
        <v>0</v>
      </c>
      <c r="H141" s="143" t="str">
        <f t="shared" si="1"/>
        <v>(9000, 10000]</v>
      </c>
      <c r="I141" s="172">
        <v>0</v>
      </c>
      <c r="J141" s="180">
        <v>0</v>
      </c>
      <c r="K141" s="180">
        <v>0</v>
      </c>
      <c r="L141" s="193">
        <v>0</v>
      </c>
      <c r="M141" s="180">
        <v>0</v>
      </c>
      <c r="N141" s="180">
        <v>0</v>
      </c>
      <c r="O141" s="106">
        <v>0</v>
      </c>
      <c r="P141" s="180">
        <v>0</v>
      </c>
      <c r="Q141" s="180">
        <v>1.650800041270001E-5</v>
      </c>
      <c r="R141" s="180">
        <v>0</v>
      </c>
      <c r="S141" s="190">
        <v>0</v>
      </c>
      <c r="T141" s="92"/>
      <c r="U141" s="180">
        <v>0.50688905747032165</v>
      </c>
    </row>
    <row r="142" spans="1:21">
      <c r="A142" s="152">
        <v>10000</v>
      </c>
      <c r="B142" s="152">
        <v>20000</v>
      </c>
      <c r="C142" s="191">
        <v>48185</v>
      </c>
      <c r="D142" s="191">
        <v>67839372830</v>
      </c>
      <c r="E142" s="180">
        <v>3.6076516205719323E-3</v>
      </c>
      <c r="F142" s="192">
        <v>14078.940091314726</v>
      </c>
      <c r="G142" s="106">
        <v>5.0000000000000001E-3</v>
      </c>
      <c r="H142" s="143" t="str">
        <f t="shared" si="1"/>
        <v>(10000, 20000]</v>
      </c>
      <c r="I142" s="172">
        <v>3.7122000000000001E-3</v>
      </c>
      <c r="J142" s="180">
        <v>1.3392324345887128E-5</v>
      </c>
      <c r="K142" s="180">
        <v>7.1794276998690253E-6</v>
      </c>
      <c r="L142" s="193">
        <v>7179</v>
      </c>
      <c r="M142" s="180">
        <v>7.1790001579380033E-6</v>
      </c>
      <c r="N142" s="180">
        <v>0.1010727131391481</v>
      </c>
      <c r="O142" s="47">
        <v>3.4999999999999996E-3</v>
      </c>
      <c r="P142" s="180">
        <v>7.1790001579380033E-6</v>
      </c>
      <c r="Q142" s="180">
        <v>1.2316600307915007E-4</v>
      </c>
      <c r="R142" s="180">
        <v>0</v>
      </c>
      <c r="S142" s="190">
        <v>17.16</v>
      </c>
      <c r="T142" s="201"/>
      <c r="U142" s="180">
        <v>0.53430923448139311</v>
      </c>
    </row>
    <row r="143" spans="1:21">
      <c r="A143" s="152">
        <v>20000</v>
      </c>
      <c r="B143" s="152">
        <v>30000</v>
      </c>
      <c r="C143" s="191">
        <v>14212</v>
      </c>
      <c r="D143" s="191">
        <v>34063009975</v>
      </c>
      <c r="E143" s="180">
        <v>1.06406443564529E-3</v>
      </c>
      <c r="F143" s="192">
        <v>23967.780731072333</v>
      </c>
      <c r="G143" s="106">
        <v>0</v>
      </c>
      <c r="H143" s="143" t="str">
        <f t="shared" si="1"/>
        <v>(20000, 30000]</v>
      </c>
      <c r="I143" s="172">
        <v>0</v>
      </c>
      <c r="J143" s="180">
        <v>0</v>
      </c>
      <c r="K143" s="180">
        <v>0</v>
      </c>
      <c r="L143" s="193">
        <v>0</v>
      </c>
      <c r="M143" s="180">
        <v>0</v>
      </c>
      <c r="N143" s="180">
        <v>0</v>
      </c>
      <c r="O143" s="106">
        <v>0</v>
      </c>
      <c r="P143" s="180">
        <v>0</v>
      </c>
      <c r="Q143" s="180">
        <v>0</v>
      </c>
      <c r="R143" s="180">
        <v>0</v>
      </c>
      <c r="S143" s="190">
        <v>0</v>
      </c>
      <c r="T143" s="92"/>
      <c r="U143" s="180">
        <v>0.5714717606485421</v>
      </c>
    </row>
    <row r="144" spans="1:21">
      <c r="A144" s="152">
        <v>30000</v>
      </c>
      <c r="B144" s="152">
        <v>40000</v>
      </c>
      <c r="C144" s="191">
        <v>3788</v>
      </c>
      <c r="D144" s="191">
        <v>12848313455</v>
      </c>
      <c r="E144" s="180">
        <v>2.8361075726318315E-4</v>
      </c>
      <c r="F144" s="192">
        <v>33918.462130411826</v>
      </c>
      <c r="G144" s="106">
        <v>0</v>
      </c>
      <c r="H144" s="143" t="str">
        <f t="shared" si="1"/>
        <v>(30000, 40000]</v>
      </c>
      <c r="I144" s="172">
        <v>0</v>
      </c>
      <c r="J144" s="180">
        <v>0</v>
      </c>
      <c r="K144" s="180">
        <v>0</v>
      </c>
      <c r="L144" s="193">
        <v>0</v>
      </c>
      <c r="M144" s="180">
        <v>0</v>
      </c>
      <c r="N144" s="180">
        <v>0</v>
      </c>
      <c r="O144" s="106">
        <v>0</v>
      </c>
      <c r="P144" s="180">
        <v>0</v>
      </c>
      <c r="Q144" s="180">
        <v>0</v>
      </c>
      <c r="R144" s="180">
        <v>0</v>
      </c>
      <c r="S144" s="190">
        <v>0</v>
      </c>
      <c r="T144" s="92"/>
      <c r="U144" s="180">
        <v>0.5848011246175473</v>
      </c>
    </row>
    <row r="145" spans="1:21">
      <c r="A145" s="152">
        <v>40000</v>
      </c>
      <c r="B145" s="152">
        <v>50000</v>
      </c>
      <c r="C145" s="191">
        <v>1035</v>
      </c>
      <c r="D145" s="191">
        <v>4548080825</v>
      </c>
      <c r="E145" s="180">
        <v>7.7491323592237215E-5</v>
      </c>
      <c r="F145" s="192">
        <v>43942.809903381647</v>
      </c>
      <c r="G145" s="106">
        <v>0</v>
      </c>
      <c r="H145" s="143" t="str">
        <f t="shared" si="1"/>
        <v>(40000, 50000]</v>
      </c>
      <c r="I145" s="172">
        <v>0</v>
      </c>
      <c r="J145" s="180">
        <v>0</v>
      </c>
      <c r="K145" s="180">
        <v>0</v>
      </c>
      <c r="L145" s="193">
        <v>0</v>
      </c>
      <c r="M145" s="180">
        <v>0</v>
      </c>
      <c r="N145" s="180">
        <v>0</v>
      </c>
      <c r="O145" s="106">
        <v>0</v>
      </c>
      <c r="P145" s="180">
        <v>0</v>
      </c>
      <c r="Q145" s="180">
        <v>0</v>
      </c>
      <c r="R145" s="180">
        <v>0</v>
      </c>
      <c r="S145" s="190">
        <v>0</v>
      </c>
      <c r="T145" s="92"/>
      <c r="U145" s="180">
        <v>0.59034690799396683</v>
      </c>
    </row>
    <row r="146" spans="1:21">
      <c r="A146" s="152">
        <v>50000</v>
      </c>
      <c r="B146" s="152">
        <v>60000</v>
      </c>
      <c r="C146" s="191">
        <v>329</v>
      </c>
      <c r="D146" s="191">
        <v>1790316875</v>
      </c>
      <c r="E146" s="180">
        <v>2.4632507692604873E-5</v>
      </c>
      <c r="F146" s="192">
        <v>54416.926291793316</v>
      </c>
      <c r="G146" s="106">
        <v>0</v>
      </c>
      <c r="H146" s="143" t="str">
        <f t="shared" si="1"/>
        <v>(50000, 60000]</v>
      </c>
      <c r="I146" s="172">
        <v>0</v>
      </c>
      <c r="J146" s="180">
        <v>0</v>
      </c>
      <c r="K146" s="180">
        <v>0</v>
      </c>
      <c r="L146" s="193">
        <v>0</v>
      </c>
      <c r="M146" s="180">
        <v>0</v>
      </c>
      <c r="N146" s="180">
        <v>0</v>
      </c>
      <c r="O146" s="106">
        <v>0</v>
      </c>
      <c r="P146" s="180">
        <v>0</v>
      </c>
      <c r="Q146" s="180">
        <v>0</v>
      </c>
      <c r="R146" s="180">
        <v>0</v>
      </c>
      <c r="S146" s="190">
        <v>0</v>
      </c>
      <c r="T146" s="92"/>
      <c r="U146" s="180">
        <v>0.56178435114503822</v>
      </c>
    </row>
    <row r="147" spans="1:21">
      <c r="A147" s="152">
        <v>60000</v>
      </c>
      <c r="B147" s="152">
        <v>70000</v>
      </c>
      <c r="C147" s="191">
        <v>215</v>
      </c>
      <c r="D147" s="191">
        <v>1386330070</v>
      </c>
      <c r="E147" s="180">
        <v>1.6097231470851209E-5</v>
      </c>
      <c r="F147" s="192">
        <v>64480.468372093019</v>
      </c>
      <c r="G147" s="106">
        <v>0</v>
      </c>
      <c r="H147" s="143" t="str">
        <f t="shared" si="1"/>
        <v>(60000, 70000]</v>
      </c>
      <c r="I147" s="172">
        <v>0</v>
      </c>
      <c r="J147" s="180">
        <v>0</v>
      </c>
      <c r="K147" s="180">
        <v>0</v>
      </c>
      <c r="L147" s="193">
        <v>0</v>
      </c>
      <c r="M147" s="180">
        <v>0</v>
      </c>
      <c r="N147" s="180">
        <v>0</v>
      </c>
      <c r="O147" s="106">
        <v>0</v>
      </c>
      <c r="P147" s="180">
        <v>0</v>
      </c>
      <c r="Q147" s="180">
        <v>0</v>
      </c>
      <c r="R147" s="180">
        <v>0</v>
      </c>
      <c r="S147" s="190">
        <v>0</v>
      </c>
      <c r="T147" s="92"/>
      <c r="U147" s="180">
        <v>0.55228758169934644</v>
      </c>
    </row>
    <row r="148" spans="1:21">
      <c r="A148" s="152">
        <v>70000</v>
      </c>
      <c r="B148" s="152">
        <v>80000</v>
      </c>
      <c r="C148" s="191">
        <v>83</v>
      </c>
      <c r="D148" s="191">
        <v>616536055</v>
      </c>
      <c r="E148" s="180">
        <v>6.2142800561890709E-6</v>
      </c>
      <c r="F148" s="192">
        <v>74281.452409638558</v>
      </c>
      <c r="G148" s="106">
        <v>0</v>
      </c>
      <c r="H148" s="143" t="str">
        <f t="shared" si="1"/>
        <v>(70000, 80000]</v>
      </c>
      <c r="I148" s="172">
        <v>0</v>
      </c>
      <c r="J148" s="180">
        <v>0</v>
      </c>
      <c r="K148" s="180">
        <v>0</v>
      </c>
      <c r="L148" s="193">
        <v>0</v>
      </c>
      <c r="M148" s="180">
        <v>0</v>
      </c>
      <c r="N148" s="180">
        <v>0</v>
      </c>
      <c r="O148" s="106">
        <v>0</v>
      </c>
      <c r="P148" s="180">
        <v>0</v>
      </c>
      <c r="Q148" s="180">
        <v>0</v>
      </c>
      <c r="R148" s="180">
        <v>0</v>
      </c>
      <c r="S148" s="190">
        <v>0</v>
      </c>
      <c r="T148" s="92"/>
      <c r="U148" s="180">
        <v>0.58650190114068446</v>
      </c>
    </row>
    <row r="149" spans="1:21">
      <c r="A149" s="152">
        <v>80000</v>
      </c>
      <c r="B149" s="152">
        <v>90000</v>
      </c>
      <c r="C149" s="191">
        <v>26</v>
      </c>
      <c r="D149" s="191">
        <v>216739195</v>
      </c>
      <c r="E149" s="180">
        <v>1.9466419453122389E-6</v>
      </c>
      <c r="F149" s="192">
        <v>83361.228846153856</v>
      </c>
      <c r="G149" s="106">
        <v>0</v>
      </c>
      <c r="H149" s="143" t="str">
        <f t="shared" si="1"/>
        <v>(80000, 90000]</v>
      </c>
      <c r="I149" s="172">
        <v>0</v>
      </c>
      <c r="J149" s="180">
        <v>0</v>
      </c>
      <c r="K149" s="180">
        <v>0</v>
      </c>
      <c r="L149" s="193">
        <v>0</v>
      </c>
      <c r="M149" s="180">
        <v>0</v>
      </c>
      <c r="N149" s="180">
        <v>0</v>
      </c>
      <c r="O149" s="106">
        <v>0</v>
      </c>
      <c r="P149" s="180">
        <v>0</v>
      </c>
      <c r="Q149" s="180">
        <v>0</v>
      </c>
      <c r="R149" s="180">
        <v>0</v>
      </c>
      <c r="S149" s="190">
        <v>0</v>
      </c>
      <c r="T149" s="92"/>
      <c r="U149" s="180">
        <v>0.63975155279503104</v>
      </c>
    </row>
    <row r="150" spans="1:21">
      <c r="A150" s="152">
        <v>90000</v>
      </c>
      <c r="B150" s="152">
        <v>100000</v>
      </c>
      <c r="C150" s="191">
        <v>15</v>
      </c>
      <c r="D150" s="191">
        <v>138944095</v>
      </c>
      <c r="E150" s="180">
        <v>1.1230626607570611E-6</v>
      </c>
      <c r="F150" s="192">
        <v>92629.396666666667</v>
      </c>
      <c r="G150" s="106">
        <v>0</v>
      </c>
      <c r="H150" s="143" t="str">
        <f t="shared" si="1"/>
        <v>(90000, 100000]</v>
      </c>
      <c r="I150" s="172">
        <v>0</v>
      </c>
      <c r="J150" s="180">
        <v>0</v>
      </c>
      <c r="K150" s="180">
        <v>0</v>
      </c>
      <c r="L150" s="193">
        <v>0</v>
      </c>
      <c r="M150" s="180">
        <v>0</v>
      </c>
      <c r="N150" s="180">
        <v>0</v>
      </c>
      <c r="O150" s="106">
        <v>0</v>
      </c>
      <c r="P150" s="180">
        <v>0</v>
      </c>
      <c r="Q150" s="180">
        <v>0</v>
      </c>
      <c r="R150" s="180">
        <v>0</v>
      </c>
      <c r="S150" s="190">
        <v>0</v>
      </c>
      <c r="T150" s="92"/>
      <c r="U150" s="180">
        <v>0.63</v>
      </c>
    </row>
    <row r="151" spans="1:21">
      <c r="A151" s="152">
        <v>100000</v>
      </c>
      <c r="B151" s="152">
        <v>9999999</v>
      </c>
      <c r="C151" s="191">
        <v>66</v>
      </c>
      <c r="D151" s="191">
        <v>817933950</v>
      </c>
      <c r="E151" s="180">
        <v>4.9414757073310689E-6</v>
      </c>
      <c r="F151" s="192">
        <v>123929.38636363637</v>
      </c>
      <c r="G151" s="106">
        <v>0</v>
      </c>
      <c r="H151" s="143" t="str">
        <f t="shared" si="1"/>
        <v>(100000, 9999999]</v>
      </c>
      <c r="I151" s="172">
        <v>0</v>
      </c>
      <c r="J151" s="180">
        <v>0</v>
      </c>
      <c r="K151" s="180">
        <v>0</v>
      </c>
      <c r="L151" s="193">
        <v>0</v>
      </c>
      <c r="M151" s="180">
        <v>0</v>
      </c>
      <c r="N151" s="180">
        <v>0</v>
      </c>
      <c r="O151" s="106">
        <v>0</v>
      </c>
      <c r="P151" s="180">
        <v>0</v>
      </c>
      <c r="Q151" s="180">
        <v>0</v>
      </c>
      <c r="R151" s="180">
        <v>0</v>
      </c>
      <c r="S151" s="190">
        <v>0</v>
      </c>
      <c r="T151" s="92"/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>
        <f>1/K80</f>
        <v>238.34106988446175</v>
      </c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1" t="s">
        <v>303</v>
      </c>
      <c r="B154" s="211"/>
      <c r="C154" s="211"/>
      <c r="D154" s="211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17" t="s">
        <v>52</v>
      </c>
      <c r="B157" s="117" t="s">
        <v>53</v>
      </c>
      <c r="C157" s="117" t="s">
        <v>65</v>
      </c>
      <c r="D157" s="117" t="s">
        <v>66</v>
      </c>
      <c r="E157" s="117" t="s">
        <v>67</v>
      </c>
      <c r="F157" s="117" t="s">
        <v>77</v>
      </c>
      <c r="H157" s="117" t="s">
        <v>55</v>
      </c>
      <c r="I157" s="117" t="s">
        <v>57</v>
      </c>
      <c r="J157" s="117" t="s">
        <v>58</v>
      </c>
      <c r="K157" s="117" t="s">
        <v>59</v>
      </c>
      <c r="L157" s="117" t="s">
        <v>60</v>
      </c>
      <c r="M157" s="117" t="s">
        <v>61</v>
      </c>
      <c r="N157" s="117" t="s">
        <v>54</v>
      </c>
      <c r="P157" s="157" t="s">
        <v>301</v>
      </c>
      <c r="Q157" s="157" t="s">
        <v>302</v>
      </c>
      <c r="R157" s="157" t="s">
        <v>281</v>
      </c>
      <c r="S157" s="157" t="s">
        <v>74</v>
      </c>
    </row>
    <row r="158" spans="1:21">
      <c r="A158" s="59">
        <v>-1</v>
      </c>
      <c r="B158" s="59">
        <v>0</v>
      </c>
      <c r="C158" s="87" cm="1">
        <f t="array" ref="C158:D221">C16:D79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 t="shared" ref="H158:H189" si="2">"("&amp;$A158&amp;", "&amp;$B158&amp;"]"</f>
        <v>(-1, 0]</v>
      </c>
      <c r="I158" s="172">
        <v>0.97</v>
      </c>
      <c r="J158" s="180" cm="1">
        <f t="array" ref="J158:J222">E158:E222*I158:I222</f>
        <v>0.72651597170148763</v>
      </c>
      <c r="K158" s="180" cm="1">
        <f t="array" ref="K158:K221">J158:J221/SUM(_xlfn.ANCHORARRAY(J158))</f>
        <v>0.71399300744205052</v>
      </c>
      <c r="L158" s="189" cm="1">
        <f t="array" ref="L158:L222">INT(K158:K222*$B$2)</f>
        <v>713993007</v>
      </c>
      <c r="M158" s="180" cm="1">
        <f t="array" ref="M158:M222">_xlfn.LET(_xlpm.x, L158:L222, _xlpm.x/SUM(_xlpm.x))</f>
        <v>0.71373492687405671</v>
      </c>
      <c r="N158" s="180" cm="1">
        <f t="array" ref="N158:N222">M158:M222*F158:F222</f>
        <v>0</v>
      </c>
      <c r="O158" s="106"/>
      <c r="P158" s="180" cm="1">
        <f t="array" ref="P158:P221">M158:M221</f>
        <v>0.71373492687405671</v>
      </c>
      <c r="Q158" s="180">
        <v>0.71373492687405671</v>
      </c>
      <c r="R158" s="180"/>
      <c r="S158" s="190" cm="1">
        <f t="array" ref="S158:S221">_xlfn.LET(_xlpm.x, Q158:Q221/M158:M221, IF(ISERR(_xlpm.x), 0, ROUND(_xlpm.x,2)))</f>
        <v>1</v>
      </c>
    </row>
    <row r="159" spans="1:21">
      <c r="A159" s="152">
        <v>0</v>
      </c>
      <c r="B159" s="152">
        <v>1</v>
      </c>
      <c r="C159" s="87">
        <v>134671370</v>
      </c>
      <c r="D159" s="87">
        <v>5869389535</v>
      </c>
      <c r="E159" s="180">
        <v>0.13649527639219697</v>
      </c>
      <c r="F159" s="192">
        <v>0.43583053584440407</v>
      </c>
      <c r="G159" s="47">
        <v>-99505</v>
      </c>
      <c r="H159" s="143" t="str">
        <f t="shared" si="2"/>
        <v>(0, 1]</v>
      </c>
      <c r="I159" s="172">
        <v>1.18</v>
      </c>
      <c r="J159" s="180">
        <v>0.16106442614279243</v>
      </c>
      <c r="K159" s="180">
        <v>0.15828815675489563</v>
      </c>
      <c r="L159" s="189">
        <v>158288156</v>
      </c>
      <c r="M159" s="180">
        <v>0.15823094111577102</v>
      </c>
      <c r="N159" s="180">
        <v>6.8961875853650836E-2</v>
      </c>
      <c r="O159" s="106"/>
      <c r="P159" s="180">
        <v>0.15823094111577102</v>
      </c>
      <c r="Q159" s="180">
        <v>0.15823094111577102</v>
      </c>
      <c r="R159" s="180"/>
      <c r="S159" s="190">
        <v>1</v>
      </c>
    </row>
    <row r="160" spans="1:21">
      <c r="A160" s="152">
        <v>1</v>
      </c>
      <c r="B160" s="152">
        <v>2</v>
      </c>
      <c r="C160" s="87">
        <v>34304589</v>
      </c>
      <c r="D160" s="87">
        <v>5136293060</v>
      </c>
      <c r="E160" s="180">
        <v>3.4769189301896312E-2</v>
      </c>
      <c r="F160" s="192">
        <v>1.4972612148188105</v>
      </c>
      <c r="G160" s="81">
        <f>1+G159*G158</f>
        <v>0.90049500000000005</v>
      </c>
      <c r="H160" s="143" t="str">
        <f t="shared" si="2"/>
        <v>(1, 2]</v>
      </c>
      <c r="I160" s="172">
        <v>1.3</v>
      </c>
      <c r="J160" s="180">
        <v>4.5199946092465207E-2</v>
      </c>
      <c r="K160" s="180">
        <v>4.4420834095630815E-2</v>
      </c>
      <c r="L160" s="189">
        <v>44420834</v>
      </c>
      <c r="M160" s="180">
        <v>4.4404777632051251E-2</v>
      </c>
      <c r="N160" s="180">
        <v>6.6485551301124199E-2</v>
      </c>
      <c r="O160" s="106"/>
      <c r="P160" s="180">
        <v>4.4404777632051251E-2</v>
      </c>
      <c r="Q160" s="180">
        <v>4.4404777632051251E-2</v>
      </c>
      <c r="R160" s="180"/>
      <c r="S160" s="190">
        <v>1</v>
      </c>
    </row>
    <row r="161" spans="1:19">
      <c r="A161" s="152">
        <v>2</v>
      </c>
      <c r="B161" s="152">
        <v>3</v>
      </c>
      <c r="C161" s="87">
        <v>16020309</v>
      </c>
      <c r="D161" s="87">
        <v>4033651395</v>
      </c>
      <c r="E161" s="180">
        <v>1.6237278233995841E-2</v>
      </c>
      <c r="F161" s="192">
        <v>2.5178362009122295</v>
      </c>
      <c r="G161" s="178"/>
      <c r="H161" s="143" t="str">
        <f t="shared" si="2"/>
        <v>(2, 3]</v>
      </c>
      <c r="I161" s="172">
        <v>1.32</v>
      </c>
      <c r="J161" s="180">
        <v>2.1433207268874512E-2</v>
      </c>
      <c r="K161" s="180">
        <v>2.10637628257405E-2</v>
      </c>
      <c r="L161" s="189">
        <v>21063762</v>
      </c>
      <c r="M161" s="180">
        <v>2.1056148286285013E-2</v>
      </c>
      <c r="N161" s="180">
        <v>5.3015932406984406E-2</v>
      </c>
      <c r="O161" s="106"/>
      <c r="P161" s="180">
        <v>2.1056148286285013E-2</v>
      </c>
      <c r="Q161" s="180">
        <v>2.1056148286285013E-2</v>
      </c>
      <c r="R161" s="180"/>
      <c r="S161" s="190">
        <v>1</v>
      </c>
    </row>
    <row r="162" spans="1:19">
      <c r="A162" s="152">
        <v>3</v>
      </c>
      <c r="B162" s="152">
        <v>4</v>
      </c>
      <c r="C162" s="87">
        <v>7967455</v>
      </c>
      <c r="D162" s="87">
        <v>2842347285</v>
      </c>
      <c r="E162" s="180">
        <v>8.0753613211731017E-3</v>
      </c>
      <c r="F162" s="192">
        <v>3.5674469262769604</v>
      </c>
      <c r="G162" s="178"/>
      <c r="H162" s="143" t="str">
        <f t="shared" si="2"/>
        <v>(3, 4]</v>
      </c>
      <c r="I162" s="172">
        <v>1.08</v>
      </c>
      <c r="J162" s="180">
        <v>8.7213902268669496E-3</v>
      </c>
      <c r="K162" s="180">
        <v>8.5710595220265962E-3</v>
      </c>
      <c r="L162" s="189">
        <v>8571059</v>
      </c>
      <c r="M162" s="180">
        <v>8.5679609024493231E-3</v>
      </c>
      <c r="N162" s="180">
        <v>3.056574578590401E-2</v>
      </c>
      <c r="O162" s="106"/>
      <c r="P162" s="180">
        <v>8.5679609024493231E-3</v>
      </c>
      <c r="Q162" s="180">
        <v>8.5679609024493231E-3</v>
      </c>
      <c r="R162" s="180"/>
      <c r="S162" s="190">
        <v>1</v>
      </c>
    </row>
    <row r="163" spans="1:19">
      <c r="A163" s="152">
        <v>4</v>
      </c>
      <c r="B163" s="152">
        <v>5</v>
      </c>
      <c r="C163" s="87">
        <v>5578706</v>
      </c>
      <c r="D163" s="87">
        <v>2564213210</v>
      </c>
      <c r="E163" s="180">
        <v>5.6542605706083448E-3</v>
      </c>
      <c r="F163" s="192">
        <v>4.5964300861167446</v>
      </c>
      <c r="G163" s="178"/>
      <c r="H163" s="143" t="str">
        <f t="shared" si="2"/>
        <v>(4, 5]</v>
      </c>
      <c r="I163" s="172">
        <v>1.21</v>
      </c>
      <c r="J163" s="180">
        <v>6.8416552904360974E-3</v>
      </c>
      <c r="K163" s="180">
        <v>6.7237255985714249E-3</v>
      </c>
      <c r="L163" s="189">
        <v>6723725</v>
      </c>
      <c r="M163" s="180">
        <v>6.7212946403497013E-3</v>
      </c>
      <c r="N163" s="180">
        <v>3.0893960902558592E-2</v>
      </c>
      <c r="O163" s="106"/>
      <c r="P163" s="180">
        <v>6.7212946403497013E-3</v>
      </c>
      <c r="Q163" s="180">
        <v>6.7212946403497013E-3</v>
      </c>
      <c r="R163" s="180"/>
      <c r="S163" s="190">
        <v>1</v>
      </c>
    </row>
    <row r="164" spans="1:19">
      <c r="A164" s="152">
        <v>5</v>
      </c>
      <c r="B164" s="152">
        <v>6</v>
      </c>
      <c r="C164" s="87">
        <v>4158567</v>
      </c>
      <c r="D164" s="87">
        <v>2322704910</v>
      </c>
      <c r="E164" s="180">
        <v>4.214888079481699E-3</v>
      </c>
      <c r="F164" s="192">
        <v>5.5853492561259683</v>
      </c>
      <c r="G164" s="178">
        <v>1.34</v>
      </c>
      <c r="H164" s="143" t="str">
        <f t="shared" si="2"/>
        <v>(5, 6]</v>
      </c>
      <c r="I164" s="172" cm="1">
        <f t="array" ref="I164:I221">G164:G221*G160</f>
        <v>1.2066633000000002</v>
      </c>
      <c r="J164" s="180">
        <v>5.0859507591180502E-3</v>
      </c>
      <c r="K164" s="180">
        <v>4.9982841666926575E-3</v>
      </c>
      <c r="L164" s="189">
        <v>4998284</v>
      </c>
      <c r="M164" s="180">
        <v>4.9964773187698283E-3</v>
      </c>
      <c r="N164" s="180">
        <v>2.7907070875641333E-2</v>
      </c>
      <c r="O164" s="106"/>
      <c r="P164" s="180">
        <v>4.9964773187698283E-3</v>
      </c>
      <c r="Q164" s="180">
        <v>4.9964773187698283E-3</v>
      </c>
      <c r="R164" s="180"/>
      <c r="S164" s="190">
        <v>1</v>
      </c>
    </row>
    <row r="165" spans="1:19">
      <c r="A165" s="152">
        <v>6</v>
      </c>
      <c r="B165" s="152">
        <v>7</v>
      </c>
      <c r="C165" s="87">
        <v>2772263</v>
      </c>
      <c r="D165" s="87">
        <v>1818622450</v>
      </c>
      <c r="E165" s="180">
        <v>2.8098088288317042E-3</v>
      </c>
      <c r="F165" s="192">
        <v>6.5600646475460671</v>
      </c>
      <c r="G165" s="178">
        <v>1.23</v>
      </c>
      <c r="H165" s="143" t="str">
        <f t="shared" si="2"/>
        <v>(6, 7]</v>
      </c>
      <c r="I165" s="172">
        <v>1.1076088500000001</v>
      </c>
      <c r="J165" s="180">
        <v>3.1121691256221309E-3</v>
      </c>
      <c r="K165" s="180">
        <v>3.0585246301842481E-3</v>
      </c>
      <c r="L165" s="189">
        <v>3058524</v>
      </c>
      <c r="M165" s="180">
        <v>3.0574184649998222E-3</v>
      </c>
      <c r="N165" s="180">
        <v>2.0056862784999897E-2</v>
      </c>
      <c r="O165" s="106"/>
      <c r="P165" s="180">
        <v>3.0574184649998222E-3</v>
      </c>
      <c r="Q165" s="180">
        <v>3.0574184649998222E-3</v>
      </c>
      <c r="R165" s="180"/>
      <c r="S165" s="190">
        <v>1</v>
      </c>
    </row>
    <row r="166" spans="1:19">
      <c r="A166" s="152">
        <v>7</v>
      </c>
      <c r="B166" s="152">
        <v>8</v>
      </c>
      <c r="C166" s="87">
        <v>2871865</v>
      </c>
      <c r="D166" s="87">
        <v>2188753410</v>
      </c>
      <c r="E166" s="180">
        <v>2.9107597771974602E-3</v>
      </c>
      <c r="F166" s="192">
        <v>7.6213659416441928</v>
      </c>
      <c r="G166" s="178">
        <v>1.01</v>
      </c>
      <c r="H166" s="143" t="str">
        <f t="shared" si="2"/>
        <v>(7, 8]</v>
      </c>
      <c r="I166" s="172">
        <v>0.90949995000000006</v>
      </c>
      <c r="J166" s="180">
        <v>2.6473358718231014E-3</v>
      </c>
      <c r="K166" s="180">
        <v>2.6017037125906982E-3</v>
      </c>
      <c r="L166" s="189">
        <v>2601703</v>
      </c>
      <c r="M166" s="180">
        <v>2.6007625876551671E-3</v>
      </c>
      <c r="N166" s="180">
        <v>1.982136340785751E-2</v>
      </c>
      <c r="O166" s="106"/>
      <c r="P166" s="180">
        <v>2.6007625876551671E-3</v>
      </c>
      <c r="Q166" s="180">
        <v>2.6007625876551671E-3</v>
      </c>
      <c r="R166" s="180"/>
      <c r="S166" s="190">
        <v>1</v>
      </c>
    </row>
    <row r="167" spans="1:19">
      <c r="A167" s="152">
        <v>8</v>
      </c>
      <c r="B167" s="152">
        <v>9</v>
      </c>
      <c r="C167" s="87">
        <v>2105410</v>
      </c>
      <c r="D167" s="87">
        <v>1810360075</v>
      </c>
      <c r="E167" s="180">
        <v>2.1339243810239356E-3</v>
      </c>
      <c r="F167" s="192">
        <v>8.5986106031604308</v>
      </c>
      <c r="G167" s="178">
        <v>1.24</v>
      </c>
      <c r="H167" s="143" t="str">
        <f t="shared" si="2"/>
        <v>(8, 9]</v>
      </c>
      <c r="I167" s="172">
        <v>1.1166138000000001</v>
      </c>
      <c r="J167" s="180">
        <v>2.382769412007785E-3</v>
      </c>
      <c r="K167" s="180">
        <v>2.3416975879222523E-3</v>
      </c>
      <c r="L167" s="189">
        <v>2341697</v>
      </c>
      <c r="M167" s="180">
        <v>2.3408505695017233E-3</v>
      </c>
      <c r="N167" s="180">
        <v>2.0128062527331653E-2</v>
      </c>
      <c r="O167" s="106"/>
      <c r="P167" s="180">
        <v>2.3408505695017233E-3</v>
      </c>
      <c r="Q167" s="180">
        <v>2.3408505695017233E-3</v>
      </c>
      <c r="R167" s="180"/>
      <c r="S167" s="190">
        <v>1</v>
      </c>
    </row>
    <row r="168" spans="1:19">
      <c r="A168" s="152">
        <v>9</v>
      </c>
      <c r="B168" s="152">
        <v>10</v>
      </c>
      <c r="C168" s="87">
        <v>1954254</v>
      </c>
      <c r="D168" s="87">
        <v>1885134195</v>
      </c>
      <c r="E168" s="180">
        <v>1.980721216919056E-3</v>
      </c>
      <c r="F168" s="192">
        <v>9.6463110475915617</v>
      </c>
      <c r="G168" s="178">
        <v>1.2</v>
      </c>
      <c r="H168" s="143" t="str">
        <f t="shared" si="2"/>
        <v>(9, 10]</v>
      </c>
      <c r="I168" s="172">
        <v>1.0805940000000001</v>
      </c>
      <c r="J168" s="180">
        <v>2.1403554626754306E-3</v>
      </c>
      <c r="K168" s="180">
        <v>2.1034621306557618E-3</v>
      </c>
      <c r="L168" s="189">
        <v>2103462</v>
      </c>
      <c r="M168" s="180">
        <v>2.1027016819961052E-3</v>
      </c>
      <c r="N168" s="180">
        <v>2.0283314464828388E-2</v>
      </c>
      <c r="O168" s="106"/>
      <c r="P168" s="180">
        <v>2.1027016819961052E-3</v>
      </c>
      <c r="Q168" s="180">
        <v>2.1027016819961052E-3</v>
      </c>
      <c r="R168" s="180"/>
      <c r="S168" s="190">
        <v>1</v>
      </c>
    </row>
    <row r="169" spans="1:19">
      <c r="A169" s="152">
        <v>10</v>
      </c>
      <c r="B169" s="152">
        <v>15</v>
      </c>
      <c r="C169" s="87">
        <v>6734651</v>
      </c>
      <c r="D169" s="87">
        <v>8382998890</v>
      </c>
      <c r="E169" s="180">
        <v>6.8258609803255555E-3</v>
      </c>
      <c r="F169" s="192">
        <v>12.447562449783961</v>
      </c>
      <c r="G169" s="178">
        <v>0.46</v>
      </c>
      <c r="H169" s="143" t="str">
        <f t="shared" si="2"/>
        <v>(10, 15]</v>
      </c>
      <c r="I169" s="172">
        <v>0.41422770000000003</v>
      </c>
      <c r="J169" s="180">
        <v>2.8274606944000001E-3</v>
      </c>
      <c r="K169" s="180">
        <v>2.77872372150454E-3</v>
      </c>
      <c r="L169" s="189">
        <v>2778723</v>
      </c>
      <c r="M169" s="180">
        <v>2.7777186019530011E-3</v>
      </c>
      <c r="N169" s="180">
        <v>3.4575825765736576E-2</v>
      </c>
      <c r="O169" s="106"/>
      <c r="P169" s="180">
        <v>2.7777186019530011E-3</v>
      </c>
      <c r="Q169" s="180">
        <v>2.7777186019530011E-3</v>
      </c>
      <c r="R169" s="180"/>
      <c r="S169" s="190">
        <v>1</v>
      </c>
    </row>
    <row r="170" spans="1:19">
      <c r="A170" s="152">
        <v>15</v>
      </c>
      <c r="B170" s="152">
        <v>20</v>
      </c>
      <c r="C170" s="87">
        <v>4528931</v>
      </c>
      <c r="D170" s="87">
        <v>7919233365</v>
      </c>
      <c r="E170" s="180">
        <v>4.5902680622183396E-3</v>
      </c>
      <c r="F170" s="192">
        <v>17.485877715955485</v>
      </c>
      <c r="G170" s="178">
        <v>0.89</v>
      </c>
      <c r="H170" s="181" t="str">
        <f t="shared" si="2"/>
        <v>(15, 20]</v>
      </c>
      <c r="I170" s="172">
        <v>0.80144055000000003</v>
      </c>
      <c r="J170" s="180">
        <v>3.6788269604317004E-3</v>
      </c>
      <c r="K170" s="180">
        <v>3.6154149773004211E-3</v>
      </c>
      <c r="L170" s="189">
        <v>3615414</v>
      </c>
      <c r="M170" s="180">
        <v>3.6141071713737959E-3</v>
      </c>
      <c r="N170" s="180">
        <v>6.3195836050999973E-2</v>
      </c>
      <c r="O170" s="106"/>
      <c r="P170" s="180">
        <v>3.6141071713737959E-3</v>
      </c>
      <c r="Q170" s="180">
        <v>3.6141071713737959E-3</v>
      </c>
      <c r="R170" s="180"/>
      <c r="S170" s="190">
        <v>1</v>
      </c>
    </row>
    <row r="171" spans="1:19">
      <c r="A171" s="152">
        <v>20</v>
      </c>
      <c r="B171" s="152">
        <v>25</v>
      </c>
      <c r="C171" s="87">
        <v>3129796</v>
      </c>
      <c r="D171" s="87">
        <v>7054318865</v>
      </c>
      <c r="E171" s="180">
        <v>3.1721840363782778E-3</v>
      </c>
      <c r="F171" s="192">
        <v>22.539228962526632</v>
      </c>
      <c r="G171" s="178">
        <v>0.54</v>
      </c>
      <c r="H171" s="143" t="str">
        <f t="shared" si="2"/>
        <v>(20, 25]</v>
      </c>
      <c r="I171" s="172">
        <v>0.48626730000000007</v>
      </c>
      <c r="J171" s="180">
        <v>1.5425293664727672E-3</v>
      </c>
      <c r="K171" s="180">
        <v>1.515940769830865E-3</v>
      </c>
      <c r="L171" s="189">
        <v>1515940</v>
      </c>
      <c r="M171" s="180">
        <v>1.5153920478740172E-3</v>
      </c>
      <c r="N171" s="180">
        <v>3.4155768335024594E-2</v>
      </c>
      <c r="O171" s="106"/>
      <c r="P171" s="180">
        <v>1.5153920478740172E-3</v>
      </c>
      <c r="Q171" s="180">
        <v>1.5153920478740172E-3</v>
      </c>
      <c r="R171" s="180"/>
      <c r="S171" s="190">
        <v>1</v>
      </c>
    </row>
    <row r="172" spans="1:19">
      <c r="A172" s="152">
        <v>25</v>
      </c>
      <c r="B172" s="152">
        <v>30</v>
      </c>
      <c r="C172" s="87">
        <v>2506990</v>
      </c>
      <c r="D172" s="87">
        <v>6905395465</v>
      </c>
      <c r="E172" s="180">
        <v>2.540943134108414E-3</v>
      </c>
      <c r="F172" s="192">
        <v>27.544567249969088</v>
      </c>
      <c r="G172" s="178">
        <v>0.27</v>
      </c>
      <c r="H172" s="143" t="str">
        <f t="shared" si="2"/>
        <v>(25, 30]</v>
      </c>
      <c r="I172" s="172">
        <v>0.24313365000000003</v>
      </c>
      <c r="J172" s="180">
        <v>6.1778877863821822E-4</v>
      </c>
      <c r="K172" s="180">
        <v>6.0713994627098358E-4</v>
      </c>
      <c r="L172" s="189">
        <v>607139</v>
      </c>
      <c r="M172" s="180">
        <v>6.0691954335539858E-4</v>
      </c>
      <c r="N172" s="180">
        <v>1.6717336177273306E-2</v>
      </c>
      <c r="O172" s="106"/>
      <c r="P172" s="180">
        <v>6.0691954335539858E-4</v>
      </c>
      <c r="Q172" s="180">
        <v>6.0691954335539858E-4</v>
      </c>
      <c r="R172" s="180"/>
      <c r="S172" s="190">
        <v>1</v>
      </c>
    </row>
    <row r="173" spans="1:19">
      <c r="A173" s="152">
        <v>30</v>
      </c>
      <c r="B173" s="152">
        <v>35</v>
      </c>
      <c r="C173" s="87">
        <v>1878754</v>
      </c>
      <c r="D173" s="87">
        <v>6111962030</v>
      </c>
      <c r="E173" s="180">
        <v>1.9041986912507506E-3</v>
      </c>
      <c r="F173" s="192">
        <v>32.531997430211725</v>
      </c>
      <c r="G173" s="178">
        <v>0.3</v>
      </c>
      <c r="H173" s="143" t="str">
        <f t="shared" si="2"/>
        <v>(30, 35]</v>
      </c>
      <c r="I173" s="172">
        <v>0.27014850000000001</v>
      </c>
      <c r="J173" s="180">
        <v>5.1441642014335345E-4</v>
      </c>
      <c r="K173" s="180">
        <v>5.0554941832254598E-4</v>
      </c>
      <c r="L173" s="189">
        <v>505549</v>
      </c>
      <c r="M173" s="180">
        <v>5.0536626410719525E-4</v>
      </c>
      <c r="N173" s="180">
        <v>1.6440574005250976E-2</v>
      </c>
      <c r="O173" s="106"/>
      <c r="P173" s="180">
        <v>5.0536626410719525E-4</v>
      </c>
      <c r="Q173" s="180">
        <v>5.0536626410719525E-4</v>
      </c>
      <c r="R173" s="180"/>
      <c r="S173" s="190">
        <v>1</v>
      </c>
    </row>
    <row r="174" spans="1:19">
      <c r="A174" s="152">
        <v>35</v>
      </c>
      <c r="B174" s="152">
        <v>40</v>
      </c>
      <c r="C174" s="87">
        <v>1621830</v>
      </c>
      <c r="D174" s="87">
        <v>6089148510</v>
      </c>
      <c r="E174" s="180">
        <v>1.6437950702599729E-3</v>
      </c>
      <c r="F174" s="192">
        <v>37.544924622186052</v>
      </c>
      <c r="G174" s="178">
        <v>0.6</v>
      </c>
      <c r="H174" s="181" t="str">
        <f t="shared" si="2"/>
        <v>(35, 40]</v>
      </c>
      <c r="I174" s="172">
        <v>0.54029700000000003</v>
      </c>
      <c r="J174" s="180">
        <v>8.8813754507625269E-4</v>
      </c>
      <c r="K174" s="180">
        <v>8.728287078755972E-4</v>
      </c>
      <c r="L174" s="189">
        <v>872828</v>
      </c>
      <c r="M174" s="180">
        <v>8.725125073299621E-4</v>
      </c>
      <c r="N174" s="180">
        <v>3.2758416319617983E-2</v>
      </c>
      <c r="O174" s="106"/>
      <c r="P174" s="180">
        <v>8.725125073299621E-4</v>
      </c>
      <c r="Q174" s="180">
        <v>8.725125073299621E-4</v>
      </c>
      <c r="R174" s="180"/>
      <c r="S174" s="190">
        <v>1</v>
      </c>
    </row>
    <row r="175" spans="1:19">
      <c r="A175" s="152">
        <v>40</v>
      </c>
      <c r="B175" s="152">
        <v>45</v>
      </c>
      <c r="C175" s="87">
        <v>1336896</v>
      </c>
      <c r="D175" s="87">
        <v>5698648415</v>
      </c>
      <c r="E175" s="180">
        <v>1.3550020990179467E-3</v>
      </c>
      <c r="F175" s="192">
        <v>42.625966529932022</v>
      </c>
      <c r="G175" s="178">
        <v>0.16</v>
      </c>
      <c r="H175" s="143" t="str">
        <f t="shared" si="2"/>
        <v>(40, 45]</v>
      </c>
      <c r="I175" s="172">
        <v>0.14407920000000002</v>
      </c>
      <c r="J175" s="180">
        <v>1.9522761842482659E-4</v>
      </c>
      <c r="K175" s="180">
        <v>1.9186247769397194E-4</v>
      </c>
      <c r="L175" s="189">
        <v>191862</v>
      </c>
      <c r="M175" s="180">
        <v>1.9179264950407317E-4</v>
      </c>
      <c r="N175" s="180">
        <v>8.1753470584476073E-3</v>
      </c>
      <c r="O175" s="106"/>
      <c r="P175" s="180">
        <v>1.9179264950407317E-4</v>
      </c>
      <c r="Q175" s="180">
        <v>1.9179264950407317E-4</v>
      </c>
      <c r="R175" s="180"/>
      <c r="S175" s="190">
        <v>1</v>
      </c>
    </row>
    <row r="176" spans="1:19">
      <c r="A176" s="152">
        <v>45</v>
      </c>
      <c r="B176" s="152">
        <v>50</v>
      </c>
      <c r="C176" s="87">
        <v>1129963</v>
      </c>
      <c r="D176" s="87">
        <v>5386108480</v>
      </c>
      <c r="E176" s="180">
        <v>1.1452665254534505E-3</v>
      </c>
      <c r="F176" s="192">
        <v>47.666237567070787</v>
      </c>
      <c r="G176" s="178">
        <v>0.19</v>
      </c>
      <c r="H176" s="143" t="str">
        <f t="shared" si="2"/>
        <v>(45, 50]</v>
      </c>
      <c r="I176" s="172">
        <v>0.17109405</v>
      </c>
      <c r="J176" s="180">
        <v>1.9594828816925892E-4</v>
      </c>
      <c r="K176" s="180">
        <v>1.925707252456323E-4</v>
      </c>
      <c r="L176" s="189">
        <v>192570</v>
      </c>
      <c r="M176" s="180">
        <v>1.9250039359018132E-4</v>
      </c>
      <c r="N176" s="180">
        <v>9.1757694926242143E-3</v>
      </c>
      <c r="O176" s="106"/>
      <c r="P176" s="180">
        <v>1.9250039359018132E-4</v>
      </c>
      <c r="Q176" s="180">
        <v>1.9250039359018132E-4</v>
      </c>
      <c r="R176" s="180"/>
      <c r="S176" s="190">
        <v>1</v>
      </c>
    </row>
    <row r="177" spans="1:19">
      <c r="A177" s="152">
        <v>50</v>
      </c>
      <c r="B177" s="152">
        <v>60</v>
      </c>
      <c r="C177" s="87">
        <v>1876167</v>
      </c>
      <c r="D177" s="87">
        <v>10300394235</v>
      </c>
      <c r="E177" s="180">
        <v>1.9015766545103015E-3</v>
      </c>
      <c r="F177" s="192">
        <v>54.901265372432199</v>
      </c>
      <c r="G177" s="178">
        <v>0.34</v>
      </c>
      <c r="H177" s="181" t="str">
        <f t="shared" si="2"/>
        <v>(50, 60]</v>
      </c>
      <c r="I177" s="172">
        <v>0.30616830000000006</v>
      </c>
      <c r="J177" s="180">
        <v>5.8220249163110646E-4</v>
      </c>
      <c r="K177" s="180">
        <v>5.7216706050716791E-4</v>
      </c>
      <c r="L177" s="189">
        <v>572167</v>
      </c>
      <c r="M177" s="180">
        <v>5.7196018434498247E-4</v>
      </c>
      <c r="N177" s="180">
        <v>3.1401337863189126E-2</v>
      </c>
      <c r="O177" s="106"/>
      <c r="P177" s="180">
        <v>5.7196018434498247E-4</v>
      </c>
      <c r="Q177" s="180">
        <v>5.7196018434498247E-4</v>
      </c>
      <c r="R177" s="180"/>
      <c r="S177" s="190">
        <v>1</v>
      </c>
    </row>
    <row r="178" spans="1:19">
      <c r="A178" s="152">
        <v>60</v>
      </c>
      <c r="B178" s="152">
        <v>70</v>
      </c>
      <c r="C178" s="87">
        <v>1368900</v>
      </c>
      <c r="D178" s="87">
        <v>8898541035</v>
      </c>
      <c r="E178" s="180">
        <v>1.3874395415542176E-3</v>
      </c>
      <c r="F178" s="192">
        <v>65.005048104317339</v>
      </c>
      <c r="G178" s="178">
        <v>0.11</v>
      </c>
      <c r="H178" s="143" t="str">
        <f t="shared" si="2"/>
        <v>(60, 70]</v>
      </c>
      <c r="I178" s="172">
        <v>9.9054450000000002E-2</v>
      </c>
      <c r="J178" s="180">
        <v>1.3743206069690518E-4</v>
      </c>
      <c r="K178" s="180">
        <v>1.3506314266723346E-4</v>
      </c>
      <c r="L178" s="189">
        <v>135063</v>
      </c>
      <c r="M178" s="180">
        <v>1.3501418008760794E-4</v>
      </c>
      <c r="N178" s="180">
        <v>8.7766032713599181E-3</v>
      </c>
      <c r="O178" s="106"/>
      <c r="P178" s="180">
        <v>1.3501418008760794E-4</v>
      </c>
      <c r="Q178" s="180">
        <v>1.3501418008760794E-4</v>
      </c>
      <c r="R178" s="180"/>
      <c r="S178" s="190">
        <v>1</v>
      </c>
    </row>
    <row r="179" spans="1:19">
      <c r="A179" s="152">
        <v>70</v>
      </c>
      <c r="B179" s="152">
        <v>80</v>
      </c>
      <c r="C179" s="87">
        <v>1107148</v>
      </c>
      <c r="D179" s="87">
        <v>8303629765</v>
      </c>
      <c r="E179" s="180">
        <v>1.1221425330942135E-3</v>
      </c>
      <c r="F179" s="192">
        <v>75.00017852175138</v>
      </c>
      <c r="G179" s="178">
        <v>0.12</v>
      </c>
      <c r="H179" s="143" t="str">
        <f t="shared" si="2"/>
        <v>(70, 80]</v>
      </c>
      <c r="I179" s="172">
        <v>0.1080594</v>
      </c>
      <c r="J179" s="180">
        <v>1.2125804884064085E-4</v>
      </c>
      <c r="K179" s="180">
        <v>1.1916792244156927E-4</v>
      </c>
      <c r="L179" s="189">
        <v>119167</v>
      </c>
      <c r="M179" s="180">
        <v>1.1912392586052417E-4</v>
      </c>
      <c r="N179" s="180">
        <v>8.9343157057511884E-3</v>
      </c>
      <c r="O179" s="106"/>
      <c r="P179" s="180">
        <v>1.1912392586052417E-4</v>
      </c>
      <c r="Q179" s="180">
        <v>1.1912392586052417E-4</v>
      </c>
      <c r="R179" s="180"/>
      <c r="S179" s="190">
        <v>1</v>
      </c>
    </row>
    <row r="180" spans="1:19">
      <c r="A180" s="152">
        <v>80</v>
      </c>
      <c r="B180" s="152">
        <v>90</v>
      </c>
      <c r="C180" s="87">
        <v>880621</v>
      </c>
      <c r="D180" s="87">
        <v>7488356915</v>
      </c>
      <c r="E180" s="180">
        <v>8.9254759041786601E-4</v>
      </c>
      <c r="F180" s="192">
        <v>85.034957319891305</v>
      </c>
      <c r="G180" s="178">
        <v>0</v>
      </c>
      <c r="H180" s="143" t="str">
        <f t="shared" si="2"/>
        <v>(80, 90]</v>
      </c>
      <c r="I180" s="172">
        <v>0</v>
      </c>
      <c r="J180" s="180">
        <v>0</v>
      </c>
      <c r="K180" s="180">
        <v>0</v>
      </c>
      <c r="L180" s="189">
        <v>0</v>
      </c>
      <c r="M180" s="180">
        <v>0</v>
      </c>
      <c r="N180" s="180">
        <v>0</v>
      </c>
      <c r="O180" s="106"/>
      <c r="P180" s="180">
        <v>0</v>
      </c>
      <c r="Q180" s="180">
        <v>0</v>
      </c>
      <c r="R180" s="180"/>
      <c r="S180" s="190">
        <v>0</v>
      </c>
    </row>
    <row r="181" spans="1:19">
      <c r="A181" s="152">
        <v>90</v>
      </c>
      <c r="B181" s="152">
        <v>100</v>
      </c>
      <c r="C181" s="87">
        <v>740089</v>
      </c>
      <c r="D181" s="87">
        <v>7048903000</v>
      </c>
      <c r="E181" s="180">
        <v>7.5011231124941149E-4</v>
      </c>
      <c r="F181" s="192">
        <v>95.24399092541573</v>
      </c>
      <c r="G181" s="178">
        <v>0</v>
      </c>
      <c r="H181" s="143" t="str">
        <f t="shared" si="2"/>
        <v>(90, 100]</v>
      </c>
      <c r="I181" s="172">
        <v>0</v>
      </c>
      <c r="J181" s="180">
        <v>0</v>
      </c>
      <c r="K181" s="180">
        <v>0</v>
      </c>
      <c r="L181" s="189">
        <v>0</v>
      </c>
      <c r="M181" s="180">
        <v>0</v>
      </c>
      <c r="N181" s="180">
        <v>0</v>
      </c>
      <c r="O181" s="106"/>
      <c r="P181" s="180">
        <v>0</v>
      </c>
      <c r="Q181" s="180">
        <v>0</v>
      </c>
      <c r="R181" s="180"/>
      <c r="S181" s="190">
        <v>0</v>
      </c>
    </row>
    <row r="182" spans="1:19">
      <c r="A182" s="152">
        <v>100</v>
      </c>
      <c r="B182" s="152">
        <v>120</v>
      </c>
      <c r="C182" s="87">
        <v>1141398</v>
      </c>
      <c r="D182" s="87">
        <v>12514373105</v>
      </c>
      <c r="E182" s="180">
        <v>1.1568563940761933E-3</v>
      </c>
      <c r="F182" s="192">
        <v>109.64074849439021</v>
      </c>
      <c r="G182" s="178">
        <v>0.11</v>
      </c>
      <c r="H182" s="143" t="str">
        <f t="shared" si="2"/>
        <v>(100, 120]</v>
      </c>
      <c r="I182" s="172">
        <v>9.9054450000000002E-2</v>
      </c>
      <c r="J182" s="180">
        <v>1.1459177384420058E-4</v>
      </c>
      <c r="K182" s="180">
        <v>1.1261655410482498E-4</v>
      </c>
      <c r="L182" s="189">
        <v>112616</v>
      </c>
      <c r="M182" s="180">
        <v>1.1257529378694429E-4</v>
      </c>
      <c r="N182" s="180">
        <v>1.2342839472776448E-2</v>
      </c>
      <c r="O182" s="106"/>
      <c r="P182" s="180">
        <v>1.1257529378694429E-4</v>
      </c>
      <c r="Q182" s="180">
        <v>1.1257529378694429E-4</v>
      </c>
      <c r="R182" s="180"/>
      <c r="S182" s="190">
        <v>1</v>
      </c>
    </row>
    <row r="183" spans="1:19">
      <c r="A183" s="152">
        <v>120</v>
      </c>
      <c r="B183" s="152">
        <v>140</v>
      </c>
      <c r="C183" s="87">
        <v>816317</v>
      </c>
      <c r="D183" s="87">
        <v>10590153750</v>
      </c>
      <c r="E183" s="180">
        <v>8.2737269650296906E-4</v>
      </c>
      <c r="F183" s="192">
        <v>129.73089804573468</v>
      </c>
      <c r="G183" s="178">
        <v>0</v>
      </c>
      <c r="H183" s="143" t="str">
        <f t="shared" si="2"/>
        <v>(120, 140]</v>
      </c>
      <c r="I183" s="172">
        <v>0</v>
      </c>
      <c r="J183" s="180">
        <v>0</v>
      </c>
      <c r="K183" s="180">
        <v>0</v>
      </c>
      <c r="L183" s="189">
        <v>0</v>
      </c>
      <c r="M183" s="180">
        <v>0</v>
      </c>
      <c r="N183" s="180">
        <v>0</v>
      </c>
      <c r="O183" s="106"/>
      <c r="P183" s="180">
        <v>0</v>
      </c>
      <c r="Q183" s="180">
        <v>0</v>
      </c>
      <c r="R183" s="180"/>
      <c r="S183" s="190">
        <v>0</v>
      </c>
    </row>
    <row r="184" spans="1:19">
      <c r="A184" s="152">
        <v>140</v>
      </c>
      <c r="B184" s="152">
        <v>160</v>
      </c>
      <c r="C184" s="87">
        <v>633041</v>
      </c>
      <c r="D184" s="87">
        <v>9490295895</v>
      </c>
      <c r="E184" s="180">
        <v>6.4161451882900394E-4</v>
      </c>
      <c r="F184" s="192">
        <v>149.91597534756832</v>
      </c>
      <c r="G184" s="178">
        <v>0</v>
      </c>
      <c r="H184" s="143" t="str">
        <f t="shared" si="2"/>
        <v>(140, 160]</v>
      </c>
      <c r="I184" s="172">
        <v>0</v>
      </c>
      <c r="J184" s="180">
        <v>0</v>
      </c>
      <c r="K184" s="180">
        <v>0</v>
      </c>
      <c r="L184" s="189">
        <v>0</v>
      </c>
      <c r="M184" s="180">
        <v>0</v>
      </c>
      <c r="N184" s="180">
        <v>0</v>
      </c>
      <c r="O184" s="106"/>
      <c r="P184" s="180">
        <v>0</v>
      </c>
      <c r="Q184" s="180">
        <v>0</v>
      </c>
      <c r="R184" s="180"/>
      <c r="S184" s="190">
        <v>0</v>
      </c>
    </row>
    <row r="185" spans="1:19">
      <c r="A185" s="152">
        <v>160</v>
      </c>
      <c r="B185" s="152">
        <v>180</v>
      </c>
      <c r="C185" s="87">
        <v>482659</v>
      </c>
      <c r="D185" s="87">
        <v>8201830650</v>
      </c>
      <c r="E185" s="180">
        <v>4.8919583730514806E-4</v>
      </c>
      <c r="F185" s="192">
        <v>169.93012976034839</v>
      </c>
      <c r="G185" s="178">
        <v>0</v>
      </c>
      <c r="H185" s="143" t="str">
        <f t="shared" si="2"/>
        <v>(160, 180]</v>
      </c>
      <c r="I185" s="172">
        <v>0</v>
      </c>
      <c r="J185" s="180">
        <v>0</v>
      </c>
      <c r="K185" s="180">
        <v>0</v>
      </c>
      <c r="L185" s="189">
        <v>0</v>
      </c>
      <c r="M185" s="180">
        <v>0</v>
      </c>
      <c r="N185" s="180">
        <v>0</v>
      </c>
      <c r="O185" s="106"/>
      <c r="P185" s="180">
        <v>0</v>
      </c>
      <c r="Q185" s="180">
        <v>0</v>
      </c>
      <c r="R185" s="180"/>
      <c r="S185" s="190">
        <v>0</v>
      </c>
    </row>
    <row r="186" spans="1:19">
      <c r="A186" s="152">
        <v>180</v>
      </c>
      <c r="B186" s="152">
        <v>200</v>
      </c>
      <c r="C186" s="87">
        <v>388393</v>
      </c>
      <c r="D186" s="87">
        <v>7389979140</v>
      </c>
      <c r="E186" s="180">
        <v>3.9365315644887663E-4</v>
      </c>
      <c r="F186" s="192">
        <v>190.27065729814905</v>
      </c>
      <c r="G186" s="178">
        <v>0</v>
      </c>
      <c r="H186" s="143" t="str">
        <f t="shared" si="2"/>
        <v>(180, 200]</v>
      </c>
      <c r="I186" s="172">
        <v>0</v>
      </c>
      <c r="J186" s="180">
        <v>0</v>
      </c>
      <c r="K186" s="180">
        <v>0</v>
      </c>
      <c r="L186" s="189">
        <v>0</v>
      </c>
      <c r="M186" s="180">
        <v>0</v>
      </c>
      <c r="N186" s="180">
        <v>0</v>
      </c>
      <c r="O186" s="106"/>
      <c r="P186" s="180">
        <v>0</v>
      </c>
      <c r="Q186" s="180">
        <v>0</v>
      </c>
      <c r="R186" s="180"/>
      <c r="S186" s="190">
        <v>0</v>
      </c>
    </row>
    <row r="187" spans="1:19">
      <c r="A187" s="152">
        <v>200</v>
      </c>
      <c r="B187" s="152">
        <v>250</v>
      </c>
      <c r="C187" s="87">
        <v>687424</v>
      </c>
      <c r="D187" s="87">
        <v>15371333635</v>
      </c>
      <c r="E187" s="180">
        <v>6.9673404880806963E-4</v>
      </c>
      <c r="F187" s="192">
        <v>223.60775351166092</v>
      </c>
      <c r="G187" s="178">
        <v>0</v>
      </c>
      <c r="H187" s="143" t="str">
        <f t="shared" si="2"/>
        <v>(200, 250]</v>
      </c>
      <c r="I187" s="172">
        <v>0</v>
      </c>
      <c r="J187" s="180">
        <v>0</v>
      </c>
      <c r="K187" s="180">
        <v>0</v>
      </c>
      <c r="L187" s="189">
        <v>0</v>
      </c>
      <c r="M187" s="180">
        <v>0</v>
      </c>
      <c r="N187" s="180">
        <v>0</v>
      </c>
      <c r="O187" s="106"/>
      <c r="P187" s="180">
        <v>0</v>
      </c>
      <c r="Q187" s="180">
        <v>0</v>
      </c>
      <c r="R187" s="180"/>
      <c r="S187" s="190">
        <v>0</v>
      </c>
    </row>
    <row r="188" spans="1:19">
      <c r="A188" s="152">
        <v>250</v>
      </c>
      <c r="B188" s="152">
        <v>300</v>
      </c>
      <c r="C188" s="87">
        <v>439263</v>
      </c>
      <c r="D188" s="87">
        <v>12028209705</v>
      </c>
      <c r="E188" s="180">
        <v>4.452121085117469E-4</v>
      </c>
      <c r="F188" s="192">
        <v>273.82706271641365</v>
      </c>
      <c r="G188" s="178">
        <v>0</v>
      </c>
      <c r="H188" s="143" t="str">
        <f t="shared" si="2"/>
        <v>(250, 300]</v>
      </c>
      <c r="I188" s="172">
        <v>0</v>
      </c>
      <c r="J188" s="180">
        <v>0</v>
      </c>
      <c r="K188" s="180">
        <v>0</v>
      </c>
      <c r="L188" s="189">
        <v>0</v>
      </c>
      <c r="M188" s="180">
        <v>0</v>
      </c>
      <c r="N188" s="180">
        <v>0</v>
      </c>
      <c r="O188" s="106"/>
      <c r="P188" s="180">
        <v>0</v>
      </c>
      <c r="Q188" s="180">
        <v>0</v>
      </c>
      <c r="R188" s="180"/>
      <c r="S188" s="190">
        <v>0</v>
      </c>
    </row>
    <row r="189" spans="1:19">
      <c r="A189" s="152">
        <v>300</v>
      </c>
      <c r="B189" s="152">
        <v>350</v>
      </c>
      <c r="C189" s="87">
        <v>298334</v>
      </c>
      <c r="D189" s="87">
        <v>9668805040</v>
      </c>
      <c r="E189" s="180">
        <v>3.0237445261891734E-4</v>
      </c>
      <c r="F189" s="192">
        <v>324.09329945631407</v>
      </c>
      <c r="G189" s="178">
        <v>0</v>
      </c>
      <c r="H189" s="143" t="str">
        <f t="shared" si="2"/>
        <v>(300, 350]</v>
      </c>
      <c r="I189" s="172">
        <v>0</v>
      </c>
      <c r="J189" s="180">
        <v>0</v>
      </c>
      <c r="K189" s="180">
        <v>0</v>
      </c>
      <c r="L189" s="189">
        <v>0</v>
      </c>
      <c r="M189" s="180">
        <v>0</v>
      </c>
      <c r="N189" s="180">
        <v>0</v>
      </c>
      <c r="O189" s="106"/>
      <c r="P189" s="180">
        <v>0</v>
      </c>
      <c r="Q189" s="180">
        <v>0</v>
      </c>
      <c r="R189" s="180"/>
      <c r="S189" s="190">
        <v>0</v>
      </c>
    </row>
    <row r="190" spans="1:19">
      <c r="A190" s="152">
        <v>350</v>
      </c>
      <c r="B190" s="152">
        <v>400</v>
      </c>
      <c r="C190" s="87">
        <v>211467</v>
      </c>
      <c r="D190" s="87">
        <v>7917340960</v>
      </c>
      <c r="E190" s="180">
        <v>2.1433097927813993E-4</v>
      </c>
      <c r="F190" s="192">
        <v>374.4007793178132</v>
      </c>
      <c r="G190" s="178">
        <v>0</v>
      </c>
      <c r="H190" s="143" t="str">
        <f t="shared" ref="H190:H221" si="3">"("&amp;$A190&amp;", "&amp;$B190&amp;"]"</f>
        <v>(350, 400]</v>
      </c>
      <c r="I190" s="172">
        <v>0</v>
      </c>
      <c r="J190" s="180">
        <v>0</v>
      </c>
      <c r="K190" s="180">
        <v>0</v>
      </c>
      <c r="L190" s="189">
        <v>0</v>
      </c>
      <c r="M190" s="180">
        <v>0</v>
      </c>
      <c r="N190" s="180">
        <v>0</v>
      </c>
      <c r="O190" s="106"/>
      <c r="P190" s="180">
        <v>0</v>
      </c>
      <c r="Q190" s="180">
        <v>0</v>
      </c>
      <c r="R190" s="180"/>
      <c r="S190" s="190">
        <v>0</v>
      </c>
    </row>
    <row r="191" spans="1:19">
      <c r="A191" s="152">
        <v>400</v>
      </c>
      <c r="B191" s="152">
        <v>450</v>
      </c>
      <c r="C191" s="87">
        <v>160769</v>
      </c>
      <c r="D191" s="87">
        <v>6824830435</v>
      </c>
      <c r="E191" s="180">
        <v>1.6294635667771936E-4</v>
      </c>
      <c r="F191" s="192">
        <v>424.51159334199997</v>
      </c>
      <c r="G191" s="178">
        <v>0</v>
      </c>
      <c r="H191" s="143" t="str">
        <f t="shared" si="3"/>
        <v>(400, 450]</v>
      </c>
      <c r="I191" s="172">
        <v>0</v>
      </c>
      <c r="J191" s="180">
        <v>0</v>
      </c>
      <c r="K191" s="180">
        <v>0</v>
      </c>
      <c r="L191" s="189">
        <v>0</v>
      </c>
      <c r="M191" s="180">
        <v>0</v>
      </c>
      <c r="N191" s="180">
        <v>0</v>
      </c>
      <c r="O191" s="106"/>
      <c r="P191" s="180">
        <v>0</v>
      </c>
      <c r="Q191" s="180">
        <v>0</v>
      </c>
      <c r="R191" s="180"/>
      <c r="S191" s="190">
        <v>0</v>
      </c>
    </row>
    <row r="192" spans="1:19">
      <c r="A192" s="152">
        <v>450</v>
      </c>
      <c r="B192" s="152">
        <v>500</v>
      </c>
      <c r="C192" s="87">
        <v>129237</v>
      </c>
      <c r="D192" s="87">
        <v>6165238720</v>
      </c>
      <c r="E192" s="180">
        <v>1.309873066197987E-4</v>
      </c>
      <c r="F192" s="192">
        <v>477.04904323065375</v>
      </c>
      <c r="G192" s="178">
        <v>0</v>
      </c>
      <c r="H192" s="143" t="str">
        <f t="shared" si="3"/>
        <v>(450, 500]</v>
      </c>
      <c r="I192" s="172">
        <v>0</v>
      </c>
      <c r="J192" s="180">
        <v>0</v>
      </c>
      <c r="K192" s="180">
        <v>0</v>
      </c>
      <c r="L192" s="189">
        <v>0</v>
      </c>
      <c r="M192" s="180">
        <v>0</v>
      </c>
      <c r="N192" s="180">
        <v>0</v>
      </c>
      <c r="O192" s="106"/>
      <c r="P192" s="180">
        <v>0</v>
      </c>
      <c r="Q192" s="180">
        <v>0</v>
      </c>
      <c r="R192" s="180"/>
      <c r="S192" s="190">
        <v>0</v>
      </c>
    </row>
    <row r="193" spans="1:19">
      <c r="A193" s="152">
        <v>500</v>
      </c>
      <c r="B193" s="152">
        <v>550</v>
      </c>
      <c r="C193" s="87">
        <v>94393</v>
      </c>
      <c r="D193" s="87">
        <v>4953718110</v>
      </c>
      <c r="E193" s="180">
        <v>9.5671400866335934E-5</v>
      </c>
      <c r="F193" s="192">
        <v>524.79718941023168</v>
      </c>
      <c r="G193" s="178">
        <v>0</v>
      </c>
      <c r="H193" s="143" t="str">
        <f t="shared" si="3"/>
        <v>(500, 550]</v>
      </c>
      <c r="I193" s="172">
        <v>0</v>
      </c>
      <c r="J193" s="180">
        <v>0</v>
      </c>
      <c r="K193" s="180">
        <v>0</v>
      </c>
      <c r="L193" s="189">
        <v>0</v>
      </c>
      <c r="M193" s="180">
        <v>0</v>
      </c>
      <c r="N193" s="180">
        <v>0</v>
      </c>
      <c r="O193" s="106"/>
      <c r="P193" s="180">
        <v>0</v>
      </c>
      <c r="Q193" s="180">
        <v>0</v>
      </c>
      <c r="R193" s="180"/>
      <c r="S193" s="190">
        <v>0</v>
      </c>
    </row>
    <row r="194" spans="1:19">
      <c r="A194" s="152">
        <v>550</v>
      </c>
      <c r="B194" s="152">
        <v>600</v>
      </c>
      <c r="C194" s="87">
        <v>80326</v>
      </c>
      <c r="D194" s="87">
        <v>4635061450</v>
      </c>
      <c r="E194" s="180">
        <v>8.1413886050759064E-5</v>
      </c>
      <c r="F194" s="192">
        <v>577.03127878893508</v>
      </c>
      <c r="G194" s="178">
        <v>0</v>
      </c>
      <c r="H194" s="143" t="str">
        <f t="shared" si="3"/>
        <v>(550, 600]</v>
      </c>
      <c r="I194" s="172">
        <v>0</v>
      </c>
      <c r="J194" s="180">
        <v>0</v>
      </c>
      <c r="K194" s="180">
        <v>0</v>
      </c>
      <c r="L194" s="189">
        <v>0</v>
      </c>
      <c r="M194" s="180">
        <v>0</v>
      </c>
      <c r="N194" s="180">
        <v>0</v>
      </c>
      <c r="O194" s="106"/>
      <c r="P194" s="180">
        <v>0</v>
      </c>
      <c r="Q194" s="180">
        <v>0</v>
      </c>
      <c r="R194" s="180"/>
      <c r="S194" s="190">
        <v>0</v>
      </c>
    </row>
    <row r="195" spans="1:19">
      <c r="A195" s="152">
        <v>600</v>
      </c>
      <c r="B195" s="152">
        <v>650</v>
      </c>
      <c r="C195" s="87">
        <v>60220</v>
      </c>
      <c r="D195" s="87">
        <v>3762531690</v>
      </c>
      <c r="E195" s="180">
        <v>6.1035582725104092E-5</v>
      </c>
      <c r="F195" s="192">
        <v>624.79769013616738</v>
      </c>
      <c r="G195" s="178">
        <v>0</v>
      </c>
      <c r="H195" s="143" t="str">
        <f t="shared" si="3"/>
        <v>(600, 650]</v>
      </c>
      <c r="I195" s="172">
        <v>0</v>
      </c>
      <c r="J195" s="180">
        <v>0</v>
      </c>
      <c r="K195" s="180">
        <v>0</v>
      </c>
      <c r="L195" s="189">
        <v>0</v>
      </c>
      <c r="M195" s="180">
        <v>0</v>
      </c>
      <c r="N195" s="180">
        <v>0</v>
      </c>
      <c r="O195" s="106"/>
      <c r="P195" s="180">
        <v>0</v>
      </c>
      <c r="Q195" s="180">
        <v>0</v>
      </c>
      <c r="R195" s="180"/>
      <c r="S195" s="190">
        <v>0</v>
      </c>
    </row>
    <row r="196" spans="1:19">
      <c r="A196" s="152">
        <v>650</v>
      </c>
      <c r="B196" s="152">
        <v>700</v>
      </c>
      <c r="C196" s="87">
        <v>53095</v>
      </c>
      <c r="D196" s="87">
        <v>3597267525</v>
      </c>
      <c r="E196" s="180">
        <v>5.3814086097465986E-5</v>
      </c>
      <c r="F196" s="192">
        <v>677.51530746774642</v>
      </c>
      <c r="G196" s="178">
        <v>0</v>
      </c>
      <c r="H196" s="143" t="str">
        <f t="shared" si="3"/>
        <v>(650, 700]</v>
      </c>
      <c r="I196" s="172">
        <v>0</v>
      </c>
      <c r="J196" s="180">
        <v>0</v>
      </c>
      <c r="K196" s="180">
        <v>0</v>
      </c>
      <c r="L196" s="189">
        <v>0</v>
      </c>
      <c r="M196" s="180">
        <v>0</v>
      </c>
      <c r="N196" s="180">
        <v>0</v>
      </c>
      <c r="O196" s="106"/>
      <c r="P196" s="180">
        <v>0</v>
      </c>
      <c r="Q196" s="180">
        <v>0</v>
      </c>
      <c r="R196" s="180"/>
      <c r="S196" s="190">
        <v>0</v>
      </c>
    </row>
    <row r="197" spans="1:19">
      <c r="A197" s="152">
        <v>700</v>
      </c>
      <c r="B197" s="152">
        <v>750</v>
      </c>
      <c r="C197" s="87">
        <v>46405</v>
      </c>
      <c r="D197" s="87">
        <v>3371782130</v>
      </c>
      <c r="E197" s="180">
        <v>4.703348084288368E-5</v>
      </c>
      <c r="F197" s="192">
        <v>726.59888589591628</v>
      </c>
      <c r="G197" s="178">
        <v>0</v>
      </c>
      <c r="H197" s="143" t="str">
        <f t="shared" si="3"/>
        <v>(700, 750]</v>
      </c>
      <c r="I197" s="172">
        <v>0</v>
      </c>
      <c r="J197" s="180">
        <v>0</v>
      </c>
      <c r="K197" s="180">
        <v>0</v>
      </c>
      <c r="L197" s="189">
        <v>0</v>
      </c>
      <c r="M197" s="180">
        <v>0</v>
      </c>
      <c r="N197" s="180">
        <v>0</v>
      </c>
      <c r="O197" s="106"/>
      <c r="P197" s="180">
        <v>0</v>
      </c>
      <c r="Q197" s="180">
        <v>0</v>
      </c>
      <c r="R197" s="180"/>
      <c r="S197" s="190">
        <v>0</v>
      </c>
    </row>
    <row r="198" spans="1:19">
      <c r="A198" s="152">
        <v>750</v>
      </c>
      <c r="B198" s="152">
        <v>800</v>
      </c>
      <c r="C198" s="87">
        <v>37597</v>
      </c>
      <c r="D198" s="87">
        <v>2923058065</v>
      </c>
      <c r="E198" s="180">
        <v>3.810619069604348E-5</v>
      </c>
      <c r="F198" s="192">
        <v>777.4710921084129</v>
      </c>
      <c r="G198" s="178">
        <v>0</v>
      </c>
      <c r="H198" s="143" t="str">
        <f t="shared" si="3"/>
        <v>(750, 800]</v>
      </c>
      <c r="I198" s="172">
        <v>0</v>
      </c>
      <c r="J198" s="180">
        <v>0</v>
      </c>
      <c r="K198" s="180">
        <v>0</v>
      </c>
      <c r="L198" s="189">
        <v>0</v>
      </c>
      <c r="M198" s="180">
        <v>0</v>
      </c>
      <c r="N198" s="180">
        <v>0</v>
      </c>
      <c r="O198" s="106"/>
      <c r="P198" s="180">
        <v>0</v>
      </c>
      <c r="Q198" s="180">
        <v>0</v>
      </c>
      <c r="R198" s="180"/>
      <c r="S198" s="190">
        <v>0</v>
      </c>
    </row>
    <row r="199" spans="1:19">
      <c r="A199" s="152">
        <v>800</v>
      </c>
      <c r="B199" s="152">
        <v>850</v>
      </c>
      <c r="C199" s="87">
        <v>33614</v>
      </c>
      <c r="D199" s="87">
        <v>2776922115</v>
      </c>
      <c r="E199" s="180">
        <v>3.4069247388270488E-5</v>
      </c>
      <c r="F199" s="192">
        <v>826.12069822097942</v>
      </c>
      <c r="G199" s="178">
        <v>0</v>
      </c>
      <c r="H199" s="143" t="str">
        <f t="shared" si="3"/>
        <v>(800, 850]</v>
      </c>
      <c r="I199" s="172">
        <v>0</v>
      </c>
      <c r="J199" s="180">
        <v>0</v>
      </c>
      <c r="K199" s="180">
        <v>0</v>
      </c>
      <c r="L199" s="189">
        <v>0</v>
      </c>
      <c r="M199" s="180">
        <v>0</v>
      </c>
      <c r="N199" s="180">
        <v>0</v>
      </c>
      <c r="O199" s="106"/>
      <c r="P199" s="180">
        <v>0</v>
      </c>
      <c r="Q199" s="180">
        <v>0</v>
      </c>
      <c r="R199" s="180"/>
      <c r="S199" s="190">
        <v>0</v>
      </c>
    </row>
    <row r="200" spans="1:19">
      <c r="A200" s="152">
        <v>850</v>
      </c>
      <c r="B200" s="152">
        <v>900</v>
      </c>
      <c r="C200" s="87">
        <v>26774</v>
      </c>
      <c r="D200" s="87">
        <v>2345628000</v>
      </c>
      <c r="E200" s="180">
        <v>2.713661062573791E-5</v>
      </c>
      <c r="F200" s="192">
        <v>876.08426085007841</v>
      </c>
      <c r="G200" s="178">
        <v>0</v>
      </c>
      <c r="H200" s="143" t="str">
        <f t="shared" si="3"/>
        <v>(850, 900]</v>
      </c>
      <c r="I200" s="172">
        <v>0</v>
      </c>
      <c r="J200" s="180">
        <v>0</v>
      </c>
      <c r="K200" s="180">
        <v>0</v>
      </c>
      <c r="L200" s="193">
        <v>0</v>
      </c>
      <c r="M200" s="180">
        <v>0</v>
      </c>
      <c r="N200" s="180">
        <v>0</v>
      </c>
      <c r="O200" s="106"/>
      <c r="P200" s="180">
        <v>0</v>
      </c>
      <c r="Q200" s="180">
        <v>0</v>
      </c>
      <c r="R200" s="180"/>
      <c r="S200" s="190">
        <v>0</v>
      </c>
    </row>
    <row r="201" spans="1:19">
      <c r="A201" s="152">
        <v>900</v>
      </c>
      <c r="B201" s="152">
        <v>950</v>
      </c>
      <c r="C201" s="87">
        <v>24569</v>
      </c>
      <c r="D201" s="87">
        <v>2274867630</v>
      </c>
      <c r="E201" s="180">
        <v>2.4901747458868855E-5</v>
      </c>
      <c r="F201" s="192">
        <v>925.90973584598487</v>
      </c>
      <c r="G201" s="178">
        <v>0</v>
      </c>
      <c r="H201" s="143" t="str">
        <f t="shared" si="3"/>
        <v>(900, 950]</v>
      </c>
      <c r="I201" s="172">
        <v>0</v>
      </c>
      <c r="J201" s="180">
        <v>0</v>
      </c>
      <c r="K201" s="180">
        <v>0</v>
      </c>
      <c r="L201" s="193">
        <v>0</v>
      </c>
      <c r="M201" s="180">
        <v>0</v>
      </c>
      <c r="N201" s="180">
        <v>0</v>
      </c>
      <c r="O201" s="106"/>
      <c r="P201" s="180">
        <v>0</v>
      </c>
      <c r="Q201" s="180">
        <v>0</v>
      </c>
      <c r="R201" s="180"/>
      <c r="S201" s="190">
        <v>0</v>
      </c>
    </row>
    <row r="202" spans="1:19">
      <c r="A202" s="152">
        <v>950</v>
      </c>
      <c r="B202" s="152">
        <v>1000</v>
      </c>
      <c r="C202" s="87">
        <v>27962</v>
      </c>
      <c r="D202" s="87">
        <v>2747461710</v>
      </c>
      <c r="E202" s="180">
        <v>2.8340700168704095E-5</v>
      </c>
      <c r="F202" s="192">
        <v>982.56981260281816</v>
      </c>
      <c r="G202" s="178">
        <v>0</v>
      </c>
      <c r="H202" s="143" t="str">
        <f t="shared" si="3"/>
        <v>(950, 1000]</v>
      </c>
      <c r="I202" s="172">
        <v>0</v>
      </c>
      <c r="J202" s="180">
        <v>0</v>
      </c>
      <c r="K202" s="180">
        <v>0</v>
      </c>
      <c r="L202" s="193">
        <v>0</v>
      </c>
      <c r="M202" s="180">
        <v>0</v>
      </c>
      <c r="N202" s="180">
        <v>0</v>
      </c>
      <c r="O202" s="106"/>
      <c r="P202" s="180">
        <v>0</v>
      </c>
      <c r="Q202" s="180">
        <v>0</v>
      </c>
      <c r="R202" s="180"/>
      <c r="S202" s="190">
        <v>0</v>
      </c>
    </row>
    <row r="203" spans="1:19">
      <c r="A203" s="152">
        <v>1000</v>
      </c>
      <c r="B203" s="152">
        <v>2000</v>
      </c>
      <c r="C203" s="87">
        <v>233082</v>
      </c>
      <c r="D203" s="87">
        <v>32853564355</v>
      </c>
      <c r="E203" s="180">
        <v>2.3623871957377467E-4</v>
      </c>
      <c r="F203" s="192">
        <v>1409.5281641224976</v>
      </c>
      <c r="G203" s="178">
        <v>0</v>
      </c>
      <c r="H203" s="143" t="str">
        <f t="shared" si="3"/>
        <v>(1000, 2000]</v>
      </c>
      <c r="I203" s="172">
        <v>0</v>
      </c>
      <c r="J203" s="180">
        <v>0</v>
      </c>
      <c r="K203" s="180">
        <v>0</v>
      </c>
      <c r="L203" s="193">
        <v>0</v>
      </c>
      <c r="M203" s="180">
        <v>0</v>
      </c>
      <c r="N203" s="180">
        <v>0</v>
      </c>
      <c r="O203" s="106"/>
      <c r="P203" s="180">
        <v>0</v>
      </c>
      <c r="Q203" s="180">
        <v>0</v>
      </c>
      <c r="R203" s="180"/>
      <c r="S203" s="190">
        <v>0</v>
      </c>
    </row>
    <row r="204" spans="1:19">
      <c r="A204" s="152">
        <v>2000</v>
      </c>
      <c r="B204" s="152">
        <v>3000</v>
      </c>
      <c r="C204" s="87">
        <v>99782</v>
      </c>
      <c r="D204" s="87">
        <v>24536958475</v>
      </c>
      <c r="E204" s="180">
        <v>1.0113338617529619E-4</v>
      </c>
      <c r="F204" s="192">
        <v>2459.0565908680924</v>
      </c>
      <c r="G204" s="178">
        <v>0</v>
      </c>
      <c r="H204" s="143" t="str">
        <f t="shared" si="3"/>
        <v>(2000, 3000]</v>
      </c>
      <c r="I204" s="172">
        <v>0</v>
      </c>
      <c r="J204" s="180">
        <v>0</v>
      </c>
      <c r="K204" s="180">
        <v>0</v>
      </c>
      <c r="L204" s="193">
        <v>0</v>
      </c>
      <c r="M204" s="180">
        <v>0</v>
      </c>
      <c r="N204" s="180">
        <v>0</v>
      </c>
      <c r="O204" s="106"/>
      <c r="P204" s="180">
        <v>0</v>
      </c>
      <c r="Q204" s="180">
        <v>0</v>
      </c>
      <c r="R204" s="180"/>
      <c r="S204" s="190">
        <v>0</v>
      </c>
    </row>
    <row r="205" spans="1:19">
      <c r="A205" s="152">
        <v>3000</v>
      </c>
      <c r="B205" s="152">
        <v>4000</v>
      </c>
      <c r="C205" s="87">
        <v>57998</v>
      </c>
      <c r="D205" s="87">
        <v>20106047060</v>
      </c>
      <c r="E205" s="180">
        <v>5.8783489320667335E-5</v>
      </c>
      <c r="F205" s="192">
        <v>3466.6793785992618</v>
      </c>
      <c r="G205" s="178">
        <v>0</v>
      </c>
      <c r="H205" s="143" t="str">
        <f t="shared" si="3"/>
        <v>(3000, 4000]</v>
      </c>
      <c r="I205" s="172">
        <v>0</v>
      </c>
      <c r="J205" s="180">
        <v>0</v>
      </c>
      <c r="K205" s="180">
        <v>0</v>
      </c>
      <c r="L205" s="193">
        <v>0</v>
      </c>
      <c r="M205" s="180">
        <v>0</v>
      </c>
      <c r="N205" s="180">
        <v>0</v>
      </c>
      <c r="O205" s="106"/>
      <c r="P205" s="180">
        <v>0</v>
      </c>
      <c r="Q205" s="180">
        <v>0</v>
      </c>
      <c r="R205" s="180"/>
      <c r="S205" s="190">
        <v>0</v>
      </c>
    </row>
    <row r="206" spans="1:19">
      <c r="A206" s="152">
        <v>4000</v>
      </c>
      <c r="B206" s="152">
        <v>5000</v>
      </c>
      <c r="C206" s="87">
        <v>38503</v>
      </c>
      <c r="D206" s="87">
        <v>17231506030</v>
      </c>
      <c r="E206" s="180">
        <v>3.9024461004063148E-5</v>
      </c>
      <c r="F206" s="192">
        <v>4475.3671220424385</v>
      </c>
      <c r="G206" s="178">
        <v>0</v>
      </c>
      <c r="H206" s="143" t="str">
        <f t="shared" si="3"/>
        <v>(4000, 5000]</v>
      </c>
      <c r="I206" s="172">
        <v>0</v>
      </c>
      <c r="J206" s="180">
        <v>0</v>
      </c>
      <c r="K206" s="180">
        <v>0</v>
      </c>
      <c r="L206" s="193">
        <v>0</v>
      </c>
      <c r="M206" s="180">
        <v>0</v>
      </c>
      <c r="N206" s="180">
        <v>0</v>
      </c>
      <c r="O206" s="106"/>
      <c r="P206" s="180">
        <v>0</v>
      </c>
      <c r="Q206" s="180">
        <v>0</v>
      </c>
      <c r="R206" s="180"/>
      <c r="S206" s="190">
        <v>0</v>
      </c>
    </row>
    <row r="207" spans="1:19">
      <c r="A207" s="152">
        <v>5000</v>
      </c>
      <c r="B207" s="152">
        <v>6000</v>
      </c>
      <c r="C207" s="87">
        <v>26773</v>
      </c>
      <c r="D207" s="87">
        <v>14661579840</v>
      </c>
      <c r="E207" s="180">
        <v>2.7135597082351575E-5</v>
      </c>
      <c r="F207" s="192">
        <v>5476.2558697194936</v>
      </c>
      <c r="G207" s="178">
        <v>0</v>
      </c>
      <c r="H207" s="143" t="str">
        <f t="shared" si="3"/>
        <v>(5000, 6000]</v>
      </c>
      <c r="I207" s="172">
        <v>0</v>
      </c>
      <c r="J207" s="180">
        <v>0</v>
      </c>
      <c r="K207" s="180">
        <v>0</v>
      </c>
      <c r="L207" s="193">
        <v>0</v>
      </c>
      <c r="M207" s="180">
        <v>0</v>
      </c>
      <c r="N207" s="180">
        <v>0</v>
      </c>
      <c r="O207" s="106"/>
      <c r="P207" s="180">
        <v>0</v>
      </c>
      <c r="Q207" s="180">
        <v>0</v>
      </c>
      <c r="R207" s="180"/>
      <c r="S207" s="190">
        <v>0</v>
      </c>
    </row>
    <row r="208" spans="1:19">
      <c r="A208" s="152">
        <v>6000</v>
      </c>
      <c r="B208" s="152">
        <v>7000</v>
      </c>
      <c r="C208" s="87">
        <v>18992</v>
      </c>
      <c r="D208" s="87">
        <v>12301404390</v>
      </c>
      <c r="E208" s="180">
        <v>1.9249215993277597E-5</v>
      </c>
      <c r="F208" s="192">
        <v>6477.1505844566136</v>
      </c>
      <c r="G208" s="178">
        <v>0</v>
      </c>
      <c r="H208" s="143" t="str">
        <f t="shared" si="3"/>
        <v>(6000, 7000]</v>
      </c>
      <c r="I208" s="172">
        <v>0</v>
      </c>
      <c r="J208" s="180">
        <v>0</v>
      </c>
      <c r="K208" s="180">
        <v>0</v>
      </c>
      <c r="L208" s="193">
        <v>0</v>
      </c>
      <c r="M208" s="180">
        <v>0</v>
      </c>
      <c r="N208" s="180">
        <v>0</v>
      </c>
      <c r="O208" s="106"/>
      <c r="P208" s="180">
        <v>0</v>
      </c>
      <c r="Q208" s="180">
        <v>0</v>
      </c>
      <c r="R208" s="180"/>
      <c r="S208" s="190">
        <v>0</v>
      </c>
    </row>
    <row r="209" spans="1:20">
      <c r="A209" s="152">
        <v>7000</v>
      </c>
      <c r="B209" s="152">
        <v>8000</v>
      </c>
      <c r="C209" s="87">
        <v>13726</v>
      </c>
      <c r="D209" s="87">
        <v>10266031555</v>
      </c>
      <c r="E209" s="180">
        <v>1.3911896520836579E-5</v>
      </c>
      <c r="F209" s="192">
        <v>7479.2594747195099</v>
      </c>
      <c r="G209" s="178">
        <v>0</v>
      </c>
      <c r="H209" s="143" t="str">
        <f t="shared" si="3"/>
        <v>(7000, 8000]</v>
      </c>
      <c r="I209" s="172">
        <v>0</v>
      </c>
      <c r="J209" s="180">
        <v>0</v>
      </c>
      <c r="K209" s="180">
        <v>0</v>
      </c>
      <c r="L209" s="193">
        <v>0</v>
      </c>
      <c r="M209" s="180">
        <v>0</v>
      </c>
      <c r="N209" s="180">
        <v>0</v>
      </c>
      <c r="O209" s="106"/>
      <c r="P209" s="180">
        <v>0</v>
      </c>
      <c r="Q209" s="180">
        <v>0</v>
      </c>
      <c r="R209" s="180"/>
      <c r="S209" s="190">
        <v>0</v>
      </c>
    </row>
    <row r="210" spans="1:20">
      <c r="A210" s="152">
        <v>8000</v>
      </c>
      <c r="B210" s="152">
        <v>9000</v>
      </c>
      <c r="C210" s="87">
        <v>10373</v>
      </c>
      <c r="D210" s="87">
        <v>8803774195</v>
      </c>
      <c r="E210" s="180">
        <v>1.0513485546454745E-5</v>
      </c>
      <c r="F210" s="192">
        <v>8487.2015762074625</v>
      </c>
      <c r="G210" s="178">
        <v>0</v>
      </c>
      <c r="H210" s="143" t="str">
        <f t="shared" si="3"/>
        <v>(8000, 9000]</v>
      </c>
      <c r="I210" s="172">
        <v>0</v>
      </c>
      <c r="J210" s="180">
        <v>0</v>
      </c>
      <c r="K210" s="180">
        <v>0</v>
      </c>
      <c r="L210" s="193">
        <v>0</v>
      </c>
      <c r="M210" s="180">
        <v>0</v>
      </c>
      <c r="N210" s="180">
        <v>0</v>
      </c>
      <c r="O210" s="106"/>
      <c r="P210" s="180">
        <v>0</v>
      </c>
      <c r="Q210" s="180">
        <v>0</v>
      </c>
      <c r="R210" s="180"/>
      <c r="S210" s="190">
        <v>0</v>
      </c>
    </row>
    <row r="211" spans="1:20">
      <c r="A211" s="152">
        <v>9000</v>
      </c>
      <c r="B211" s="152">
        <v>10000</v>
      </c>
      <c r="C211" s="87">
        <v>7646</v>
      </c>
      <c r="D211" s="87">
        <v>7255896185</v>
      </c>
      <c r="E211" s="180">
        <v>7.7495527319187284E-6</v>
      </c>
      <c r="F211" s="192">
        <v>9489.7935979597169</v>
      </c>
      <c r="G211" s="178">
        <v>0</v>
      </c>
      <c r="H211" s="143" t="str">
        <f t="shared" si="3"/>
        <v>(9000, 10000]</v>
      </c>
      <c r="I211" s="172">
        <v>0</v>
      </c>
      <c r="J211" s="180">
        <v>0</v>
      </c>
      <c r="K211" s="180">
        <v>0</v>
      </c>
      <c r="L211" s="193">
        <v>0</v>
      </c>
      <c r="M211" s="180">
        <v>0</v>
      </c>
      <c r="N211" s="180">
        <v>0</v>
      </c>
      <c r="O211" s="106"/>
      <c r="P211" s="180">
        <v>0</v>
      </c>
      <c r="Q211" s="180">
        <v>0</v>
      </c>
      <c r="R211" s="180"/>
      <c r="S211" s="190">
        <v>0</v>
      </c>
    </row>
    <row r="212" spans="1:20">
      <c r="A212" s="152">
        <v>10000</v>
      </c>
      <c r="B212" s="152">
        <v>20000</v>
      </c>
      <c r="C212" s="87">
        <v>27261</v>
      </c>
      <c r="D212" s="87">
        <v>36767192000</v>
      </c>
      <c r="E212" s="180">
        <v>2.7630206254883139E-5</v>
      </c>
      <c r="F212" s="192">
        <v>13487.103187704046</v>
      </c>
      <c r="G212" s="178">
        <v>0</v>
      </c>
      <c r="H212" s="143" t="str">
        <f t="shared" si="3"/>
        <v>(10000, 20000]</v>
      </c>
      <c r="I212" s="172">
        <v>0</v>
      </c>
      <c r="J212" s="180">
        <v>0</v>
      </c>
      <c r="K212" s="180">
        <v>0</v>
      </c>
      <c r="L212" s="193">
        <v>0</v>
      </c>
      <c r="M212" s="180">
        <v>0</v>
      </c>
      <c r="N212" s="180">
        <v>0</v>
      </c>
      <c r="O212" s="106"/>
      <c r="P212" s="180">
        <v>0</v>
      </c>
      <c r="Q212" s="180">
        <v>0</v>
      </c>
      <c r="R212" s="180"/>
      <c r="S212" s="190">
        <v>0</v>
      </c>
    </row>
    <row r="213" spans="1:20">
      <c r="A213" s="152">
        <v>20000</v>
      </c>
      <c r="B213" s="152">
        <v>30000</v>
      </c>
      <c r="C213" s="87">
        <v>4794</v>
      </c>
      <c r="D213" s="87">
        <v>11474887465</v>
      </c>
      <c r="E213" s="180">
        <v>4.8589269940908168E-6</v>
      </c>
      <c r="F213" s="192">
        <v>23935.93547142261</v>
      </c>
      <c r="G213" s="178">
        <v>0</v>
      </c>
      <c r="H213" s="143" t="str">
        <f t="shared" si="3"/>
        <v>(20000, 30000]</v>
      </c>
      <c r="I213" s="172">
        <v>0</v>
      </c>
      <c r="J213" s="180">
        <v>0</v>
      </c>
      <c r="K213" s="180">
        <v>0</v>
      </c>
      <c r="L213" s="193">
        <v>0</v>
      </c>
      <c r="M213" s="180">
        <v>0</v>
      </c>
      <c r="N213" s="180">
        <v>0</v>
      </c>
      <c r="O213" s="106"/>
      <c r="P213" s="180">
        <v>0</v>
      </c>
      <c r="Q213" s="180">
        <v>0</v>
      </c>
      <c r="R213" s="180"/>
      <c r="S213" s="190">
        <v>0</v>
      </c>
    </row>
    <row r="214" spans="1:20">
      <c r="A214" s="152">
        <v>30000</v>
      </c>
      <c r="B214" s="152">
        <v>40000</v>
      </c>
      <c r="C214" s="87">
        <v>1168</v>
      </c>
      <c r="D214" s="87">
        <v>3941775520</v>
      </c>
      <c r="E214" s="180">
        <v>1.1838186752394815E-6</v>
      </c>
      <c r="F214" s="192">
        <v>33748.07808219178</v>
      </c>
      <c r="G214" s="178">
        <v>0</v>
      </c>
      <c r="H214" s="143" t="str">
        <f t="shared" si="3"/>
        <v>(30000, 40000]</v>
      </c>
      <c r="I214" s="172">
        <v>0</v>
      </c>
      <c r="J214" s="180">
        <v>0</v>
      </c>
      <c r="K214" s="180">
        <v>0</v>
      </c>
      <c r="L214" s="193">
        <v>0</v>
      </c>
      <c r="M214" s="180">
        <v>0</v>
      </c>
      <c r="N214" s="180">
        <v>0</v>
      </c>
      <c r="O214" s="106"/>
      <c r="P214" s="180">
        <v>0</v>
      </c>
      <c r="Q214" s="180">
        <v>0</v>
      </c>
      <c r="R214" s="180"/>
      <c r="S214" s="190">
        <v>0</v>
      </c>
    </row>
    <row r="215" spans="1:20">
      <c r="A215" s="152">
        <v>40000</v>
      </c>
      <c r="B215" s="152">
        <v>50000</v>
      </c>
      <c r="C215" s="87">
        <v>348</v>
      </c>
      <c r="D215" s="87">
        <v>1549257685</v>
      </c>
      <c r="E215" s="180">
        <v>3.5271309844464005E-7</v>
      </c>
      <c r="F215" s="192">
        <v>44518.898994252879</v>
      </c>
      <c r="G215" s="178">
        <v>0</v>
      </c>
      <c r="H215" s="143" t="str">
        <f t="shared" si="3"/>
        <v>(40000, 50000]</v>
      </c>
      <c r="I215" s="172">
        <v>0</v>
      </c>
      <c r="J215" s="180">
        <v>0</v>
      </c>
      <c r="K215" s="180">
        <v>0</v>
      </c>
      <c r="L215" s="193">
        <v>0</v>
      </c>
      <c r="M215" s="180">
        <v>0</v>
      </c>
      <c r="N215" s="180">
        <v>0</v>
      </c>
      <c r="O215" s="106"/>
      <c r="P215" s="180">
        <v>0</v>
      </c>
      <c r="Q215" s="180">
        <v>0</v>
      </c>
      <c r="R215" s="180"/>
      <c r="S215" s="190">
        <v>0</v>
      </c>
    </row>
    <row r="216" spans="1:20">
      <c r="A216" s="152">
        <v>50000</v>
      </c>
      <c r="B216" s="152">
        <v>60000</v>
      </c>
      <c r="C216" s="87">
        <v>658</v>
      </c>
      <c r="D216" s="87">
        <v>3583737515</v>
      </c>
      <c r="E216" s="180">
        <v>6.6691154820854352E-7</v>
      </c>
      <c r="F216" s="192">
        <v>54464.095972644376</v>
      </c>
      <c r="G216" s="178">
        <v>0</v>
      </c>
      <c r="H216" s="143" t="str">
        <f t="shared" si="3"/>
        <v>(50000, 60000]</v>
      </c>
      <c r="I216" s="172">
        <v>0</v>
      </c>
      <c r="J216" s="180">
        <v>0</v>
      </c>
      <c r="K216" s="180">
        <v>0</v>
      </c>
      <c r="L216" s="193">
        <v>0</v>
      </c>
      <c r="M216" s="180">
        <v>0</v>
      </c>
      <c r="N216" s="180">
        <v>0</v>
      </c>
      <c r="O216" s="106"/>
      <c r="P216" s="180">
        <v>0</v>
      </c>
      <c r="Q216" s="180">
        <v>0</v>
      </c>
      <c r="R216" s="180"/>
      <c r="S216" s="190">
        <v>0</v>
      </c>
    </row>
    <row r="217" spans="1:20">
      <c r="A217" s="152">
        <v>60000</v>
      </c>
      <c r="B217" s="152">
        <v>70000</v>
      </c>
      <c r="C217" s="87">
        <v>192</v>
      </c>
      <c r="D217" s="87">
        <v>1228675605</v>
      </c>
      <c r="E217" s="180">
        <v>1.9460033017635312E-7</v>
      </c>
      <c r="F217" s="192">
        <v>63993.521093750001</v>
      </c>
      <c r="G217" s="178">
        <v>0</v>
      </c>
      <c r="H217" s="143" t="str">
        <f t="shared" si="3"/>
        <v>(60000, 70000]</v>
      </c>
      <c r="I217" s="172">
        <v>0</v>
      </c>
      <c r="J217" s="180">
        <v>0</v>
      </c>
      <c r="K217" s="180">
        <v>0</v>
      </c>
      <c r="L217" s="193">
        <v>0</v>
      </c>
      <c r="M217" s="180">
        <v>0</v>
      </c>
      <c r="N217" s="180">
        <v>0</v>
      </c>
      <c r="O217" s="106"/>
      <c r="P217" s="180">
        <v>0</v>
      </c>
      <c r="Q217" s="180">
        <v>0</v>
      </c>
      <c r="R217" s="180"/>
      <c r="S217" s="190">
        <v>0</v>
      </c>
    </row>
    <row r="218" spans="1:20">
      <c r="A218" s="152">
        <v>70000</v>
      </c>
      <c r="B218" s="152">
        <v>80000</v>
      </c>
      <c r="C218" s="87">
        <v>46</v>
      </c>
      <c r="D218" s="87">
        <v>339933765</v>
      </c>
      <c r="E218" s="180">
        <v>4.6622995771417934E-8</v>
      </c>
      <c r="F218" s="192">
        <v>73898.644565217386</v>
      </c>
      <c r="G218" s="178">
        <v>0</v>
      </c>
      <c r="H218" s="143" t="str">
        <f t="shared" si="3"/>
        <v>(70000, 80000]</v>
      </c>
      <c r="I218" s="172">
        <v>0</v>
      </c>
      <c r="J218" s="180">
        <v>0</v>
      </c>
      <c r="K218" s="180">
        <v>0</v>
      </c>
      <c r="L218" s="193">
        <v>0</v>
      </c>
      <c r="M218" s="180">
        <v>0</v>
      </c>
      <c r="N218" s="180">
        <v>0</v>
      </c>
      <c r="O218" s="106"/>
      <c r="P218" s="180">
        <v>0</v>
      </c>
      <c r="Q218" s="180">
        <v>0</v>
      </c>
      <c r="R218" s="180"/>
      <c r="S218" s="190">
        <v>0</v>
      </c>
    </row>
    <row r="219" spans="1:20">
      <c r="A219" s="152">
        <v>80000</v>
      </c>
      <c r="B219" s="152">
        <v>90000</v>
      </c>
      <c r="C219" s="87">
        <v>18</v>
      </c>
      <c r="D219" s="87">
        <v>149870980</v>
      </c>
      <c r="E219" s="180">
        <v>1.8243780954033104E-8</v>
      </c>
      <c r="F219" s="192">
        <v>83261.655555555553</v>
      </c>
      <c r="G219" s="178">
        <v>0</v>
      </c>
      <c r="H219" s="143" t="str">
        <f t="shared" si="3"/>
        <v>(80000, 90000]</v>
      </c>
      <c r="I219" s="172">
        <v>0</v>
      </c>
      <c r="J219" s="180">
        <v>0</v>
      </c>
      <c r="K219" s="180">
        <v>0</v>
      </c>
      <c r="L219" s="193">
        <v>0</v>
      </c>
      <c r="M219" s="180">
        <v>0</v>
      </c>
      <c r="N219" s="180">
        <v>0</v>
      </c>
      <c r="O219" s="106"/>
      <c r="P219" s="180">
        <v>0</v>
      </c>
      <c r="Q219" s="180">
        <v>0</v>
      </c>
      <c r="R219" s="180"/>
      <c r="S219" s="190">
        <v>0</v>
      </c>
    </row>
    <row r="220" spans="1:20">
      <c r="A220" s="152">
        <v>90000</v>
      </c>
      <c r="B220" s="152">
        <v>100000</v>
      </c>
      <c r="C220" s="87">
        <v>6</v>
      </c>
      <c r="D220" s="87">
        <v>57272250</v>
      </c>
      <c r="E220" s="180">
        <v>6.081260318011035E-9</v>
      </c>
      <c r="F220" s="192">
        <v>95453.75</v>
      </c>
      <c r="G220" s="178">
        <v>0</v>
      </c>
      <c r="H220" s="143" t="str">
        <f t="shared" si="3"/>
        <v>(90000, 100000]</v>
      </c>
      <c r="I220" s="172">
        <v>0</v>
      </c>
      <c r="J220" s="180">
        <v>0</v>
      </c>
      <c r="K220" s="180">
        <v>0</v>
      </c>
      <c r="L220" s="193">
        <v>0</v>
      </c>
      <c r="M220" s="180">
        <v>0</v>
      </c>
      <c r="N220" s="180">
        <v>0</v>
      </c>
      <c r="O220" s="106"/>
      <c r="P220" s="180">
        <v>0</v>
      </c>
      <c r="Q220" s="180">
        <v>0</v>
      </c>
      <c r="R220" s="180"/>
      <c r="S220" s="190">
        <v>0</v>
      </c>
    </row>
    <row r="221" spans="1:20">
      <c r="A221" s="152">
        <v>100000</v>
      </c>
      <c r="B221" s="152">
        <v>9999999</v>
      </c>
      <c r="C221" s="87">
        <v>156</v>
      </c>
      <c r="D221" s="87">
        <v>1792140330</v>
      </c>
      <c r="E221" s="180">
        <v>1.5811276826828693E-7</v>
      </c>
      <c r="F221" s="192">
        <v>114880.79038461538</v>
      </c>
      <c r="G221" s="178">
        <v>0</v>
      </c>
      <c r="H221" s="143" t="str">
        <f t="shared" si="3"/>
        <v>(100000, 9999999]</v>
      </c>
      <c r="I221" s="172">
        <v>0</v>
      </c>
      <c r="J221" s="180">
        <v>0</v>
      </c>
      <c r="K221" s="180">
        <v>0</v>
      </c>
      <c r="L221" s="193">
        <v>0</v>
      </c>
      <c r="M221" s="180">
        <v>0</v>
      </c>
      <c r="N221" s="180">
        <v>0</v>
      </c>
      <c r="O221" s="106"/>
      <c r="P221" s="180">
        <v>0</v>
      </c>
      <c r="Q221" s="180">
        <v>0</v>
      </c>
      <c r="R221" s="180"/>
      <c r="S221" s="190">
        <v>0</v>
      </c>
    </row>
    <row r="222" spans="1:20">
      <c r="A222" s="213" t="s">
        <v>72</v>
      </c>
      <c r="B222" s="214"/>
      <c r="C222" s="194">
        <f>E222*B156</f>
        <v>13362000</v>
      </c>
      <c r="D222" s="87" cm="1">
        <f t="array" ref="D222:E222">D80:E80</f>
        <v>360008300</v>
      </c>
      <c r="E222" s="151">
        <v>1.3362000000000001E-2</v>
      </c>
      <c r="F222" s="192">
        <v>0.26942695704235892</v>
      </c>
      <c r="G222" s="178"/>
      <c r="H222" s="143" t="s">
        <v>72</v>
      </c>
      <c r="I222" s="198">
        <f>I80*5</f>
        <v>1.57</v>
      </c>
      <c r="J222" s="180">
        <v>2.0978340000000002E-2</v>
      </c>
      <c r="K222" s="180">
        <f>J222</f>
        <v>2.0978340000000002E-2</v>
      </c>
      <c r="L222" s="193">
        <v>20978340</v>
      </c>
      <c r="M222" s="196">
        <v>2.0970757162946694E-2</v>
      </c>
      <c r="N222" s="180">
        <v>5.6500872892869796E-3</v>
      </c>
      <c r="P222" s="47"/>
      <c r="Q222" s="47"/>
      <c r="R222" s="47"/>
      <c r="S222" s="47"/>
      <c r="T222" s="47"/>
    </row>
    <row r="223" spans="1:20">
      <c r="G223" s="22"/>
    </row>
    <row r="224" spans="1:20">
      <c r="G224" s="22"/>
    </row>
    <row r="225" spans="1:22" s="150" customFormat="1">
      <c r="A225" s="211" t="s">
        <v>300</v>
      </c>
      <c r="B225" s="211"/>
      <c r="C225" s="211"/>
      <c r="D225" s="211"/>
      <c r="E225" s="211"/>
      <c r="F225" s="211"/>
      <c r="G225" s="211"/>
      <c r="H225" s="211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48"/>
      <c r="F226" s="48"/>
      <c r="G226" s="1"/>
      <c r="H226" s="1"/>
      <c r="I226" s="48"/>
      <c r="J226" s="48"/>
      <c r="K226" s="48"/>
      <c r="L226" s="48"/>
      <c r="M226" s="48"/>
      <c r="N226" s="48"/>
      <c r="Q226" s="48"/>
    </row>
    <row r="227" spans="1:22">
      <c r="A227" s="63" t="s">
        <v>69</v>
      </c>
      <c r="B227" s="170">
        <f>B86</f>
        <v>1000000000</v>
      </c>
      <c r="C227" s="1"/>
      <c r="D227" s="1"/>
      <c r="E227" s="63" t="s">
        <v>69</v>
      </c>
      <c r="F227" s="170">
        <f>F86</f>
        <v>0</v>
      </c>
      <c r="G227" s="1"/>
      <c r="H227" s="1"/>
      <c r="I227" s="48"/>
      <c r="J227" s="48"/>
      <c r="K227" s="48"/>
      <c r="M227" s="48"/>
      <c r="N227" s="48"/>
      <c r="Q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301</v>
      </c>
      <c r="Q228" s="18" t="s">
        <v>302</v>
      </c>
      <c r="R228" s="77" t="s">
        <v>281</v>
      </c>
      <c r="S228" s="77" t="s">
        <v>74</v>
      </c>
      <c r="U228" s="117" t="s">
        <v>299</v>
      </c>
    </row>
    <row r="229" spans="1:22">
      <c r="A229" s="59">
        <v>-1</v>
      </c>
      <c r="B229" s="59">
        <v>0</v>
      </c>
      <c r="C229" s="87" cm="1">
        <f t="array" ref="C229:D292">C88:D151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9.9999999999999995E-7</v>
      </c>
      <c r="H229" s="57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55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T229" s="92"/>
      <c r="U229" s="180">
        <v>0</v>
      </c>
      <c r="V229" s="92">
        <f>SUMPRODUCT(U229:U292,M229:M292)</f>
        <v>0.36400665416875083</v>
      </c>
    </row>
    <row r="230" spans="1:22">
      <c r="A230" s="54">
        <v>0</v>
      </c>
      <c r="B230" s="54">
        <v>1</v>
      </c>
      <c r="C230" s="85">
        <v>7042</v>
      </c>
      <c r="D230" s="85">
        <v>397470</v>
      </c>
      <c r="E230" s="55">
        <v>5.2724048380341487E-4</v>
      </c>
      <c r="F230" s="84">
        <v>0.56442771939789838</v>
      </c>
      <c r="G230" s="47">
        <v>-395804</v>
      </c>
      <c r="H230" s="57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55">
        <v>0</v>
      </c>
      <c r="R230" s="55">
        <v>0</v>
      </c>
      <c r="S230" s="74">
        <v>0</v>
      </c>
      <c r="T230" s="92"/>
      <c r="U230" s="180">
        <v>0.1058891505320077</v>
      </c>
      <c r="V230" s="202">
        <f>V229*12</f>
        <v>4.3680798500250102</v>
      </c>
    </row>
    <row r="231" spans="1:22">
      <c r="A231" s="54">
        <v>1</v>
      </c>
      <c r="B231" s="54">
        <v>2</v>
      </c>
      <c r="C231" s="85">
        <v>6961</v>
      </c>
      <c r="D231" s="85">
        <v>1078515</v>
      </c>
      <c r="E231" s="55">
        <v>5.2117594543532684E-4</v>
      </c>
      <c r="F231" s="84">
        <v>1.5493679069099267</v>
      </c>
      <c r="G231" s="81">
        <f>1+G230*G229</f>
        <v>0.60419599999999996</v>
      </c>
      <c r="H231" s="57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55">
        <v>0</v>
      </c>
      <c r="R231" s="55">
        <v>0</v>
      </c>
      <c r="S231" s="74">
        <v>0</v>
      </c>
      <c r="T231" s="92"/>
      <c r="U231" s="180">
        <v>0.15170441803094861</v>
      </c>
    </row>
    <row r="232" spans="1:22">
      <c r="A232" s="54">
        <v>2</v>
      </c>
      <c r="B232" s="54">
        <v>3</v>
      </c>
      <c r="C232" s="85">
        <v>7196</v>
      </c>
      <c r="D232" s="85">
        <v>1845290</v>
      </c>
      <c r="E232" s="55">
        <v>5.3877059378718744E-4</v>
      </c>
      <c r="F232" s="84">
        <v>2.5643274041133965</v>
      </c>
      <c r="G232" s="106"/>
      <c r="H232" s="57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55">
        <v>0</v>
      </c>
      <c r="R232" s="55">
        <v>0</v>
      </c>
      <c r="S232" s="74">
        <v>0</v>
      </c>
      <c r="T232" s="92"/>
      <c r="U232" s="180">
        <v>0.17677620747899339</v>
      </c>
    </row>
    <row r="233" spans="1:22">
      <c r="A233" s="54">
        <v>3</v>
      </c>
      <c r="B233" s="54">
        <v>4</v>
      </c>
      <c r="C233" s="85">
        <v>7104</v>
      </c>
      <c r="D233" s="85">
        <v>2524955</v>
      </c>
      <c r="E233" s="55">
        <v>5.3188247613454413E-4</v>
      </c>
      <c r="F233" s="84">
        <v>3.5542722409909908</v>
      </c>
      <c r="G233" s="106"/>
      <c r="H233" s="57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55">
        <v>0</v>
      </c>
      <c r="R233" s="55">
        <v>3.614457831325301E-2</v>
      </c>
      <c r="S233" s="74">
        <v>0</v>
      </c>
      <c r="T233" s="92"/>
      <c r="U233" s="180">
        <v>0.1955627891039918</v>
      </c>
    </row>
    <row r="234" spans="1:22">
      <c r="A234" s="54">
        <v>4</v>
      </c>
      <c r="B234" s="54">
        <v>5</v>
      </c>
      <c r="C234" s="85">
        <v>7483</v>
      </c>
      <c r="D234" s="85">
        <v>3409320</v>
      </c>
      <c r="E234" s="55">
        <v>5.6025852602967251E-4</v>
      </c>
      <c r="F234" s="84">
        <v>4.5560871308298809</v>
      </c>
      <c r="G234" s="106"/>
      <c r="H234" s="57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55">
        <v>0</v>
      </c>
      <c r="R234" s="55">
        <v>0</v>
      </c>
      <c r="S234" s="74">
        <v>0</v>
      </c>
      <c r="T234" s="92"/>
      <c r="U234" s="180">
        <v>0.2078578548036045</v>
      </c>
    </row>
    <row r="235" spans="1:22">
      <c r="A235" s="54">
        <v>5</v>
      </c>
      <c r="B235" s="54">
        <v>6</v>
      </c>
      <c r="C235" s="85">
        <v>8182</v>
      </c>
      <c r="D235" s="85">
        <v>4541655</v>
      </c>
      <c r="E235" s="55">
        <v>6.1259324602095158E-4</v>
      </c>
      <c r="F235" s="84">
        <v>5.550788315815204</v>
      </c>
      <c r="G235" s="106"/>
      <c r="H235" s="57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55">
        <v>0</v>
      </c>
      <c r="R235" s="55">
        <v>0</v>
      </c>
      <c r="S235" s="74">
        <v>0</v>
      </c>
      <c r="T235" s="92"/>
      <c r="U235" s="180">
        <v>0.21803709019489351</v>
      </c>
    </row>
    <row r="236" spans="1:22">
      <c r="A236" s="54">
        <v>6</v>
      </c>
      <c r="B236" s="54">
        <v>7</v>
      </c>
      <c r="C236" s="85">
        <v>8390</v>
      </c>
      <c r="D236" s="85">
        <v>5496365</v>
      </c>
      <c r="E236" s="55">
        <v>6.2816638158344951E-4</v>
      </c>
      <c r="F236" s="84">
        <v>6.5510905840286053</v>
      </c>
      <c r="G236" s="106"/>
      <c r="H236" s="57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55">
        <v>0</v>
      </c>
      <c r="R236" s="55">
        <v>1.2048192771084338E-2</v>
      </c>
      <c r="S236" s="74">
        <v>0</v>
      </c>
      <c r="T236" s="92"/>
      <c r="U236" s="180">
        <v>0.22959410003327049</v>
      </c>
    </row>
    <row r="237" spans="1:22">
      <c r="A237" s="54">
        <v>7</v>
      </c>
      <c r="B237" s="54">
        <v>8</v>
      </c>
      <c r="C237" s="85">
        <v>8747</v>
      </c>
      <c r="D237" s="85">
        <v>6605700</v>
      </c>
      <c r="E237" s="55">
        <v>6.5489527290946755E-4</v>
      </c>
      <c r="F237" s="84">
        <v>7.5519606722304786</v>
      </c>
      <c r="G237" s="106"/>
      <c r="H237" s="57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55">
        <v>0</v>
      </c>
      <c r="R237" s="55">
        <v>3.614457831325301E-2</v>
      </c>
      <c r="S237" s="74">
        <v>0</v>
      </c>
      <c r="T237" s="92"/>
      <c r="U237" s="180">
        <v>0.23616206872221829</v>
      </c>
    </row>
    <row r="238" spans="1:22">
      <c r="A238" s="54">
        <v>8</v>
      </c>
      <c r="B238" s="54">
        <v>9</v>
      </c>
      <c r="C238" s="85">
        <v>8856</v>
      </c>
      <c r="D238" s="85">
        <v>7570485</v>
      </c>
      <c r="E238" s="55">
        <v>6.6305619491096885E-4</v>
      </c>
      <c r="F238" s="84">
        <v>8.5484247967479678</v>
      </c>
      <c r="G238" s="106"/>
      <c r="H238" s="57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55">
        <v>0</v>
      </c>
      <c r="R238" s="55">
        <v>2.4096385542168676E-2</v>
      </c>
      <c r="S238" s="74">
        <v>0</v>
      </c>
      <c r="T238" s="92"/>
      <c r="U238" s="180">
        <v>0.2460493890985542</v>
      </c>
    </row>
    <row r="239" spans="1:22">
      <c r="A239" s="54">
        <v>9</v>
      </c>
      <c r="B239" s="54">
        <v>10</v>
      </c>
      <c r="C239" s="85">
        <v>9108</v>
      </c>
      <c r="D239" s="85">
        <v>8694310</v>
      </c>
      <c r="E239" s="55">
        <v>6.8192364761168744E-4</v>
      </c>
      <c r="F239" s="84">
        <v>9.5457949055775142</v>
      </c>
      <c r="G239" s="106"/>
      <c r="H239" s="57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55">
        <v>0</v>
      </c>
      <c r="R239" s="55">
        <v>1.2048192771084338E-2</v>
      </c>
      <c r="S239" s="74">
        <v>0</v>
      </c>
      <c r="T239" s="92"/>
      <c r="U239" s="180">
        <v>0.24911116572458419</v>
      </c>
    </row>
    <row r="240" spans="1:22">
      <c r="A240" s="54">
        <v>10</v>
      </c>
      <c r="B240" s="54">
        <v>15</v>
      </c>
      <c r="C240" s="85">
        <v>51671</v>
      </c>
      <c r="D240" s="85">
        <v>65170480</v>
      </c>
      <c r="E240" s="55">
        <v>3.8686513829318736E-3</v>
      </c>
      <c r="F240" s="84">
        <v>12.612583460742004</v>
      </c>
      <c r="G240" s="106"/>
      <c r="H240" s="57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55">
        <v>1.1909520250099925E-2</v>
      </c>
      <c r="R240" s="55">
        <v>7.2289156626506021E-2</v>
      </c>
      <c r="S240" s="74">
        <v>0</v>
      </c>
      <c r="T240" s="92"/>
      <c r="U240" s="180">
        <v>0.26623994018568342</v>
      </c>
    </row>
    <row r="241" spans="1:21">
      <c r="A241" s="54">
        <v>15</v>
      </c>
      <c r="B241" s="54">
        <v>20</v>
      </c>
      <c r="C241" s="85">
        <v>60539</v>
      </c>
      <c r="D241" s="85">
        <v>106561110</v>
      </c>
      <c r="E241" s="55">
        <v>4.5326060279714479E-3</v>
      </c>
      <c r="F241" s="84">
        <v>17.602059829201011</v>
      </c>
      <c r="G241" s="106"/>
      <c r="H241" s="10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55">
        <v>4.1860452879069511E-2</v>
      </c>
      <c r="R241" s="55">
        <v>7.2289156626506021E-2</v>
      </c>
      <c r="S241" s="74">
        <v>0</v>
      </c>
      <c r="T241" s="92"/>
      <c r="U241" s="180">
        <v>0.28653505966539411</v>
      </c>
    </row>
    <row r="242" spans="1:21">
      <c r="A242" s="54">
        <v>20</v>
      </c>
      <c r="B242" s="54">
        <v>25</v>
      </c>
      <c r="C242" s="85">
        <v>68801</v>
      </c>
      <c r="D242" s="85">
        <v>155359970</v>
      </c>
      <c r="E242" s="55">
        <v>5.151188941516437E-3</v>
      </c>
      <c r="F242" s="84">
        <v>22.581062775250363</v>
      </c>
      <c r="G242" s="106"/>
      <c r="H242" s="57" t="str">
        <f t="shared" si="4"/>
        <v>(20, 25]</v>
      </c>
      <c r="I242" s="172">
        <v>35</v>
      </c>
      <c r="J242" s="55">
        <v>0.1802916129530753</v>
      </c>
      <c r="K242" s="55">
        <v>5.5760303446596479E-2</v>
      </c>
      <c r="L242" s="104">
        <v>55760303</v>
      </c>
      <c r="M242" s="55">
        <v>5.5760304059445778E-2</v>
      </c>
      <c r="N242" s="55">
        <v>1.2591269263333928</v>
      </c>
      <c r="O242" s="106"/>
      <c r="P242" s="55">
        <v>5.5760304059445778E-2</v>
      </c>
      <c r="Q242" s="55">
        <v>0.11100440633109253</v>
      </c>
      <c r="R242" s="55">
        <v>7.2289156626506021E-2</v>
      </c>
      <c r="S242" s="74">
        <v>1.99</v>
      </c>
      <c r="T242" s="92"/>
      <c r="U242" s="180">
        <v>0.30237898056905232</v>
      </c>
    </row>
    <row r="243" spans="1:21">
      <c r="A243" s="54">
        <v>25</v>
      </c>
      <c r="B243" s="54">
        <v>30</v>
      </c>
      <c r="C243" s="85">
        <v>76304</v>
      </c>
      <c r="D243" s="85">
        <v>210369015</v>
      </c>
      <c r="E243" s="55">
        <v>5.7129448844271194E-3</v>
      </c>
      <c r="F243" s="84">
        <v>27.56985413608723</v>
      </c>
      <c r="G243" s="106"/>
      <c r="H243" s="57" t="str">
        <f t="shared" si="4"/>
        <v>(25, 30]</v>
      </c>
      <c r="I243" s="172">
        <v>31.66</v>
      </c>
      <c r="J243" s="55">
        <v>0.1808718350409626</v>
      </c>
      <c r="K243" s="55">
        <v>5.59397536115658E-2</v>
      </c>
      <c r="L243" s="104">
        <v>55939753</v>
      </c>
      <c r="M243" s="55">
        <v>5.5939754062855326E-2</v>
      </c>
      <c r="N243" s="55">
        <v>1.5422508599215143</v>
      </c>
      <c r="O243" s="106"/>
      <c r="P243" s="55">
        <v>5.5939754062855326E-2</v>
      </c>
      <c r="Q243" s="55">
        <v>0.11136164533859455</v>
      </c>
      <c r="R243" s="55">
        <v>8.4337349397590355E-2</v>
      </c>
      <c r="S243" s="74">
        <v>1.99</v>
      </c>
      <c r="T243" s="92"/>
      <c r="U243" s="180">
        <v>0.3162044578648337</v>
      </c>
    </row>
    <row r="244" spans="1:21">
      <c r="A244" s="54">
        <v>30</v>
      </c>
      <c r="B244" s="54">
        <v>35</v>
      </c>
      <c r="C244" s="85">
        <v>83241</v>
      </c>
      <c r="D244" s="85">
        <v>271107480</v>
      </c>
      <c r="E244" s="55">
        <v>6.2323239296052345E-3</v>
      </c>
      <c r="F244" s="84">
        <v>32.568984034310013</v>
      </c>
      <c r="G244" s="106"/>
      <c r="H244" s="57" t="str">
        <f t="shared" si="4"/>
        <v>(30, 35]</v>
      </c>
      <c r="I244" s="172">
        <v>21</v>
      </c>
      <c r="J244" s="55">
        <v>0.13087880252170991</v>
      </c>
      <c r="K244" s="55">
        <v>4.047798798736766E-2</v>
      </c>
      <c r="L244" s="104">
        <v>40477987</v>
      </c>
      <c r="M244" s="55">
        <v>4.047798776908177E-2</v>
      </c>
      <c r="N244" s="55">
        <v>1.3183269373922202</v>
      </c>
      <c r="O244" s="106"/>
      <c r="P244" s="55">
        <v>4.047798776908177E-2</v>
      </c>
      <c r="Q244" s="55">
        <v>8.0581251692206285E-2</v>
      </c>
      <c r="R244" s="55">
        <v>3.614457831325301E-2</v>
      </c>
      <c r="S244" s="74">
        <v>1.99</v>
      </c>
      <c r="T244" s="92"/>
      <c r="U244" s="180">
        <v>0.32743314564967207</v>
      </c>
    </row>
    <row r="245" spans="1:21">
      <c r="A245" s="54">
        <v>35</v>
      </c>
      <c r="B245" s="54">
        <v>40</v>
      </c>
      <c r="C245" s="85">
        <v>89448</v>
      </c>
      <c r="D245" s="85">
        <v>335898775</v>
      </c>
      <c r="E245" s="55">
        <v>6.6970472586265067E-3</v>
      </c>
      <c r="F245" s="84">
        <v>37.552407544047938</v>
      </c>
      <c r="G245" s="106"/>
      <c r="H245" s="101" t="str">
        <f t="shared" si="4"/>
        <v>(35, 40]</v>
      </c>
      <c r="I245" s="172">
        <v>57.741175800000008</v>
      </c>
      <c r="J245" s="55">
        <v>0.38669538310126123</v>
      </c>
      <c r="K245" s="55">
        <v>0.11959653336029688</v>
      </c>
      <c r="L245" s="104">
        <v>119596533</v>
      </c>
      <c r="M245" s="55">
        <v>0.11959653527233417</v>
      </c>
      <c r="N245" s="55">
        <v>4.4911378334027967</v>
      </c>
      <c r="O245" s="106" cm="1">
        <f t="array" ref="O245:O247">I245:I247*1.5</f>
        <v>86.611763700000012</v>
      </c>
      <c r="P245" s="55">
        <v>0.11959653527233417</v>
      </c>
      <c r="Q245" s="55">
        <v>7.9361967666601321E-2</v>
      </c>
      <c r="R245" s="55">
        <v>2.4096385542168676E-2</v>
      </c>
      <c r="S245" s="74">
        <v>0.66</v>
      </c>
      <c r="T245" s="92"/>
      <c r="U245" s="180">
        <v>0.33705596911860491</v>
      </c>
    </row>
    <row r="246" spans="1:21">
      <c r="A246" s="54">
        <v>40</v>
      </c>
      <c r="B246" s="54">
        <v>45</v>
      </c>
      <c r="C246" s="85">
        <v>95401</v>
      </c>
      <c r="D246" s="85">
        <v>405939470</v>
      </c>
      <c r="E246" s="55">
        <v>7.1427533932589583E-3</v>
      </c>
      <c r="F246" s="84">
        <v>42.55086110208488</v>
      </c>
      <c r="G246" s="106"/>
      <c r="H246" s="57" t="str">
        <f t="shared" si="4"/>
        <v>(40, 45]</v>
      </c>
      <c r="I246" s="172">
        <v>54.789550200000008</v>
      </c>
      <c r="J246" s="55">
        <v>0.39134824560618209</v>
      </c>
      <c r="K246" s="55">
        <v>0.12103556327921609</v>
      </c>
      <c r="L246" s="104">
        <v>121035563</v>
      </c>
      <c r="M246" s="55">
        <v>0.12103556529967574</v>
      </c>
      <c r="N246" s="55">
        <v>5.1501675274788266</v>
      </c>
      <c r="O246" s="106">
        <v>82.184325300000012</v>
      </c>
      <c r="P246" s="55">
        <v>0.12103556529967574</v>
      </c>
      <c r="Q246" s="55">
        <v>8.031688068665449E-2</v>
      </c>
      <c r="R246" s="55">
        <v>3.614457831325301E-2</v>
      </c>
      <c r="S246" s="74">
        <v>0.66</v>
      </c>
      <c r="T246" s="92"/>
      <c r="U246" s="180">
        <v>0.34630663093382918</v>
      </c>
    </row>
    <row r="247" spans="1:21">
      <c r="A247" s="54">
        <v>45</v>
      </c>
      <c r="B247" s="54">
        <v>50</v>
      </c>
      <c r="C247" s="85">
        <v>100624</v>
      </c>
      <c r="D247" s="85">
        <v>478490985</v>
      </c>
      <c r="E247" s="55">
        <v>7.5338038117345671E-3</v>
      </c>
      <c r="F247" s="84">
        <v>47.552371700588331</v>
      </c>
      <c r="G247" s="106"/>
      <c r="H247" s="57" t="str">
        <f t="shared" si="4"/>
        <v>(45, 50]</v>
      </c>
      <c r="I247" s="172">
        <v>52.5</v>
      </c>
      <c r="J247" s="55">
        <v>0.39552470011606478</v>
      </c>
      <c r="K247" s="55">
        <v>0.12232725049077028</v>
      </c>
      <c r="L247" s="104">
        <v>122327250</v>
      </c>
      <c r="M247" s="55">
        <v>0.12232725232421779</v>
      </c>
      <c r="N247" s="55">
        <v>5.8169509716328625</v>
      </c>
      <c r="O247" s="106">
        <v>78.75</v>
      </c>
      <c r="P247" s="55">
        <v>0.12232725232421779</v>
      </c>
      <c r="Q247" s="55">
        <v>8.1174019704654418E-2</v>
      </c>
      <c r="R247" s="55">
        <v>2.4096385542168676E-2</v>
      </c>
      <c r="S247" s="74">
        <v>0.66</v>
      </c>
      <c r="T247" s="92"/>
      <c r="U247" s="180">
        <v>0.35514780883072311</v>
      </c>
    </row>
    <row r="248" spans="1:21">
      <c r="A248" s="54">
        <v>50</v>
      </c>
      <c r="B248" s="54">
        <v>60</v>
      </c>
      <c r="C248" s="85">
        <v>214959</v>
      </c>
      <c r="D248" s="85">
        <v>1184621845</v>
      </c>
      <c r="E248" s="55">
        <v>1.6094161766245139E-2</v>
      </c>
      <c r="F248" s="84">
        <v>55.10919966133077</v>
      </c>
      <c r="G248" s="106">
        <v>30</v>
      </c>
      <c r="H248" s="101" t="str">
        <f t="shared" si="4"/>
        <v>(50, 60]</v>
      </c>
      <c r="I248" s="172" cm="1">
        <f t="array" ref="I248:I292">G248:G292*G231</f>
        <v>18.125879999999999</v>
      </c>
      <c r="J248" s="55">
        <v>0.29172084487554745</v>
      </c>
      <c r="K248" s="55">
        <v>9.0222959157793492E-2</v>
      </c>
      <c r="L248" s="104">
        <v>90222959</v>
      </c>
      <c r="M248" s="55">
        <v>9.0222960714236258E-2</v>
      </c>
      <c r="N248" s="55">
        <v>4.9721151560372485</v>
      </c>
      <c r="O248" s="106" cm="1">
        <f t="array" ref="O248:O250">G248:G250*1.5</f>
        <v>45</v>
      </c>
      <c r="P248" s="55">
        <v>9.0222960714236258E-2</v>
      </c>
      <c r="Q248" s="55">
        <v>5.3738888128516647E-2</v>
      </c>
      <c r="R248" s="55">
        <v>2.4096385542168676E-2</v>
      </c>
      <c r="S248" s="74">
        <v>0.6</v>
      </c>
      <c r="T248" s="92"/>
      <c r="U248" s="180">
        <v>0.36609409525769698</v>
      </c>
    </row>
    <row r="249" spans="1:21">
      <c r="A249" s="54">
        <v>60</v>
      </c>
      <c r="B249" s="54">
        <v>70</v>
      </c>
      <c r="C249" s="85">
        <v>229908</v>
      </c>
      <c r="D249" s="85">
        <v>1496133495</v>
      </c>
      <c r="E249" s="55">
        <v>1.7213406013955625E-2</v>
      </c>
      <c r="F249" s="84">
        <v>65.075312516310873</v>
      </c>
      <c r="G249" s="106">
        <v>40.094999999999999</v>
      </c>
      <c r="H249" s="57" t="str">
        <f t="shared" si="4"/>
        <v>(60, 70]</v>
      </c>
      <c r="I249" s="172">
        <v>24.225238619999999</v>
      </c>
      <c r="J249" s="55">
        <v>0.41699886815101805</v>
      </c>
      <c r="K249" s="55">
        <v>0.12896874704337946</v>
      </c>
      <c r="L249" s="104">
        <v>128968747</v>
      </c>
      <c r="M249" s="55">
        <v>0.12896874945040623</v>
      </c>
      <c r="N249" s="55">
        <v>8.3926816753229811</v>
      </c>
      <c r="O249" s="106">
        <v>60.142499999999998</v>
      </c>
      <c r="P249" s="55">
        <v>0.12896874945040623</v>
      </c>
      <c r="Q249" s="55">
        <v>7.6816778613152351E-2</v>
      </c>
      <c r="R249" s="55">
        <v>6.0240963855421686E-2</v>
      </c>
      <c r="S249" s="74">
        <v>0.6</v>
      </c>
      <c r="T249" s="92"/>
      <c r="U249" s="180">
        <v>0.37920328529188319</v>
      </c>
    </row>
    <row r="250" spans="1:21">
      <c r="A250" s="54">
        <v>70</v>
      </c>
      <c r="B250" s="54">
        <v>80</v>
      </c>
      <c r="C250" s="85">
        <v>241897</v>
      </c>
      <c r="D250" s="85">
        <v>1815887605</v>
      </c>
      <c r="E250" s="55">
        <v>1.811103256327672E-2</v>
      </c>
      <c r="F250" s="84">
        <v>75.068628589854356</v>
      </c>
      <c r="G250" s="106">
        <v>34.222500000000004</v>
      </c>
      <c r="H250" s="57" t="str">
        <f t="shared" si="4"/>
        <v>(70, 80]</v>
      </c>
      <c r="I250" s="172">
        <v>20.677097610000001</v>
      </c>
      <c r="J250" s="55">
        <v>0.37448358812876126</v>
      </c>
      <c r="K250" s="55">
        <v>0.11581968882415394</v>
      </c>
      <c r="L250" s="104">
        <v>115819688</v>
      </c>
      <c r="M250" s="55">
        <v>0.11581969020057412</v>
      </c>
      <c r="N250" s="55">
        <v>8.6944253070588928</v>
      </c>
      <c r="O250" s="106">
        <v>51.333750000000009</v>
      </c>
      <c r="P250" s="55">
        <v>0.11581969020057412</v>
      </c>
      <c r="Q250" s="55">
        <v>6.898489444868279E-2</v>
      </c>
      <c r="R250" s="55">
        <v>4.8192771084337352E-2</v>
      </c>
      <c r="S250" s="74">
        <v>0.6</v>
      </c>
      <c r="T250" s="92"/>
      <c r="U250" s="180">
        <v>0.39031090064681029</v>
      </c>
    </row>
    <row r="251" spans="1:21">
      <c r="A251" s="54">
        <v>80</v>
      </c>
      <c r="B251" s="54">
        <v>90</v>
      </c>
      <c r="C251" s="85">
        <v>251871</v>
      </c>
      <c r="D251" s="85">
        <v>2142451880</v>
      </c>
      <c r="E251" s="55">
        <v>1.8857794361836114E-2</v>
      </c>
      <c r="F251" s="84">
        <v>85.061475120200413</v>
      </c>
      <c r="G251" s="106">
        <v>7.5</v>
      </c>
      <c r="H251" s="57" t="str">
        <f t="shared" si="4"/>
        <v>(80, 90]</v>
      </c>
      <c r="I251" s="172">
        <v>4.5314699999999997</v>
      </c>
      <c r="J251" s="55">
        <v>8.5453529416829488E-2</v>
      </c>
      <c r="K251" s="55">
        <v>2.642893173353128E-2</v>
      </c>
      <c r="L251" s="104">
        <v>26428931</v>
      </c>
      <c r="M251" s="55">
        <v>2.64289315021497E-2</v>
      </c>
      <c r="N251" s="55">
        <v>2.2480838994235874</v>
      </c>
      <c r="O251" s="106" cm="1">
        <f t="array" ref="O251:O253">G251:G253*1.5</f>
        <v>11.25</v>
      </c>
      <c r="P251" s="55">
        <v>2.64289315021497E-2</v>
      </c>
      <c r="Q251" s="55">
        <v>3.1483369661150763E-2</v>
      </c>
      <c r="R251" s="55">
        <v>2.4096385542168676E-2</v>
      </c>
      <c r="S251" s="74">
        <v>1.19</v>
      </c>
      <c r="T251" s="92"/>
      <c r="U251" s="180">
        <v>0.40047450541398422</v>
      </c>
    </row>
    <row r="252" spans="1:21">
      <c r="A252" s="54">
        <v>90</v>
      </c>
      <c r="B252" s="54">
        <v>100</v>
      </c>
      <c r="C252" s="85">
        <v>258300</v>
      </c>
      <c r="D252" s="85">
        <v>2455049550</v>
      </c>
      <c r="E252" s="55">
        <v>1.9339139018236591E-2</v>
      </c>
      <c r="F252" s="84">
        <v>95.046440185830434</v>
      </c>
      <c r="G252" s="106">
        <v>7.5</v>
      </c>
      <c r="H252" s="57" t="str">
        <f t="shared" si="4"/>
        <v>(90, 100]</v>
      </c>
      <c r="I252" s="172">
        <v>4.5314699999999997</v>
      </c>
      <c r="J252" s="103">
        <v>8.7634728286968555E-2</v>
      </c>
      <c r="K252" s="103">
        <v>2.7103529452660806E-2</v>
      </c>
      <c r="L252" s="104">
        <v>27103529</v>
      </c>
      <c r="M252" s="103">
        <v>2.710352951496706E-2</v>
      </c>
      <c r="N252" s="103">
        <v>2.5760939968692065</v>
      </c>
      <c r="O252" s="106">
        <v>11.25</v>
      </c>
      <c r="P252" s="55">
        <v>2.710352951496706E-2</v>
      </c>
      <c r="Q252" s="103">
        <v>3.2286981678026613E-2</v>
      </c>
      <c r="R252" s="55">
        <v>1.2048192771084338E-2</v>
      </c>
      <c r="S252" s="74">
        <v>1.19</v>
      </c>
      <c r="T252" s="92"/>
      <c r="U252" s="200">
        <v>0.40980344805207769</v>
      </c>
    </row>
    <row r="253" spans="1:21">
      <c r="A253" s="54">
        <v>100</v>
      </c>
      <c r="B253" s="54">
        <v>120</v>
      </c>
      <c r="C253" s="85">
        <v>527850</v>
      </c>
      <c r="D253" s="85">
        <v>5809282525</v>
      </c>
      <c r="E253" s="55">
        <v>3.9520575032040976E-2</v>
      </c>
      <c r="F253" s="84">
        <v>110.05555602917495</v>
      </c>
      <c r="G253" s="106">
        <v>7.5</v>
      </c>
      <c r="H253" s="57" t="str">
        <f t="shared" si="4"/>
        <v>(100, 120]</v>
      </c>
      <c r="I253" s="172">
        <v>4.5314699999999997</v>
      </c>
      <c r="J253" s="103">
        <v>0.17908630014044272</v>
      </c>
      <c r="K253" s="103">
        <v>5.5387526215977576E-2</v>
      </c>
      <c r="L253" s="104">
        <v>55387526</v>
      </c>
      <c r="M253" s="103">
        <v>5.5387527052363016E-2</v>
      </c>
      <c r="N253" s="103">
        <v>6.0957050868287812</v>
      </c>
      <c r="O253" s="106">
        <v>11.25</v>
      </c>
      <c r="P253" s="55">
        <v>5.5387527052363016E-2</v>
      </c>
      <c r="Q253" s="103">
        <v>6.5980192385584044E-2</v>
      </c>
      <c r="R253" s="55">
        <v>6.0240963855421686E-2</v>
      </c>
      <c r="S253" s="74">
        <v>1.19</v>
      </c>
      <c r="T253" s="92"/>
      <c r="U253" s="200">
        <v>0.421465812891617</v>
      </c>
    </row>
    <row r="254" spans="1:21">
      <c r="A254" s="54">
        <v>120</v>
      </c>
      <c r="B254" s="54">
        <v>140</v>
      </c>
      <c r="C254" s="85">
        <v>535919</v>
      </c>
      <c r="D254" s="85">
        <v>6967737790</v>
      </c>
      <c r="E254" s="55">
        <v>4.0124707872684226E-2</v>
      </c>
      <c r="F254" s="84">
        <v>130.01475577465996</v>
      </c>
      <c r="G254" s="106">
        <v>3</v>
      </c>
      <c r="H254" s="57" t="str">
        <f t="shared" si="4"/>
        <v>(120, 140]</v>
      </c>
      <c r="I254" s="172">
        <v>1.8125879999999999</v>
      </c>
      <c r="J254" s="103">
        <v>7.2729563993532947E-2</v>
      </c>
      <c r="K254" s="103">
        <v>2.2493683934557532E-2</v>
      </c>
      <c r="L254" s="104">
        <v>22493683</v>
      </c>
      <c r="M254" s="103">
        <v>2.2493683427379986E-2</v>
      </c>
      <c r="N254" s="103">
        <v>2.9245107572833251</v>
      </c>
      <c r="O254" s="106"/>
      <c r="P254" s="55">
        <v>2.2493683427379986E-2</v>
      </c>
      <c r="Q254" s="103">
        <v>4.0193279844058877E-2</v>
      </c>
      <c r="R254" s="55">
        <v>7.2289156626506021E-2</v>
      </c>
      <c r="S254" s="74">
        <v>1.79</v>
      </c>
      <c r="T254" s="92"/>
      <c r="U254" s="200">
        <v>0.43566693356949571</v>
      </c>
    </row>
    <row r="255" spans="1:21">
      <c r="A255" s="54">
        <v>140</v>
      </c>
      <c r="B255" s="54">
        <v>160</v>
      </c>
      <c r="C255" s="85">
        <v>529244</v>
      </c>
      <c r="D255" s="85">
        <v>7938511790</v>
      </c>
      <c r="E255" s="55">
        <v>3.9624944988647333E-2</v>
      </c>
      <c r="F255" s="84">
        <v>149.99719959035909</v>
      </c>
      <c r="G255" s="106">
        <v>1.2000000000000002</v>
      </c>
      <c r="H255" s="57" t="str">
        <f t="shared" si="4"/>
        <v>(140, 160]</v>
      </c>
      <c r="I255" s="172">
        <v>0.7250352000000001</v>
      </c>
      <c r="J255" s="103">
        <v>2.872947991483292E-2</v>
      </c>
      <c r="K255" s="103">
        <v>8.8854078771314089E-3</v>
      </c>
      <c r="L255" s="104">
        <v>8885407</v>
      </c>
      <c r="M255" s="103">
        <v>8.8854071688227367E-3</v>
      </c>
      <c r="N255" s="103">
        <v>1.3327861925435116</v>
      </c>
      <c r="O255" s="106"/>
      <c r="P255" s="55">
        <v>8.8854071688227367E-3</v>
      </c>
      <c r="Q255" s="103">
        <v>1.5877065333418372E-2</v>
      </c>
      <c r="R255" s="55">
        <v>2.4096385542168676E-2</v>
      </c>
      <c r="S255" s="74">
        <v>1.79</v>
      </c>
      <c r="T255" s="92"/>
      <c r="U255" s="200">
        <v>0.44717023498564051</v>
      </c>
    </row>
    <row r="256" spans="1:21">
      <c r="A256" s="54">
        <v>160</v>
      </c>
      <c r="B256" s="54">
        <v>180</v>
      </c>
      <c r="C256" s="85">
        <v>519627</v>
      </c>
      <c r="D256" s="85">
        <v>8832072340</v>
      </c>
      <c r="E256" s="55">
        <v>3.8904912081413959E-2</v>
      </c>
      <c r="F256" s="84">
        <v>169.96946540499243</v>
      </c>
      <c r="G256" s="106">
        <v>0.22499999999999998</v>
      </c>
      <c r="H256" s="57" t="str">
        <f t="shared" si="4"/>
        <v>(160, 180]</v>
      </c>
      <c r="I256" s="172">
        <v>0.13594409999999998</v>
      </c>
      <c r="J256" s="103">
        <v>5.2888932584869465E-3</v>
      </c>
      <c r="K256" s="103">
        <v>1.6357404992912632E-3</v>
      </c>
      <c r="L256" s="104">
        <v>1635740</v>
      </c>
      <c r="M256" s="103">
        <v>1.6357400310790607E-3</v>
      </c>
      <c r="N256" s="103">
        <v>0.27802585862405366</v>
      </c>
      <c r="O256" s="106"/>
      <c r="P256" s="55">
        <v>1.6357400310790607E-3</v>
      </c>
      <c r="Q256" s="103">
        <v>2.9228540613799353E-3</v>
      </c>
      <c r="R256" s="55">
        <v>3.614457831325301E-2</v>
      </c>
      <c r="S256" s="74">
        <v>1.79</v>
      </c>
      <c r="T256" s="92"/>
      <c r="U256" s="200">
        <v>0.45747273730325311</v>
      </c>
    </row>
    <row r="257" spans="1:21">
      <c r="A257" s="54">
        <v>180</v>
      </c>
      <c r="B257" s="54">
        <v>200</v>
      </c>
      <c r="C257" s="85">
        <v>500559</v>
      </c>
      <c r="D257" s="85">
        <v>9508456100</v>
      </c>
      <c r="E257" s="55">
        <v>3.7477274827059578E-2</v>
      </c>
      <c r="F257" s="84">
        <v>189.95675035310524</v>
      </c>
      <c r="G257" s="106">
        <v>0.19500000000000001</v>
      </c>
      <c r="H257" s="57" t="str">
        <f t="shared" si="4"/>
        <v>(180, 200]</v>
      </c>
      <c r="I257" s="172">
        <v>0.11781822</v>
      </c>
      <c r="J257" s="103">
        <v>4.4155058105749675E-3</v>
      </c>
      <c r="K257" s="103">
        <v>1.3656206178151587E-3</v>
      </c>
      <c r="L257" s="104">
        <v>1365620</v>
      </c>
      <c r="M257" s="103">
        <v>1.3656200259467804E-3</v>
      </c>
      <c r="N257" s="103">
        <v>0.25940874234597366</v>
      </c>
      <c r="O257" s="106"/>
      <c r="P257" s="55">
        <v>1.3656200259467804E-3</v>
      </c>
      <c r="Q257" s="103">
        <v>2.440185051243886E-3</v>
      </c>
      <c r="R257" s="55">
        <v>0</v>
      </c>
      <c r="S257" s="74">
        <v>1.79</v>
      </c>
      <c r="T257" s="92"/>
      <c r="U257" s="200">
        <v>0.46688540167069742</v>
      </c>
    </row>
    <row r="258" spans="1:21">
      <c r="A258" s="54">
        <v>200</v>
      </c>
      <c r="B258" s="54">
        <v>250</v>
      </c>
      <c r="C258" s="85">
        <v>1165700</v>
      </c>
      <c r="D258" s="85">
        <v>26176231540</v>
      </c>
      <c r="E258" s="55">
        <v>8.727694290963374E-2</v>
      </c>
      <c r="F258" s="84">
        <v>224.55375774212919</v>
      </c>
      <c r="G258" s="106">
        <v>0.3</v>
      </c>
      <c r="H258" s="57" t="str">
        <f t="shared" si="4"/>
        <v>(200, 250]</v>
      </c>
      <c r="I258" s="172">
        <v>0.18125879999999997</v>
      </c>
      <c r="J258" s="103">
        <v>1.5819713939468717E-2</v>
      </c>
      <c r="K258" s="103">
        <v>4.8926959787792025E-3</v>
      </c>
      <c r="L258" s="104">
        <v>4892695</v>
      </c>
      <c r="M258" s="103">
        <v>4.8926950929612072E-3</v>
      </c>
      <c r="N258" s="103">
        <v>1.0986730686109152</v>
      </c>
      <c r="O258" s="106"/>
      <c r="P258" s="55">
        <v>4.8926950929612072E-3</v>
      </c>
      <c r="Q258" s="103">
        <v>8.7426091835947923E-3</v>
      </c>
      <c r="R258" s="55">
        <v>6.0240963855421686E-2</v>
      </c>
      <c r="S258" s="74">
        <v>1.79</v>
      </c>
      <c r="T258" s="92"/>
      <c r="U258" s="200">
        <v>0.48025330649648901</v>
      </c>
    </row>
    <row r="259" spans="1:21">
      <c r="A259" s="54">
        <v>250</v>
      </c>
      <c r="B259" s="54">
        <v>300</v>
      </c>
      <c r="C259" s="85">
        <v>1026762</v>
      </c>
      <c r="D259" s="85">
        <v>28180089350</v>
      </c>
      <c r="E259" s="55">
        <v>7.6874537578949437E-2</v>
      </c>
      <c r="F259" s="84">
        <v>274.45590458158756</v>
      </c>
      <c r="G259" s="106">
        <v>5.3999999999999992E-2</v>
      </c>
      <c r="H259" s="57" t="str">
        <f t="shared" si="4"/>
        <v>(250, 300]</v>
      </c>
      <c r="I259" s="172">
        <v>3.2626583999999993E-2</v>
      </c>
      <c r="J259" s="103">
        <v>2.5081535577807499E-3</v>
      </c>
      <c r="K259" s="103">
        <v>7.7571774516718922E-4</v>
      </c>
      <c r="L259" s="104">
        <v>775717</v>
      </c>
      <c r="M259" s="103">
        <v>7.7571701473862329E-4</v>
      </c>
      <c r="N259" s="103">
        <v>0.21290011497941755</v>
      </c>
      <c r="O259" s="106"/>
      <c r="P259" s="55">
        <v>7.7571701473862329E-4</v>
      </c>
      <c r="Q259" s="103">
        <v>1.3861060291082267E-3</v>
      </c>
      <c r="R259" s="55">
        <v>2.4096385542168676E-2</v>
      </c>
      <c r="S259" s="74">
        <v>1.79</v>
      </c>
      <c r="T259" s="92"/>
      <c r="U259" s="200">
        <v>0.49682640747581852</v>
      </c>
    </row>
    <row r="260" spans="1:21">
      <c r="A260" s="54">
        <v>300</v>
      </c>
      <c r="B260" s="54">
        <v>350</v>
      </c>
      <c r="C260" s="85">
        <v>890637</v>
      </c>
      <c r="D260" s="85">
        <v>28893976955</v>
      </c>
      <c r="E260" s="55">
        <v>6.66827439325791E-2</v>
      </c>
      <c r="F260" s="84">
        <v>324.41922977599182</v>
      </c>
      <c r="G260" s="106">
        <v>4.8000000000000001E-2</v>
      </c>
      <c r="H260" s="57" t="str">
        <f t="shared" si="4"/>
        <v>(300, 350]</v>
      </c>
      <c r="I260" s="172">
        <v>2.9001407999999999E-2</v>
      </c>
      <c r="J260" s="103">
        <v>1.9338934633482509E-3</v>
      </c>
      <c r="K260" s="103">
        <v>5.9811149605585971E-4</v>
      </c>
      <c r="L260" s="104">
        <v>598111</v>
      </c>
      <c r="M260" s="103">
        <v>5.9811101136410922E-4</v>
      </c>
      <c r="N260" s="103">
        <v>0.19403871362728381</v>
      </c>
      <c r="O260" s="106"/>
      <c r="P260" s="55">
        <v>5.9811101136410922E-4</v>
      </c>
      <c r="Q260" s="103">
        <v>1.0687470224436874E-3</v>
      </c>
      <c r="R260" s="55">
        <v>1.2048192771084338E-2</v>
      </c>
      <c r="S260" s="74">
        <v>1.79</v>
      </c>
      <c r="T260" s="92"/>
      <c r="U260" s="200">
        <v>0.5100563402168331</v>
      </c>
    </row>
    <row r="261" spans="1:21">
      <c r="A261" s="54">
        <v>350</v>
      </c>
      <c r="B261" s="54">
        <v>400</v>
      </c>
      <c r="C261" s="85">
        <v>765141</v>
      </c>
      <c r="D261" s="85">
        <v>28648734925</v>
      </c>
      <c r="E261" s="55">
        <v>5.7286752487621231E-2</v>
      </c>
      <c r="F261" s="84">
        <v>374.42425546402558</v>
      </c>
      <c r="G261" s="106">
        <v>5.0000000000000001E-3</v>
      </c>
      <c r="H261" s="57" t="str">
        <f t="shared" ref="H261:H292" si="5">"("&amp;$A261&amp;", "&amp;$B261&amp;"]"</f>
        <v>(350, 400]</v>
      </c>
      <c r="I261" s="172">
        <v>3.0209799999999999E-3</v>
      </c>
      <c r="J261" s="103">
        <v>1.7306213353005399E-4</v>
      </c>
      <c r="K261" s="103">
        <v>5.3524381543265831E-5</v>
      </c>
      <c r="L261" s="104">
        <v>53524</v>
      </c>
      <c r="M261" s="103">
        <v>5.3524001016956021E-5</v>
      </c>
      <c r="N261" s="103">
        <v>2.0040684230229505E-2</v>
      </c>
      <c r="O261" s="106"/>
      <c r="P261" s="55">
        <v>5.3524001016956021E-5</v>
      </c>
      <c r="Q261" s="103">
        <v>9.5641002008461039E-5</v>
      </c>
      <c r="R261" s="55">
        <v>0</v>
      </c>
      <c r="S261" s="74">
        <v>1.79</v>
      </c>
      <c r="T261" s="92"/>
      <c r="U261" s="200">
        <v>0.52143714187281465</v>
      </c>
    </row>
    <row r="262" spans="1:21">
      <c r="A262" s="54">
        <v>400</v>
      </c>
      <c r="B262" s="54">
        <v>450</v>
      </c>
      <c r="C262" s="85">
        <v>655533</v>
      </c>
      <c r="D262" s="85">
        <v>27818394850</v>
      </c>
      <c r="E262" s="55">
        <v>4.908030901293723E-2</v>
      </c>
      <c r="F262" s="84">
        <v>424.36299698108252</v>
      </c>
      <c r="G262" s="106">
        <v>3.3333333333333335E-3</v>
      </c>
      <c r="H262" s="57" t="str">
        <f t="shared" si="5"/>
        <v>(400, 450]</v>
      </c>
      <c r="I262" s="172">
        <v>2.0139866666666665E-3</v>
      </c>
      <c r="J262" s="103">
        <v>9.8847087947935404E-5</v>
      </c>
      <c r="K262" s="103">
        <v>3.0571270224443749E-5</v>
      </c>
      <c r="L262" s="104">
        <v>30571</v>
      </c>
      <c r="M262" s="103">
        <v>3.0571000580849011E-5</v>
      </c>
      <c r="N262" s="103">
        <v>1.29732014271995E-2</v>
      </c>
      <c r="O262" s="106"/>
      <c r="P262" s="55">
        <v>3.0571000580849011E-5</v>
      </c>
      <c r="Q262" s="103">
        <v>5.4626001147146026E-5</v>
      </c>
      <c r="R262" s="55">
        <v>0</v>
      </c>
      <c r="S262" s="74">
        <v>1.79</v>
      </c>
      <c r="T262" s="92"/>
      <c r="U262" s="200">
        <v>0.53100027358521928</v>
      </c>
    </row>
    <row r="263" spans="1:21">
      <c r="A263" s="54">
        <v>450</v>
      </c>
      <c r="B263" s="54">
        <v>500</v>
      </c>
      <c r="C263" s="85">
        <v>560281</v>
      </c>
      <c r="D263" s="85">
        <v>26577237665</v>
      </c>
      <c r="E263" s="55">
        <v>4.1948711375441795E-2</v>
      </c>
      <c r="F263" s="84">
        <v>474.35550491628311</v>
      </c>
      <c r="G263" s="106">
        <v>3.3333333333333335E-3</v>
      </c>
      <c r="H263" s="57" t="str">
        <f t="shared" si="5"/>
        <v>(450, 500]</v>
      </c>
      <c r="I263" s="172">
        <v>2.0139866666666665E-3</v>
      </c>
      <c r="J263" s="103">
        <v>8.4484145393988095E-5</v>
      </c>
      <c r="K263" s="103">
        <v>2.6129122183965673E-5</v>
      </c>
      <c r="L263" s="104">
        <v>26129</v>
      </c>
      <c r="M263" s="103">
        <v>2.6129000496451008E-5</v>
      </c>
      <c r="N263" s="103">
        <v>1.239443522345183E-2</v>
      </c>
      <c r="O263" s="106"/>
      <c r="P263" s="55">
        <v>2.6129000496451008E-5</v>
      </c>
      <c r="Q263" s="103">
        <v>4.6689000980469022E-5</v>
      </c>
      <c r="R263" s="55">
        <v>0</v>
      </c>
      <c r="S263" s="74">
        <v>1.79</v>
      </c>
      <c r="T263" s="92"/>
      <c r="U263" s="200">
        <v>0.53927150015387737</v>
      </c>
    </row>
    <row r="264" spans="1:21">
      <c r="A264" s="54">
        <v>500</v>
      </c>
      <c r="B264" s="54">
        <v>550</v>
      </c>
      <c r="C264" s="85">
        <v>478425</v>
      </c>
      <c r="D264" s="85">
        <v>25087256455</v>
      </c>
      <c r="E264" s="55">
        <v>3.5820083564846464E-2</v>
      </c>
      <c r="F264" s="84">
        <v>524.37177101949101</v>
      </c>
      <c r="G264" s="106">
        <v>3.3333333333333335E-3</v>
      </c>
      <c r="H264" s="57" t="str">
        <f t="shared" si="5"/>
        <v>(500, 550]</v>
      </c>
      <c r="I264" s="172">
        <v>2.0139866666666665E-3</v>
      </c>
      <c r="J264" s="103">
        <v>7.2141170698486568E-5</v>
      </c>
      <c r="K264" s="103">
        <v>2.2311706591627731E-5</v>
      </c>
      <c r="L264" s="104">
        <v>22311</v>
      </c>
      <c r="M264" s="103">
        <v>2.2311000423909009E-5</v>
      </c>
      <c r="N264" s="103">
        <v>1.1699258805501782E-2</v>
      </c>
      <c r="O264" s="106"/>
      <c r="P264" s="55">
        <v>2.2311000423909009E-5</v>
      </c>
      <c r="Q264" s="103">
        <v>3.9868000837228018E-5</v>
      </c>
      <c r="R264" s="55">
        <v>0</v>
      </c>
      <c r="S264" s="74">
        <v>1.79</v>
      </c>
      <c r="T264" s="92"/>
      <c r="U264" s="200">
        <v>0.54676261482494559</v>
      </c>
    </row>
    <row r="265" spans="1:21">
      <c r="A265" s="54">
        <v>550</v>
      </c>
      <c r="B265" s="54">
        <v>600</v>
      </c>
      <c r="C265" s="85">
        <v>409136</v>
      </c>
      <c r="D265" s="85">
        <v>23501071195</v>
      </c>
      <c r="E265" s="55">
        <v>3.0632357651433396E-2</v>
      </c>
      <c r="F265" s="84">
        <v>574.40731676019709</v>
      </c>
      <c r="G265" s="106">
        <v>3.3333333333333335E-3</v>
      </c>
      <c r="H265" s="57" t="str">
        <f t="shared" si="5"/>
        <v>(550, 600]</v>
      </c>
      <c r="I265" s="172">
        <v>2.0139866666666665E-3</v>
      </c>
      <c r="J265" s="55">
        <v>6.1693159878551499E-5</v>
      </c>
      <c r="K265" s="55">
        <v>1.9080362414322419E-5</v>
      </c>
      <c r="L265" s="104">
        <v>19080</v>
      </c>
      <c r="M265" s="55">
        <v>1.9080000362520008E-5</v>
      </c>
      <c r="N265" s="55">
        <v>1.0959691812018706E-2</v>
      </c>
      <c r="O265" s="106"/>
      <c r="P265" s="55">
        <v>1.9080000362520008E-5</v>
      </c>
      <c r="Q265" s="55">
        <v>3.4094000715974015E-5</v>
      </c>
      <c r="R265" s="55">
        <v>0</v>
      </c>
      <c r="S265" s="74">
        <v>1.79</v>
      </c>
      <c r="T265" s="92"/>
      <c r="U265" s="180">
        <v>0.55355376742561602</v>
      </c>
    </row>
    <row r="266" spans="1:21">
      <c r="A266" s="54">
        <v>600</v>
      </c>
      <c r="B266" s="54">
        <v>650</v>
      </c>
      <c r="C266" s="85">
        <v>348904</v>
      </c>
      <c r="D266" s="85">
        <v>21784236745</v>
      </c>
      <c r="E266" s="55">
        <v>2.612273697258544E-2</v>
      </c>
      <c r="F266" s="84">
        <v>624.36190886318298</v>
      </c>
      <c r="G266" s="106">
        <v>3.3333333333333335E-3</v>
      </c>
      <c r="H266" s="57" t="str">
        <f t="shared" si="5"/>
        <v>(600, 650]</v>
      </c>
      <c r="I266" s="172">
        <v>2.0139866666666665E-3</v>
      </c>
      <c r="J266" s="55">
        <v>5.2610843959627437E-5</v>
      </c>
      <c r="K266" s="55">
        <v>1.627139818497211E-5</v>
      </c>
      <c r="L266" s="104">
        <v>16271</v>
      </c>
      <c r="M266" s="55">
        <v>1.6271000309149005E-5</v>
      </c>
      <c r="N266" s="55">
        <v>1.0158992812133713E-2</v>
      </c>
      <c r="O266" s="106"/>
      <c r="P266" s="55">
        <v>1.6271000309149005E-5</v>
      </c>
      <c r="Q266" s="55">
        <v>2.9074000610554013E-5</v>
      </c>
      <c r="R266" s="55">
        <v>0</v>
      </c>
      <c r="S266" s="74">
        <v>1.79</v>
      </c>
      <c r="T266" s="92"/>
      <c r="U266" s="180">
        <v>0.55890973295901325</v>
      </c>
    </row>
    <row r="267" spans="1:21">
      <c r="A267" s="54">
        <v>650</v>
      </c>
      <c r="B267" s="54">
        <v>700</v>
      </c>
      <c r="C267" s="85">
        <v>299066</v>
      </c>
      <c r="D267" s="85">
        <v>20167888070</v>
      </c>
      <c r="E267" s="55">
        <v>2.2391323846798081E-2</v>
      </c>
      <c r="F267" s="84">
        <v>674.36245076337673</v>
      </c>
      <c r="G267" s="106">
        <v>3.3333333333333335E-3</v>
      </c>
      <c r="H267" s="57" t="str">
        <f t="shared" si="5"/>
        <v>(650, 700]</v>
      </c>
      <c r="I267" s="172">
        <v>2.0139866666666665E-3</v>
      </c>
      <c r="J267" s="55">
        <v>4.5095827676466705E-5</v>
      </c>
      <c r="K267" s="55">
        <v>1.3947165895452241E-5</v>
      </c>
      <c r="L267" s="104">
        <v>13947</v>
      </c>
      <c r="M267" s="55">
        <v>1.3947000264993004E-5</v>
      </c>
      <c r="N267" s="55">
        <v>9.4053332794981469E-3</v>
      </c>
      <c r="O267" s="106"/>
      <c r="P267" s="55">
        <v>1.3947000264993004E-5</v>
      </c>
      <c r="Q267" s="55">
        <v>2.4921000523341011E-5</v>
      </c>
      <c r="R267" s="55">
        <v>0</v>
      </c>
      <c r="S267" s="74">
        <v>1.79</v>
      </c>
      <c r="T267" s="92"/>
      <c r="U267" s="180">
        <v>0.56408631602044401</v>
      </c>
    </row>
    <row r="268" spans="1:21">
      <c r="A268" s="54">
        <v>700</v>
      </c>
      <c r="B268" s="54">
        <v>750</v>
      </c>
      <c r="C268" s="85">
        <v>257143</v>
      </c>
      <c r="D268" s="85">
        <v>18626033505</v>
      </c>
      <c r="E268" s="55">
        <v>1.9252513451670197E-2</v>
      </c>
      <c r="F268" s="84">
        <v>724.3453450025861</v>
      </c>
      <c r="G268" s="106">
        <v>3.3333333333333335E-3</v>
      </c>
      <c r="H268" s="57" t="str">
        <f t="shared" si="5"/>
        <v>(700, 750]</v>
      </c>
      <c r="I268" s="172">
        <v>2.0139866666666665E-3</v>
      </c>
      <c r="J268" s="55">
        <v>3.8774305391484418E-5</v>
      </c>
      <c r="K268" s="55">
        <v>1.1992055532405141E-5</v>
      </c>
      <c r="L268" s="104">
        <v>11992</v>
      </c>
      <c r="M268" s="55">
        <v>1.1992000227848005E-5</v>
      </c>
      <c r="N268" s="55">
        <v>8.6863495423116551E-3</v>
      </c>
      <c r="O268" s="106"/>
      <c r="P268" s="55">
        <v>1.1992000227848005E-5</v>
      </c>
      <c r="Q268" s="55">
        <v>2.142800044998801E-5</v>
      </c>
      <c r="R268" s="55">
        <v>0</v>
      </c>
      <c r="S268" s="74">
        <v>1.79</v>
      </c>
      <c r="T268" s="92"/>
      <c r="U268" s="180">
        <v>0.56856346140145408</v>
      </c>
    </row>
    <row r="269" spans="1:21">
      <c r="A269" s="54">
        <v>750</v>
      </c>
      <c r="B269" s="54">
        <v>800</v>
      </c>
      <c r="C269" s="85">
        <v>221618</v>
      </c>
      <c r="D269" s="85">
        <v>17161453475</v>
      </c>
      <c r="E269" s="55">
        <v>1.6592726716777223E-2</v>
      </c>
      <c r="F269" s="84">
        <v>774.37092090895135</v>
      </c>
      <c r="G269" s="106">
        <v>3.3333333333333335E-3</v>
      </c>
      <c r="H269" s="57" t="str">
        <f t="shared" si="5"/>
        <v>(750, 800]</v>
      </c>
      <c r="I269" s="172">
        <v>2.0139866666666665E-3</v>
      </c>
      <c r="J269" s="55">
        <v>3.3417530371233099E-5</v>
      </c>
      <c r="K269" s="55">
        <v>1.033532066974626E-5</v>
      </c>
      <c r="L269" s="104">
        <v>10335</v>
      </c>
      <c r="M269" s="55">
        <v>1.0335000196365004E-5</v>
      </c>
      <c r="N269" s="55">
        <v>8.0031236196533607E-3</v>
      </c>
      <c r="O269" s="106"/>
      <c r="P269" s="55">
        <v>1.0335000196365004E-5</v>
      </c>
      <c r="Q269" s="55">
        <v>1.8467000387807009E-5</v>
      </c>
      <c r="R269" s="55">
        <v>0</v>
      </c>
      <c r="S269" s="74">
        <v>1.79</v>
      </c>
      <c r="T269" s="92"/>
      <c r="U269" s="180">
        <v>0.57334680236536373</v>
      </c>
    </row>
    <row r="270" spans="1:21">
      <c r="A270" s="54">
        <v>800</v>
      </c>
      <c r="B270" s="54">
        <v>850</v>
      </c>
      <c r="C270" s="85">
        <v>190331</v>
      </c>
      <c r="D270" s="85">
        <v>15690756525</v>
      </c>
      <c r="E270" s="55">
        <v>1.4250242618970146E-2</v>
      </c>
      <c r="F270" s="84">
        <v>824.39311121152105</v>
      </c>
      <c r="G270" s="106">
        <v>3.3333333333333335E-3</v>
      </c>
      <c r="H270" s="57" t="str">
        <f t="shared" si="5"/>
        <v>(800, 850]</v>
      </c>
      <c r="I270" s="172">
        <v>2.0139866666666665E-3</v>
      </c>
      <c r="J270" s="55">
        <v>2.8699798631370953E-5</v>
      </c>
      <c r="K270" s="55">
        <v>8.8762280969662919E-6</v>
      </c>
      <c r="L270" s="104">
        <v>8876</v>
      </c>
      <c r="M270" s="55">
        <v>8.8760001686440034E-6</v>
      </c>
      <c r="N270" s="55">
        <v>7.3173133941424155E-3</v>
      </c>
      <c r="O270" s="106"/>
      <c r="P270" s="55">
        <v>8.8760001686440034E-6</v>
      </c>
      <c r="Q270" s="55">
        <v>1.5860000333060006E-5</v>
      </c>
      <c r="R270" s="55">
        <v>0</v>
      </c>
      <c r="S270" s="74">
        <v>1.79</v>
      </c>
      <c r="T270" s="92"/>
      <c r="U270" s="180">
        <v>0.57698274648178982</v>
      </c>
    </row>
    <row r="271" spans="1:21">
      <c r="A271" s="54">
        <v>850</v>
      </c>
      <c r="B271" s="54">
        <v>900</v>
      </c>
      <c r="C271" s="85">
        <v>165233</v>
      </c>
      <c r="D271" s="85">
        <v>14447963260</v>
      </c>
      <c r="E271" s="55">
        <v>1.2371134174991432E-2</v>
      </c>
      <c r="F271" s="84">
        <v>874.39937905866259</v>
      </c>
      <c r="G271" s="106">
        <v>3.3333333333333335E-3</v>
      </c>
      <c r="H271" s="57" t="str">
        <f t="shared" si="5"/>
        <v>(850, 900]</v>
      </c>
      <c r="I271" s="172">
        <v>2.0139866666666665E-3</v>
      </c>
      <c r="J271" s="55">
        <v>2.4915299279977073E-5</v>
      </c>
      <c r="K271" s="55">
        <v>7.7057641537428545E-6</v>
      </c>
      <c r="L271" s="75">
        <v>7705</v>
      </c>
      <c r="M271" s="55">
        <v>7.705000146395003E-6</v>
      </c>
      <c r="N271" s="55">
        <v>6.737247343654695E-3</v>
      </c>
      <c r="O271" s="106"/>
      <c r="P271" s="55">
        <v>7.705000146395003E-6</v>
      </c>
      <c r="Q271" s="55">
        <v>1.3769000289149006E-5</v>
      </c>
      <c r="R271" s="55">
        <v>0</v>
      </c>
      <c r="S271" s="74">
        <v>1.79</v>
      </c>
      <c r="T271" s="92"/>
      <c r="U271" s="180">
        <v>0.58038352925724046</v>
      </c>
    </row>
    <row r="272" spans="1:21">
      <c r="A272" s="54">
        <v>900</v>
      </c>
      <c r="B272" s="54">
        <v>950</v>
      </c>
      <c r="C272" s="85">
        <v>142742</v>
      </c>
      <c r="D272" s="85">
        <v>13196035120</v>
      </c>
      <c r="E272" s="55">
        <v>1.0687214021452294E-2</v>
      </c>
      <c r="F272" s="84">
        <v>924.46757926889074</v>
      </c>
      <c r="G272" s="106">
        <v>3.3333333333333335E-3</v>
      </c>
      <c r="H272" s="57" t="str">
        <f t="shared" si="5"/>
        <v>(900, 950]</v>
      </c>
      <c r="I272" s="172">
        <v>2.0139866666666665E-3</v>
      </c>
      <c r="J272" s="55">
        <v>2.1523906543017964E-5</v>
      </c>
      <c r="K272" s="55">
        <v>6.6568795993146795E-6</v>
      </c>
      <c r="L272" s="75">
        <v>6656</v>
      </c>
      <c r="M272" s="55">
        <v>6.6560001264640022E-6</v>
      </c>
      <c r="N272" s="55">
        <v>6.1532563245256071E-3</v>
      </c>
      <c r="O272" s="106"/>
      <c r="P272" s="55">
        <v>6.6560001264640022E-6</v>
      </c>
      <c r="Q272" s="55">
        <v>1.1894000249774005E-5</v>
      </c>
      <c r="R272" s="55">
        <v>0</v>
      </c>
      <c r="S272" s="74">
        <v>1.79</v>
      </c>
      <c r="T272" s="92"/>
      <c r="U272" s="180">
        <v>0.58365360408592371</v>
      </c>
    </row>
    <row r="273" spans="1:21">
      <c r="A273" s="54">
        <v>950</v>
      </c>
      <c r="B273" s="54">
        <v>1000</v>
      </c>
      <c r="C273" s="85">
        <v>124020</v>
      </c>
      <c r="D273" s="85">
        <v>12085225970</v>
      </c>
      <c r="E273" s="55">
        <v>9.2854820791393802E-3</v>
      </c>
      <c r="F273" s="84">
        <v>974.45782696339302</v>
      </c>
      <c r="G273" s="106">
        <v>3.3333333333333335E-3</v>
      </c>
      <c r="H273" s="57" t="str">
        <f t="shared" si="5"/>
        <v>(950, 1000]</v>
      </c>
      <c r="I273" s="172">
        <v>2.0139866666666665E-3</v>
      </c>
      <c r="J273" s="55">
        <v>1.8700837100958989E-5</v>
      </c>
      <c r="K273" s="55">
        <v>5.7837651700761272E-6</v>
      </c>
      <c r="L273" s="75">
        <v>5783</v>
      </c>
      <c r="M273" s="55">
        <v>5.7830001098770025E-6</v>
      </c>
      <c r="N273" s="55">
        <v>5.6352897203998066E-3</v>
      </c>
      <c r="O273" s="106"/>
      <c r="P273" s="55">
        <v>5.7830001098770025E-6</v>
      </c>
      <c r="Q273" s="55">
        <v>1.0334000217014005E-5</v>
      </c>
      <c r="R273" s="55">
        <v>0</v>
      </c>
      <c r="S273" s="74">
        <v>1.79</v>
      </c>
      <c r="T273" s="92"/>
      <c r="U273" s="180">
        <v>0.58652278290282522</v>
      </c>
    </row>
    <row r="274" spans="1:21">
      <c r="A274" s="54">
        <v>1000</v>
      </c>
      <c r="B274" s="54">
        <v>2000</v>
      </c>
      <c r="C274" s="85">
        <v>850635</v>
      </c>
      <c r="D274" s="85">
        <v>112397654425</v>
      </c>
      <c r="E274" s="55">
        <v>6.368776042887217E-2</v>
      </c>
      <c r="F274" s="84">
        <v>1321.3382287937834</v>
      </c>
      <c r="G274" s="106">
        <v>3.3333333333333335E-3</v>
      </c>
      <c r="H274" s="57" t="str">
        <f t="shared" si="5"/>
        <v>(1000, 2000]</v>
      </c>
      <c r="I274" s="172">
        <v>2.0139866666666665E-3</v>
      </c>
      <c r="J274" s="55">
        <v>1.282663003336095E-4</v>
      </c>
      <c r="K274" s="55">
        <v>3.9669997463697036E-5</v>
      </c>
      <c r="L274" s="75">
        <v>39669</v>
      </c>
      <c r="M274" s="55">
        <v>3.9669000753711014E-5</v>
      </c>
      <c r="N274" s="55">
        <v>5.2416167193927769E-2</v>
      </c>
      <c r="O274" s="106"/>
      <c r="P274" s="55">
        <v>3.9669000753711014E-5</v>
      </c>
      <c r="Q274" s="55">
        <v>7.0885001488585036E-5</v>
      </c>
      <c r="R274" s="55">
        <v>0</v>
      </c>
      <c r="S274" s="74">
        <v>1.79</v>
      </c>
      <c r="T274" s="92"/>
      <c r="U274" s="180">
        <v>0.59752520032021483</v>
      </c>
    </row>
    <row r="275" spans="1:21">
      <c r="A275" s="54">
        <v>2000</v>
      </c>
      <c r="B275" s="54">
        <v>3000</v>
      </c>
      <c r="C275" s="85">
        <v>119341</v>
      </c>
      <c r="D275" s="85">
        <v>28404013705</v>
      </c>
      <c r="E275" s="55">
        <v>8.9351613998272274E-3</v>
      </c>
      <c r="F275" s="84">
        <v>2380.071702516319</v>
      </c>
      <c r="G275" s="106">
        <v>3.3333333333333335E-3</v>
      </c>
      <c r="H275" s="57" t="str">
        <f t="shared" si="5"/>
        <v>(2000, 3000]</v>
      </c>
      <c r="I275" s="172">
        <v>2.0139866666666665E-3</v>
      </c>
      <c r="J275" s="55">
        <v>1.7995295923766702E-5</v>
      </c>
      <c r="K275" s="55">
        <v>5.5655565163848976E-6</v>
      </c>
      <c r="L275" s="75">
        <v>5565</v>
      </c>
      <c r="M275" s="55">
        <v>5.5650001057350018E-6</v>
      </c>
      <c r="N275" s="55">
        <v>1.32450992761602E-2</v>
      </c>
      <c r="O275" s="106"/>
      <c r="P275" s="55">
        <v>5.5650001057350018E-6</v>
      </c>
      <c r="Q275" s="55">
        <v>9.9440002088240046E-6</v>
      </c>
      <c r="R275" s="55">
        <v>0</v>
      </c>
      <c r="S275" s="74">
        <v>1.79</v>
      </c>
      <c r="T275" s="92"/>
      <c r="U275" s="180">
        <v>0.60105240338188048</v>
      </c>
    </row>
    <row r="276" spans="1:21">
      <c r="A276" s="54">
        <v>3000</v>
      </c>
      <c r="B276" s="54">
        <v>4000</v>
      </c>
      <c r="C276" s="85">
        <v>35102</v>
      </c>
      <c r="D276" s="85">
        <v>12029474040</v>
      </c>
      <c r="E276" s="55">
        <v>2.6281163678596236E-3</v>
      </c>
      <c r="F276" s="84">
        <v>3427.0053102387333</v>
      </c>
      <c r="G276" s="106">
        <v>3.3333333333333335E-3</v>
      </c>
      <c r="H276" s="57" t="str">
        <f t="shared" si="5"/>
        <v>(3000, 4000]</v>
      </c>
      <c r="I276" s="172">
        <v>2.0139866666666665E-3</v>
      </c>
      <c r="J276" s="55">
        <v>5.2929913233177101E-6</v>
      </c>
      <c r="K276" s="55">
        <v>1.6370079422674748E-6</v>
      </c>
      <c r="L276" s="75">
        <v>1637</v>
      </c>
      <c r="M276" s="55">
        <v>1.6370000311030006E-6</v>
      </c>
      <c r="N276" s="55">
        <v>5.6100077994509544E-3</v>
      </c>
      <c r="O276" s="106"/>
      <c r="P276" s="55">
        <v>1.6370000311030006E-6</v>
      </c>
      <c r="Q276" s="55">
        <v>2.9250000614250014E-6</v>
      </c>
      <c r="R276" s="55">
        <v>0</v>
      </c>
      <c r="S276" s="74">
        <v>1.79</v>
      </c>
      <c r="T276" s="92"/>
      <c r="U276" s="180">
        <v>0.57457059818472023</v>
      </c>
    </row>
    <row r="277" spans="1:21">
      <c r="A277" s="54">
        <v>4000</v>
      </c>
      <c r="B277" s="54">
        <v>5000</v>
      </c>
      <c r="C277" s="85">
        <v>17552</v>
      </c>
      <c r="D277" s="85">
        <v>7832008840</v>
      </c>
      <c r="E277" s="55">
        <v>1.3141330547738624E-3</v>
      </c>
      <c r="F277" s="84">
        <v>4462.1745897903374</v>
      </c>
      <c r="G277" s="106">
        <v>3.3333333333333335E-3</v>
      </c>
      <c r="H277" s="57" t="str">
        <f t="shared" si="5"/>
        <v>(4000, 5000]</v>
      </c>
      <c r="I277" s="172">
        <v>2.0139866666666665E-3</v>
      </c>
      <c r="J277" s="55">
        <v>2.646646450540495E-6</v>
      </c>
      <c r="K277" s="55">
        <v>8.1855060687934361E-7</v>
      </c>
      <c r="L277" s="75">
        <v>818</v>
      </c>
      <c r="M277" s="55">
        <v>8.1800001554200028E-7</v>
      </c>
      <c r="N277" s="55">
        <v>3.650058883799615E-3</v>
      </c>
      <c r="O277" s="106"/>
      <c r="P277" s="55">
        <v>8.1800001554200028E-7</v>
      </c>
      <c r="Q277" s="55">
        <v>1.4620000307020006E-6</v>
      </c>
      <c r="R277" s="55">
        <v>0</v>
      </c>
      <c r="S277" s="74">
        <v>1.79</v>
      </c>
      <c r="T277" s="92"/>
      <c r="U277" s="180">
        <v>0.53973922050151191</v>
      </c>
    </row>
    <row r="278" spans="1:21">
      <c r="A278" s="54">
        <v>5000</v>
      </c>
      <c r="B278" s="54">
        <v>6000</v>
      </c>
      <c r="C278" s="85">
        <v>12722</v>
      </c>
      <c r="D278" s="85">
        <v>6971945490</v>
      </c>
      <c r="E278" s="55">
        <v>9.5250687801008867E-4</v>
      </c>
      <c r="F278" s="84">
        <v>5480.2275506995757</v>
      </c>
      <c r="G278" s="106">
        <v>0</v>
      </c>
      <c r="H278" s="57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55">
        <v>0</v>
      </c>
      <c r="R278" s="55">
        <v>0</v>
      </c>
      <c r="S278" s="74">
        <v>0</v>
      </c>
      <c r="T278" s="92"/>
      <c r="U278" s="180">
        <v>0.50866411935067779</v>
      </c>
    </row>
    <row r="279" spans="1:21">
      <c r="A279" s="54">
        <v>6000</v>
      </c>
      <c r="B279" s="54">
        <v>7000</v>
      </c>
      <c r="C279" s="85">
        <v>10710</v>
      </c>
      <c r="D279" s="85">
        <v>6952573520</v>
      </c>
      <c r="E279" s="55">
        <v>8.0186673978054155E-4</v>
      </c>
      <c r="F279" s="84">
        <v>6491.665284780579</v>
      </c>
      <c r="G279" s="106">
        <v>0</v>
      </c>
      <c r="H279" s="57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55">
        <v>0</v>
      </c>
      <c r="R279" s="55">
        <v>0</v>
      </c>
      <c r="S279" s="74">
        <v>0</v>
      </c>
      <c r="T279" s="92"/>
      <c r="U279" s="180">
        <v>0.50214690771258086</v>
      </c>
    </row>
    <row r="280" spans="1:21">
      <c r="A280" s="54">
        <v>7000</v>
      </c>
      <c r="B280" s="54">
        <v>8000</v>
      </c>
      <c r="C280" s="85">
        <v>9675</v>
      </c>
      <c r="D280" s="85">
        <v>7245136075</v>
      </c>
      <c r="E280" s="55">
        <v>7.2437541618830439E-4</v>
      </c>
      <c r="F280" s="84">
        <v>7488.5127390180878</v>
      </c>
      <c r="G280" s="106">
        <v>0</v>
      </c>
      <c r="H280" s="57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55">
        <v>0</v>
      </c>
      <c r="R280" s="55">
        <v>0</v>
      </c>
      <c r="S280" s="74">
        <v>0</v>
      </c>
      <c r="T280" s="92"/>
      <c r="U280" s="180">
        <v>0.49964756230594948</v>
      </c>
    </row>
    <row r="281" spans="1:21">
      <c r="A281" s="54">
        <v>8000</v>
      </c>
      <c r="B281" s="54">
        <v>9000</v>
      </c>
      <c r="C281" s="85">
        <v>8807</v>
      </c>
      <c r="D281" s="85">
        <v>7479169640</v>
      </c>
      <c r="E281" s="55">
        <v>6.5938752355249573E-4</v>
      </c>
      <c r="F281" s="84">
        <v>8492.3011695242421</v>
      </c>
      <c r="G281" s="106">
        <v>0</v>
      </c>
      <c r="H281" s="57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55">
        <v>0</v>
      </c>
      <c r="R281" s="55">
        <v>0</v>
      </c>
      <c r="S281" s="74">
        <v>0</v>
      </c>
      <c r="T281" s="92"/>
      <c r="U281" s="180">
        <v>0.504346464813894</v>
      </c>
    </row>
    <row r="282" spans="1:21">
      <c r="A282" s="54">
        <v>9000</v>
      </c>
      <c r="B282" s="54">
        <v>10000</v>
      </c>
      <c r="C282" s="85">
        <v>7932</v>
      </c>
      <c r="D282" s="85">
        <v>7529399725</v>
      </c>
      <c r="E282" s="55">
        <v>5.9387553500833386E-4</v>
      </c>
      <c r="F282" s="84">
        <v>9492.4353567826529</v>
      </c>
      <c r="G282" s="106">
        <v>0</v>
      </c>
      <c r="H282" s="57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55">
        <v>0</v>
      </c>
      <c r="R282" s="55">
        <v>0</v>
      </c>
      <c r="S282" s="74">
        <v>0</v>
      </c>
      <c r="T282" s="92"/>
      <c r="U282" s="180">
        <v>0.51076910465807324</v>
      </c>
    </row>
    <row r="283" spans="1:21">
      <c r="A283" s="54">
        <v>10000</v>
      </c>
      <c r="B283" s="54">
        <v>20000</v>
      </c>
      <c r="C283" s="85">
        <v>48185</v>
      </c>
      <c r="D283" s="85">
        <v>67839372830</v>
      </c>
      <c r="E283" s="55">
        <v>3.6076516205719323E-3</v>
      </c>
      <c r="F283" s="84">
        <v>14078.940091314726</v>
      </c>
      <c r="G283" s="106">
        <v>5.0000000000000001E-3</v>
      </c>
      <c r="H283" s="57" t="str">
        <f t="shared" si="5"/>
        <v>(10000, 20000]</v>
      </c>
      <c r="I283" s="172">
        <v>3.0209799999999999E-3</v>
      </c>
      <c r="J283" s="55">
        <v>1.0898643392715396E-5</v>
      </c>
      <c r="K283" s="55">
        <v>3.3707151030493253E-6</v>
      </c>
      <c r="L283" s="75">
        <v>3370</v>
      </c>
      <c r="M283" s="55">
        <v>3.3700000640300012E-6</v>
      </c>
      <c r="N283" s="55">
        <v>4.7446029009205179E-2</v>
      </c>
      <c r="O283" s="106"/>
      <c r="P283" s="55">
        <v>3.3700000640300012E-6</v>
      </c>
      <c r="Q283" s="55">
        <v>6.0230001264830023E-6</v>
      </c>
      <c r="R283" s="55">
        <v>0</v>
      </c>
      <c r="S283" s="74">
        <v>1.79</v>
      </c>
      <c r="T283" s="92"/>
      <c r="U283" s="180">
        <v>0.53459566114129264</v>
      </c>
    </row>
    <row r="284" spans="1:21">
      <c r="A284" s="54">
        <v>20000</v>
      </c>
      <c r="B284" s="54">
        <v>30000</v>
      </c>
      <c r="C284" s="85">
        <v>14212</v>
      </c>
      <c r="D284" s="85">
        <v>34063009975</v>
      </c>
      <c r="E284" s="55">
        <v>1.06406443564529E-3</v>
      </c>
      <c r="F284" s="84">
        <v>23967.780731072333</v>
      </c>
      <c r="G284" s="106">
        <v>0</v>
      </c>
      <c r="H284" s="57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55">
        <v>0</v>
      </c>
      <c r="R284" s="55">
        <v>0</v>
      </c>
      <c r="S284" s="74">
        <v>0</v>
      </c>
      <c r="T284" s="92"/>
      <c r="U284" s="180">
        <v>0.56948653378291858</v>
      </c>
    </row>
    <row r="285" spans="1:21">
      <c r="A285" s="54">
        <v>30000</v>
      </c>
      <c r="B285" s="54">
        <v>40000</v>
      </c>
      <c r="C285" s="85">
        <v>3788</v>
      </c>
      <c r="D285" s="85">
        <v>12848313455</v>
      </c>
      <c r="E285" s="55">
        <v>2.8361075726318315E-4</v>
      </c>
      <c r="F285" s="84">
        <v>33918.462130411826</v>
      </c>
      <c r="G285" s="106">
        <v>0</v>
      </c>
      <c r="H285" s="57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55">
        <v>0</v>
      </c>
      <c r="R285" s="55">
        <v>0</v>
      </c>
      <c r="S285" s="74">
        <v>0</v>
      </c>
      <c r="T285" s="92"/>
      <c r="U285" s="180">
        <v>0.58357223210073661</v>
      </c>
    </row>
    <row r="286" spans="1:21">
      <c r="A286" s="54">
        <v>40000</v>
      </c>
      <c r="B286" s="54">
        <v>50000</v>
      </c>
      <c r="C286" s="85">
        <v>1035</v>
      </c>
      <c r="D286" s="85">
        <v>4548080825</v>
      </c>
      <c r="E286" s="55">
        <v>7.7491323592237215E-5</v>
      </c>
      <c r="F286" s="84">
        <v>43942.809903381647</v>
      </c>
      <c r="G286" s="106">
        <v>0</v>
      </c>
      <c r="H286" s="57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55">
        <v>0</v>
      </c>
      <c r="R286" s="55">
        <v>0</v>
      </c>
      <c r="S286" s="74">
        <v>0</v>
      </c>
      <c r="T286" s="92"/>
      <c r="U286" s="180">
        <v>0.59727533460803062</v>
      </c>
    </row>
    <row r="287" spans="1:21">
      <c r="A287" s="54">
        <v>50000</v>
      </c>
      <c r="B287" s="54">
        <v>60000</v>
      </c>
      <c r="C287" s="85">
        <v>329</v>
      </c>
      <c r="D287" s="85">
        <v>1790316875</v>
      </c>
      <c r="E287" s="55">
        <v>2.4632507692604873E-5</v>
      </c>
      <c r="F287" s="84">
        <v>54416.926291793316</v>
      </c>
      <c r="G287" s="106">
        <v>0</v>
      </c>
      <c r="H287" s="57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55">
        <v>0</v>
      </c>
      <c r="R287" s="55">
        <v>0</v>
      </c>
      <c r="S287" s="74">
        <v>0</v>
      </c>
      <c r="T287" s="92"/>
      <c r="U287" s="180">
        <v>0.58342077649527802</v>
      </c>
    </row>
    <row r="288" spans="1:21">
      <c r="A288" s="54">
        <v>60000</v>
      </c>
      <c r="B288" s="54">
        <v>70000</v>
      </c>
      <c r="C288" s="85">
        <v>215</v>
      </c>
      <c r="D288" s="85">
        <v>1386330070</v>
      </c>
      <c r="E288" s="55">
        <v>1.6097231470851209E-5</v>
      </c>
      <c r="F288" s="84">
        <v>64480.468372093019</v>
      </c>
      <c r="G288" s="106">
        <v>0</v>
      </c>
      <c r="H288" s="57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55">
        <v>0</v>
      </c>
      <c r="R288" s="55">
        <v>0</v>
      </c>
      <c r="S288" s="74">
        <v>0</v>
      </c>
      <c r="T288" s="92"/>
      <c r="U288" s="180">
        <v>0.56822880771881457</v>
      </c>
    </row>
    <row r="289" spans="1:22">
      <c r="A289" s="54">
        <v>70000</v>
      </c>
      <c r="B289" s="54">
        <v>80000</v>
      </c>
      <c r="C289" s="85">
        <v>83</v>
      </c>
      <c r="D289" s="85">
        <v>616536055</v>
      </c>
      <c r="E289" s="55">
        <v>6.2142800561890709E-6</v>
      </c>
      <c r="F289" s="84">
        <v>74281.452409638558</v>
      </c>
      <c r="G289" s="106">
        <v>0</v>
      </c>
      <c r="H289" s="57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55">
        <v>0</v>
      </c>
      <c r="R289" s="55">
        <v>0</v>
      </c>
      <c r="S289" s="74">
        <v>0</v>
      </c>
      <c r="T289" s="92"/>
      <c r="U289" s="180">
        <v>0.57094017094017091</v>
      </c>
    </row>
    <row r="290" spans="1:22">
      <c r="A290" s="54">
        <v>80000</v>
      </c>
      <c r="B290" s="54">
        <v>90000</v>
      </c>
      <c r="C290" s="85">
        <v>26</v>
      </c>
      <c r="D290" s="85">
        <v>216739195</v>
      </c>
      <c r="E290" s="55">
        <v>1.9466419453122389E-6</v>
      </c>
      <c r="F290" s="84">
        <v>83361.228846153856</v>
      </c>
      <c r="G290" s="106">
        <v>0</v>
      </c>
      <c r="H290" s="57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55">
        <v>0</v>
      </c>
      <c r="R290" s="55">
        <v>0</v>
      </c>
      <c r="S290" s="74">
        <v>0</v>
      </c>
      <c r="T290" s="92"/>
      <c r="U290" s="180">
        <v>0.57268722466960353</v>
      </c>
    </row>
    <row r="291" spans="1:22">
      <c r="A291" s="54">
        <v>90000</v>
      </c>
      <c r="B291" s="54">
        <v>100000</v>
      </c>
      <c r="C291" s="85">
        <v>15</v>
      </c>
      <c r="D291" s="85">
        <v>138944095</v>
      </c>
      <c r="E291" s="55">
        <v>1.1230626607570611E-6</v>
      </c>
      <c r="F291" s="84">
        <v>92629.396666666667</v>
      </c>
      <c r="G291" s="106">
        <v>0</v>
      </c>
      <c r="H291" s="57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55">
        <v>0</v>
      </c>
      <c r="R291" s="55">
        <v>0</v>
      </c>
      <c r="S291" s="74">
        <v>0</v>
      </c>
      <c r="T291" s="92"/>
      <c r="U291" s="180">
        <v>0.55882352941176472</v>
      </c>
    </row>
    <row r="292" spans="1:22">
      <c r="A292" s="54">
        <v>100000</v>
      </c>
      <c r="B292" s="54">
        <v>9999999</v>
      </c>
      <c r="C292" s="85">
        <v>66</v>
      </c>
      <c r="D292" s="85">
        <v>817933950</v>
      </c>
      <c r="E292" s="55">
        <v>4.9414757073310689E-6</v>
      </c>
      <c r="F292" s="84">
        <v>123929.38636363637</v>
      </c>
      <c r="G292" s="106">
        <v>0</v>
      </c>
      <c r="H292" s="57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55">
        <v>0</v>
      </c>
      <c r="R292" s="55">
        <v>0</v>
      </c>
      <c r="S292" s="74">
        <v>0</v>
      </c>
      <c r="T292" s="92"/>
      <c r="U292" s="180">
        <v>0.53078817733990147</v>
      </c>
    </row>
    <row r="295" spans="1:22" s="141" customFormat="1">
      <c r="A295" s="215" t="s">
        <v>49</v>
      </c>
      <c r="B295" s="215"/>
      <c r="C295" s="215"/>
      <c r="D295" s="215"/>
      <c r="E295" s="136"/>
      <c r="F295" s="136"/>
      <c r="G295" s="137"/>
      <c r="H295" s="138"/>
      <c r="I295" s="139"/>
      <c r="J295" s="140"/>
      <c r="K295" s="140"/>
      <c r="L295" s="140"/>
      <c r="M295" s="140"/>
      <c r="N295" s="140"/>
      <c r="O295" s="137"/>
    </row>
    <row r="296" spans="1:22">
      <c r="A296" s="48"/>
      <c r="B296" s="48"/>
      <c r="C296" s="1"/>
      <c r="D296" s="1"/>
      <c r="E296" s="1"/>
      <c r="F296" s="1"/>
      <c r="H296" s="12"/>
      <c r="I296" s="48"/>
      <c r="J296" s="48"/>
      <c r="K296" s="48"/>
      <c r="L296" s="48"/>
      <c r="M296" s="48"/>
      <c r="N296" s="48"/>
    </row>
    <row r="297" spans="1:22">
      <c r="A297" s="63" t="s">
        <v>69</v>
      </c>
      <c r="B297" s="170">
        <v>1000000000</v>
      </c>
      <c r="C297" s="1"/>
      <c r="D297" s="1"/>
      <c r="E297" s="1"/>
      <c r="F297" s="1"/>
      <c r="H297" s="63" t="s">
        <v>70</v>
      </c>
      <c r="I297" s="48"/>
      <c r="J297" s="48"/>
      <c r="K297" s="48"/>
      <c r="M297" s="48"/>
      <c r="N297" s="48"/>
    </row>
    <row r="298" spans="1:22">
      <c r="A298" s="117" t="s">
        <v>52</v>
      </c>
      <c r="B298" s="117" t="s">
        <v>53</v>
      </c>
      <c r="C298" s="117" t="s">
        <v>65</v>
      </c>
      <c r="D298" s="117" t="s">
        <v>66</v>
      </c>
      <c r="E298" s="117" t="s">
        <v>67</v>
      </c>
      <c r="F298" s="117" t="s">
        <v>77</v>
      </c>
      <c r="H298" s="117" t="s">
        <v>55</v>
      </c>
      <c r="I298" s="117" t="s">
        <v>57</v>
      </c>
      <c r="J298" s="117" t="s">
        <v>58</v>
      </c>
      <c r="K298" s="117" t="s">
        <v>59</v>
      </c>
      <c r="L298" s="117" t="s">
        <v>60</v>
      </c>
      <c r="M298" s="117" t="s">
        <v>61</v>
      </c>
      <c r="N298" s="117" t="s">
        <v>54</v>
      </c>
      <c r="P298" s="157" t="s">
        <v>301</v>
      </c>
      <c r="Q298" s="157" t="s">
        <v>302</v>
      </c>
      <c r="R298" s="157" t="s">
        <v>281</v>
      </c>
      <c r="S298" s="157" t="s">
        <v>74</v>
      </c>
      <c r="U298" s="117" t="s">
        <v>299</v>
      </c>
    </row>
    <row r="299" spans="1:22">
      <c r="A299" s="59">
        <v>-1</v>
      </c>
      <c r="B299" s="59">
        <v>0</v>
      </c>
      <c r="C299" s="64">
        <v>0</v>
      </c>
      <c r="D299" s="64">
        <v>0</v>
      </c>
      <c r="E299" s="180" cm="1">
        <f t="array" ref="E299:E362">_xlfn.LET(_xlpm.x, C299:C362, _xlpm.x/SUM(_xlpm.x))</f>
        <v>0</v>
      </c>
      <c r="F299" s="83" cm="1">
        <f t="array" ref="F299:F362">_xlfn.LET(_xlpm.x, D299:D362/C299:C362/B3, IF(ISERR(_xlpm.x), 0, _xlpm.x))</f>
        <v>0</v>
      </c>
      <c r="G299" s="47">
        <v>9.9999999999999995E-7</v>
      </c>
      <c r="H299" s="143" t="str">
        <f>"("&amp;$A299&amp;", "&amp;$B299&amp;"]"</f>
        <v>(-1, 0]</v>
      </c>
      <c r="I299" s="172">
        <v>0</v>
      </c>
      <c r="J299" s="180" cm="1">
        <f t="array" ref="J299:J362">_xlfn.ANCHORARRAY(E299)*I299:I362</f>
        <v>0</v>
      </c>
      <c r="K299" s="180" cm="1">
        <f t="array" ref="K299:K362">J299:J362/SUM(_xlfn.ANCHORARRAY(J299))</f>
        <v>0</v>
      </c>
      <c r="L299" s="189" cm="1">
        <f t="array" ref="L299:L362">INT(_xlfn.ANCHORARRAY(K299)*$B$2)</f>
        <v>0</v>
      </c>
      <c r="M299" s="180" cm="1">
        <f t="array" ref="M299:M362">_xlfn.LET(_xlpm.x, L299:L362, _xlpm.x/SUM(_xlpm.x))</f>
        <v>0</v>
      </c>
      <c r="N299" s="199" cm="1">
        <f t="array" ref="N299:N362">M299:M362*_xlfn.ANCHORARRAY(F299)</f>
        <v>0</v>
      </c>
      <c r="O299" s="106"/>
      <c r="P299" s="180" cm="1">
        <f t="array" ref="P299:P362">_xlfn.ANCHORARRAY(M299)</f>
        <v>0</v>
      </c>
      <c r="Q299" s="180">
        <v>0</v>
      </c>
      <c r="R299" s="180">
        <v>0</v>
      </c>
      <c r="S299" s="190" cm="1">
        <f t="array" ref="S299:S362">_xlfn.LET(_xlpm.x, Q299:Q362/M299:M362, IF(ISERR(_xlpm.x), 0, ROUND(_xlpm.x,2)))</f>
        <v>0</v>
      </c>
      <c r="U299" s="180">
        <v>0</v>
      </c>
      <c r="V299" s="92">
        <f>SUMPRODUCT(U299:U362,M299:M362)</f>
        <v>0.36287126399939595</v>
      </c>
    </row>
    <row r="300" spans="1:22">
      <c r="A300" s="152">
        <v>0</v>
      </c>
      <c r="B300" s="152">
        <v>1</v>
      </c>
      <c r="C300" s="191">
        <v>475017</v>
      </c>
      <c r="D300" s="191">
        <v>26811240</v>
      </c>
      <c r="E300" s="180">
        <v>4.7508510059866019E-4</v>
      </c>
      <c r="F300" s="192">
        <v>0.56442695735100012</v>
      </c>
      <c r="G300" s="47">
        <v>242839</v>
      </c>
      <c r="H300" s="143" t="str">
        <f t="shared" ref="H300:H362" si="6">"("&amp;$A300&amp;", "&amp;$B300&amp;"]"</f>
        <v>(0, 1]</v>
      </c>
      <c r="I300" s="172">
        <v>0</v>
      </c>
      <c r="J300" s="180">
        <v>0</v>
      </c>
      <c r="K300" s="180">
        <v>0</v>
      </c>
      <c r="L300" s="189">
        <v>0</v>
      </c>
      <c r="M300" s="180">
        <v>0</v>
      </c>
      <c r="N300" s="180">
        <v>0</v>
      </c>
      <c r="O300" s="106"/>
      <c r="P300" s="180">
        <v>0</v>
      </c>
      <c r="Q300" s="180">
        <v>0</v>
      </c>
      <c r="R300" s="180">
        <v>0</v>
      </c>
      <c r="S300" s="190">
        <v>0</v>
      </c>
      <c r="U300" s="180">
        <v>0.1058891505320077</v>
      </c>
      <c r="V300" s="202">
        <f>V299*12</f>
        <v>4.3544551679927519</v>
      </c>
    </row>
    <row r="301" spans="1:22">
      <c r="A301" s="152">
        <v>1</v>
      </c>
      <c r="B301" s="152">
        <v>2</v>
      </c>
      <c r="C301" s="191">
        <v>464202</v>
      </c>
      <c r="D301" s="191">
        <v>72048480</v>
      </c>
      <c r="E301" s="180">
        <v>4.642685501110471E-4</v>
      </c>
      <c r="F301" s="192">
        <v>1.5520932697403285</v>
      </c>
      <c r="G301" s="81">
        <f>1+G300*G299</f>
        <v>1.242839</v>
      </c>
      <c r="H301" s="143" t="str">
        <f t="shared" si="6"/>
        <v>(1, 2]</v>
      </c>
      <c r="I301" s="172">
        <v>0</v>
      </c>
      <c r="J301" s="180">
        <v>0</v>
      </c>
      <c r="K301" s="180">
        <v>0</v>
      </c>
      <c r="L301" s="189">
        <v>0</v>
      </c>
      <c r="M301" s="180">
        <v>0</v>
      </c>
      <c r="N301" s="180">
        <v>0</v>
      </c>
      <c r="O301" s="106"/>
      <c r="P301" s="180">
        <v>0</v>
      </c>
      <c r="Q301" s="180">
        <v>0</v>
      </c>
      <c r="R301" s="180">
        <v>0</v>
      </c>
      <c r="S301" s="190">
        <v>0</v>
      </c>
      <c r="U301" s="180">
        <v>0.15170441803094861</v>
      </c>
    </row>
    <row r="302" spans="1:22" ht="16.2" customHeight="1">
      <c r="A302" s="152">
        <v>2</v>
      </c>
      <c r="B302" s="152">
        <v>3</v>
      </c>
      <c r="C302" s="191">
        <v>482666</v>
      </c>
      <c r="D302" s="191">
        <v>123747330</v>
      </c>
      <c r="E302" s="180">
        <v>4.8273519719410662E-4</v>
      </c>
      <c r="F302" s="192">
        <v>2.563829438990938</v>
      </c>
      <c r="G302" s="106"/>
      <c r="H302" s="143" t="str">
        <f t="shared" si="6"/>
        <v>(2, 3]</v>
      </c>
      <c r="I302" s="172">
        <v>0</v>
      </c>
      <c r="J302" s="180">
        <v>0</v>
      </c>
      <c r="K302" s="180">
        <v>0</v>
      </c>
      <c r="L302" s="189">
        <v>0</v>
      </c>
      <c r="M302" s="180">
        <v>0</v>
      </c>
      <c r="N302" s="180">
        <v>0</v>
      </c>
      <c r="O302" s="106"/>
      <c r="P302" s="180">
        <v>0</v>
      </c>
      <c r="Q302" s="180">
        <v>0</v>
      </c>
      <c r="R302" s="180">
        <v>0</v>
      </c>
      <c r="S302" s="190">
        <v>0</v>
      </c>
      <c r="U302" s="180">
        <v>0.17677620747899339</v>
      </c>
    </row>
    <row r="303" spans="1:22">
      <c r="A303" s="152">
        <v>3</v>
      </c>
      <c r="B303" s="152">
        <v>4</v>
      </c>
      <c r="C303" s="191">
        <v>481888</v>
      </c>
      <c r="D303" s="191">
        <v>171259550</v>
      </c>
      <c r="E303" s="180">
        <v>4.8195708565648633E-4</v>
      </c>
      <c r="F303" s="192">
        <v>3.5539285062089117</v>
      </c>
      <c r="G303" s="106"/>
      <c r="H303" s="143" t="str">
        <f t="shared" si="6"/>
        <v>(3, 4]</v>
      </c>
      <c r="I303" s="172">
        <v>0</v>
      </c>
      <c r="J303" s="180">
        <v>0</v>
      </c>
      <c r="K303" s="180">
        <v>0</v>
      </c>
      <c r="L303" s="189">
        <v>0</v>
      </c>
      <c r="M303" s="180">
        <v>0</v>
      </c>
      <c r="N303" s="180">
        <v>0</v>
      </c>
      <c r="O303" s="106"/>
      <c r="P303" s="180">
        <v>0</v>
      </c>
      <c r="Q303" s="180">
        <v>0</v>
      </c>
      <c r="R303" s="180">
        <v>3.614457831325301E-2</v>
      </c>
      <c r="S303" s="190">
        <v>0</v>
      </c>
      <c r="U303" s="180">
        <v>0.1955627891039918</v>
      </c>
    </row>
    <row r="304" spans="1:22">
      <c r="A304" s="152">
        <v>4</v>
      </c>
      <c r="B304" s="152">
        <v>5</v>
      </c>
      <c r="C304" s="191">
        <v>512172</v>
      </c>
      <c r="D304" s="191">
        <v>233140790</v>
      </c>
      <c r="E304" s="180">
        <v>5.1224542730853213E-4</v>
      </c>
      <c r="F304" s="192">
        <v>4.5520018665604525</v>
      </c>
      <c r="G304" s="106"/>
      <c r="H304" s="143" t="str">
        <f t="shared" si="6"/>
        <v>(4, 5]</v>
      </c>
      <c r="I304" s="172">
        <v>0</v>
      </c>
      <c r="J304" s="180">
        <v>0</v>
      </c>
      <c r="K304" s="180">
        <v>0</v>
      </c>
      <c r="L304" s="189">
        <v>0</v>
      </c>
      <c r="M304" s="180">
        <v>0</v>
      </c>
      <c r="N304" s="180">
        <v>0</v>
      </c>
      <c r="O304" s="106"/>
      <c r="P304" s="180">
        <v>0</v>
      </c>
      <c r="Q304" s="180">
        <v>0</v>
      </c>
      <c r="R304" s="180">
        <v>0</v>
      </c>
      <c r="S304" s="190">
        <v>0</v>
      </c>
      <c r="U304" s="180">
        <v>0.2078578548036045</v>
      </c>
    </row>
    <row r="305" spans="1:21">
      <c r="A305" s="152">
        <v>5</v>
      </c>
      <c r="B305" s="152">
        <v>6</v>
      </c>
      <c r="C305" s="191">
        <v>546528</v>
      </c>
      <c r="D305" s="191">
        <v>303496465</v>
      </c>
      <c r="E305" s="180">
        <v>5.466063527410273E-4</v>
      </c>
      <c r="F305" s="192">
        <v>5.5531732134492655</v>
      </c>
      <c r="G305" s="106"/>
      <c r="H305" s="143" t="str">
        <f t="shared" si="6"/>
        <v>(5, 6]</v>
      </c>
      <c r="I305" s="172">
        <v>0</v>
      </c>
      <c r="J305" s="180">
        <v>0</v>
      </c>
      <c r="K305" s="180">
        <v>0</v>
      </c>
      <c r="L305" s="189">
        <v>0</v>
      </c>
      <c r="M305" s="180">
        <v>0</v>
      </c>
      <c r="N305" s="180">
        <v>0</v>
      </c>
      <c r="O305" s="106"/>
      <c r="P305" s="180">
        <v>0</v>
      </c>
      <c r="Q305" s="180">
        <v>0</v>
      </c>
      <c r="R305" s="180">
        <v>0</v>
      </c>
      <c r="S305" s="190">
        <v>0</v>
      </c>
      <c r="U305" s="180">
        <v>0.21803709019489351</v>
      </c>
    </row>
    <row r="306" spans="1:21">
      <c r="A306" s="152">
        <v>6</v>
      </c>
      <c r="B306" s="152">
        <v>7</v>
      </c>
      <c r="C306" s="191">
        <v>558333</v>
      </c>
      <c r="D306" s="191">
        <v>365785705</v>
      </c>
      <c r="E306" s="180">
        <v>5.5841304515954538E-4</v>
      </c>
      <c r="F306" s="192">
        <v>6.551389672471446</v>
      </c>
      <c r="G306" s="106"/>
      <c r="H306" s="143" t="str">
        <f t="shared" si="6"/>
        <v>(6, 7]</v>
      </c>
      <c r="I306" s="172">
        <v>0</v>
      </c>
      <c r="J306" s="180">
        <v>0</v>
      </c>
      <c r="K306" s="180">
        <v>0</v>
      </c>
      <c r="L306" s="189">
        <v>0</v>
      </c>
      <c r="M306" s="180">
        <v>0</v>
      </c>
      <c r="N306" s="180">
        <v>0</v>
      </c>
      <c r="O306" s="106"/>
      <c r="P306" s="180">
        <v>0</v>
      </c>
      <c r="Q306" s="180">
        <v>0</v>
      </c>
      <c r="R306" s="180">
        <v>1.2048192771084338E-2</v>
      </c>
      <c r="S306" s="190">
        <v>0</v>
      </c>
      <c r="U306" s="180">
        <v>0.22959410003327049</v>
      </c>
    </row>
    <row r="307" spans="1:21">
      <c r="A307" s="152">
        <v>7</v>
      </c>
      <c r="B307" s="152">
        <v>8</v>
      </c>
      <c r="C307" s="191">
        <v>582019</v>
      </c>
      <c r="D307" s="191">
        <v>439353295</v>
      </c>
      <c r="E307" s="180">
        <v>5.8210244089228723E-4</v>
      </c>
      <c r="F307" s="192">
        <v>7.5487792494746735</v>
      </c>
      <c r="G307" s="106"/>
      <c r="H307" s="143" t="str">
        <f t="shared" si="6"/>
        <v>(7, 8]</v>
      </c>
      <c r="I307" s="172">
        <v>0</v>
      </c>
      <c r="J307" s="180">
        <v>0</v>
      </c>
      <c r="K307" s="180">
        <v>0</v>
      </c>
      <c r="L307" s="189">
        <v>0</v>
      </c>
      <c r="M307" s="180">
        <v>0</v>
      </c>
      <c r="N307" s="180">
        <v>0</v>
      </c>
      <c r="O307" s="106"/>
      <c r="P307" s="180">
        <v>0</v>
      </c>
      <c r="Q307" s="180">
        <v>0</v>
      </c>
      <c r="R307" s="180">
        <v>3.614457831325301E-2</v>
      </c>
      <c r="S307" s="190">
        <v>0</v>
      </c>
      <c r="U307" s="180">
        <v>0.23616206872221829</v>
      </c>
    </row>
    <row r="308" spans="1:21">
      <c r="A308" s="152">
        <v>8</v>
      </c>
      <c r="B308" s="152">
        <v>9</v>
      </c>
      <c r="C308" s="191">
        <v>605777</v>
      </c>
      <c r="D308" s="191">
        <v>517830840</v>
      </c>
      <c r="E308" s="180">
        <v>6.0586384694727685E-4</v>
      </c>
      <c r="F308" s="192">
        <v>8.5482089943989283</v>
      </c>
      <c r="G308" s="106"/>
      <c r="H308" s="143" t="str">
        <f t="shared" si="6"/>
        <v>(8, 9]</v>
      </c>
      <c r="I308" s="172">
        <v>0</v>
      </c>
      <c r="J308" s="180">
        <v>0</v>
      </c>
      <c r="K308" s="180">
        <v>0</v>
      </c>
      <c r="L308" s="189">
        <v>0</v>
      </c>
      <c r="M308" s="180">
        <v>0</v>
      </c>
      <c r="N308" s="180">
        <v>0</v>
      </c>
      <c r="O308" s="106"/>
      <c r="P308" s="180">
        <v>0</v>
      </c>
      <c r="Q308" s="180">
        <v>0</v>
      </c>
      <c r="R308" s="180">
        <v>2.4096385542168676E-2</v>
      </c>
      <c r="S308" s="190">
        <v>0</v>
      </c>
      <c r="U308" s="180">
        <v>0.2460493890985542</v>
      </c>
    </row>
    <row r="309" spans="1:21">
      <c r="A309" s="152">
        <v>9</v>
      </c>
      <c r="B309" s="152">
        <v>10</v>
      </c>
      <c r="C309" s="191">
        <v>627876</v>
      </c>
      <c r="D309" s="191">
        <v>599383120</v>
      </c>
      <c r="E309" s="180">
        <v>6.2796601516047713E-4</v>
      </c>
      <c r="F309" s="192">
        <v>9.5462021163414423</v>
      </c>
      <c r="G309" s="106"/>
      <c r="H309" s="143" t="str">
        <f t="shared" si="6"/>
        <v>(9, 10]</v>
      </c>
      <c r="I309" s="172">
        <v>0</v>
      </c>
      <c r="J309" s="180">
        <v>0</v>
      </c>
      <c r="K309" s="180">
        <v>0</v>
      </c>
      <c r="L309" s="189">
        <v>0</v>
      </c>
      <c r="M309" s="180">
        <v>0</v>
      </c>
      <c r="N309" s="180">
        <v>0</v>
      </c>
      <c r="O309" s="106"/>
      <c r="P309" s="180">
        <v>0</v>
      </c>
      <c r="Q309" s="180">
        <v>0</v>
      </c>
      <c r="R309" s="180">
        <v>1.2048192771084338E-2</v>
      </c>
      <c r="S309" s="190">
        <v>0</v>
      </c>
      <c r="U309" s="180">
        <v>0.24911116572458419</v>
      </c>
    </row>
    <row r="310" spans="1:21">
      <c r="A310" s="152">
        <v>10</v>
      </c>
      <c r="B310" s="152">
        <v>15</v>
      </c>
      <c r="C310" s="191">
        <v>3534093</v>
      </c>
      <c r="D310" s="191">
        <v>4457259810</v>
      </c>
      <c r="E310" s="180">
        <v>3.534599663654187E-3</v>
      </c>
      <c r="F310" s="192">
        <v>12.612174637169989</v>
      </c>
      <c r="G310" s="106"/>
      <c r="H310" s="143" t="str">
        <f t="shared" si="6"/>
        <v>(10, 15]</v>
      </c>
      <c r="I310" s="172">
        <v>3.08</v>
      </c>
      <c r="J310" s="180">
        <v>1.0886566964054897E-2</v>
      </c>
      <c r="K310" s="180">
        <v>1.0446810020824772E-2</v>
      </c>
      <c r="L310" s="189">
        <v>10446810</v>
      </c>
      <c r="M310" s="180">
        <v>1.0446810188042584E-2</v>
      </c>
      <c r="N310" s="180">
        <v>0.13175699449295972</v>
      </c>
      <c r="O310" s="106"/>
      <c r="P310" s="180">
        <v>1.0446810188042584E-2</v>
      </c>
      <c r="Q310" s="180">
        <v>1.1910025238200506E-2</v>
      </c>
      <c r="R310" s="180">
        <v>7.2289156626506021E-2</v>
      </c>
      <c r="S310" s="190">
        <v>1.1399999999999999</v>
      </c>
      <c r="T310" s="92"/>
      <c r="U310" s="180">
        <v>0.26623994018568342</v>
      </c>
    </row>
    <row r="311" spans="1:21">
      <c r="A311" s="152">
        <v>15</v>
      </c>
      <c r="B311" s="152">
        <v>20</v>
      </c>
      <c r="C311" s="191">
        <v>4155171</v>
      </c>
      <c r="D311" s="191">
        <v>7312728025</v>
      </c>
      <c r="E311" s="180">
        <v>4.1557667042224503E-3</v>
      </c>
      <c r="F311" s="192">
        <v>17.599102479777606</v>
      </c>
      <c r="G311" s="106"/>
      <c r="H311" s="181" t="str">
        <f t="shared" si="6"/>
        <v>(15, 20]</v>
      </c>
      <c r="I311" s="172">
        <v>9.24</v>
      </c>
      <c r="J311" s="180">
        <v>3.8399284347015443E-2</v>
      </c>
      <c r="K311" s="180">
        <v>3.6848166169685247E-2</v>
      </c>
      <c r="L311" s="189">
        <v>36848166</v>
      </c>
      <c r="M311" s="180">
        <v>3.6848166663266999E-2</v>
      </c>
      <c r="N311" s="180">
        <v>0.64849466129876077</v>
      </c>
      <c r="O311" s="106"/>
      <c r="P311" s="180">
        <v>3.6848166663266999E-2</v>
      </c>
      <c r="Q311" s="180">
        <v>4.186222683724454E-2</v>
      </c>
      <c r="R311" s="180">
        <v>7.2289156626506021E-2</v>
      </c>
      <c r="S311" s="190">
        <v>1.1399999999999999</v>
      </c>
      <c r="T311" s="92"/>
      <c r="U311" s="180">
        <v>0.28653505966539411</v>
      </c>
    </row>
    <row r="312" spans="1:21">
      <c r="A312" s="152">
        <v>20</v>
      </c>
      <c r="B312" s="152">
        <v>25</v>
      </c>
      <c r="C312" s="191">
        <v>4742372</v>
      </c>
      <c r="D312" s="191">
        <v>10711393055</v>
      </c>
      <c r="E312" s="180">
        <v>4.7430518880298379E-3</v>
      </c>
      <c r="F312" s="192">
        <v>22.586572826846986</v>
      </c>
      <c r="G312" s="106"/>
      <c r="H312" s="143" t="str">
        <f t="shared" si="6"/>
        <v>(20, 25]</v>
      </c>
      <c r="I312" s="172">
        <v>21.55</v>
      </c>
      <c r="J312" s="180">
        <v>0.10221276818704302</v>
      </c>
      <c r="K312" s="180">
        <v>9.8083939085505806E-2</v>
      </c>
      <c r="L312" s="189">
        <v>98083939</v>
      </c>
      <c r="M312" s="180">
        <v>9.8083940765510927E-2</v>
      </c>
      <c r="N312" s="180">
        <v>2.2153800712443585</v>
      </c>
      <c r="O312" s="106"/>
      <c r="P312" s="180">
        <v>9.8083940765510927E-2</v>
      </c>
      <c r="Q312" s="180">
        <v>0.11100911122018223</v>
      </c>
      <c r="R312" s="180">
        <v>7.2289156626506021E-2</v>
      </c>
      <c r="S312" s="190">
        <v>1.1299999999999999</v>
      </c>
      <c r="T312" s="92"/>
      <c r="U312" s="180">
        <v>0.30237898056905232</v>
      </c>
    </row>
    <row r="313" spans="1:21">
      <c r="A313" s="152">
        <v>25</v>
      </c>
      <c r="B313" s="152">
        <v>30</v>
      </c>
      <c r="C313" s="191">
        <v>5298996</v>
      </c>
      <c r="D313" s="191">
        <v>14612769155</v>
      </c>
      <c r="E313" s="180">
        <v>5.2997556881793665E-3</v>
      </c>
      <c r="F313" s="192">
        <v>27.57648647970295</v>
      </c>
      <c r="G313" s="106"/>
      <c r="H313" s="143" t="str">
        <f t="shared" si="6"/>
        <v>(25, 30]</v>
      </c>
      <c r="I313" s="172">
        <v>19.489999999999998</v>
      </c>
      <c r="J313" s="180">
        <v>0.10329223836261585</v>
      </c>
      <c r="K313" s="180">
        <v>9.9119804651261287E-2</v>
      </c>
      <c r="L313" s="189">
        <v>99119804</v>
      </c>
      <c r="M313" s="180">
        <v>9.9119805784156509E-2</v>
      </c>
      <c r="N313" s="180">
        <v>2.7333759840775742</v>
      </c>
      <c r="O313" s="106"/>
      <c r="P313" s="180">
        <v>9.9119805784156509E-2</v>
      </c>
      <c r="Q313" s="180">
        <v>0.1113663652273273</v>
      </c>
      <c r="R313" s="180">
        <v>8.4337349397590355E-2</v>
      </c>
      <c r="S313" s="190">
        <v>1.1200000000000001</v>
      </c>
      <c r="T313" s="92"/>
      <c r="U313" s="180">
        <v>0.3162044578648337</v>
      </c>
    </row>
    <row r="314" spans="1:21">
      <c r="A314" s="152">
        <v>30</v>
      </c>
      <c r="B314" s="152">
        <v>35</v>
      </c>
      <c r="C314" s="191">
        <v>5795685</v>
      </c>
      <c r="D314" s="191">
        <v>18876219015</v>
      </c>
      <c r="E314" s="180">
        <v>5.7965158957745642E-3</v>
      </c>
      <c r="F314" s="192">
        <v>32.569435735378995</v>
      </c>
      <c r="G314" s="106"/>
      <c r="H314" s="143" t="str">
        <f t="shared" si="6"/>
        <v>(30, 35]</v>
      </c>
      <c r="I314" s="172">
        <v>12.93</v>
      </c>
      <c r="J314" s="180">
        <v>7.4948950532365111E-2</v>
      </c>
      <c r="K314" s="180">
        <v>7.1921428495965264E-2</v>
      </c>
      <c r="L314" s="189">
        <v>71921428</v>
      </c>
      <c r="M314" s="180">
        <v>7.1921429294585726E-2</v>
      </c>
      <c r="N314" s="180">
        <v>2.342440369406614</v>
      </c>
      <c r="O314" s="106"/>
      <c r="P314" s="180">
        <v>7.1921429294585726E-2</v>
      </c>
      <c r="Q314" s="180">
        <v>8.0584666611693334E-2</v>
      </c>
      <c r="R314" s="180">
        <v>3.614457831325301E-2</v>
      </c>
      <c r="S314" s="190">
        <v>1.1200000000000001</v>
      </c>
      <c r="T314" s="92"/>
      <c r="U314" s="180">
        <v>0.32743314564967207</v>
      </c>
    </row>
    <row r="315" spans="1:21">
      <c r="A315" s="152">
        <v>35</v>
      </c>
      <c r="B315" s="152">
        <v>40</v>
      </c>
      <c r="C315" s="191">
        <v>6258003</v>
      </c>
      <c r="D315" s="191">
        <v>23506653795</v>
      </c>
      <c r="E315" s="180">
        <v>6.2589001757867978E-3</v>
      </c>
      <c r="F315" s="192">
        <v>37.562547980561845</v>
      </c>
      <c r="G315" s="106"/>
      <c r="H315" s="181" t="str">
        <f t="shared" si="6"/>
        <v>(35, 40]</v>
      </c>
      <c r="I315" s="172">
        <v>11.85</v>
      </c>
      <c r="J315" s="180">
        <v>7.4167967083073549E-2</v>
      </c>
      <c r="K315" s="180">
        <v>7.1171992447751353E-2</v>
      </c>
      <c r="L315" s="189">
        <v>71171992</v>
      </c>
      <c r="M315" s="180">
        <v>7.1171993281095886E-2</v>
      </c>
      <c r="N315" s="180">
        <v>2.6734014124933894</v>
      </c>
      <c r="O315" s="106"/>
      <c r="P315" s="180">
        <v>7.1171993281095886E-2</v>
      </c>
      <c r="Q315" s="180">
        <v>7.9365330587306618E-2</v>
      </c>
      <c r="R315" s="180">
        <v>2.4096385542168676E-2</v>
      </c>
      <c r="S315" s="190">
        <v>1.1200000000000001</v>
      </c>
      <c r="T315" s="92"/>
      <c r="U315" s="180">
        <v>0.33705596911860491</v>
      </c>
    </row>
    <row r="316" spans="1:21">
      <c r="A316" s="152">
        <v>40</v>
      </c>
      <c r="B316" s="152">
        <v>45</v>
      </c>
      <c r="C316" s="191">
        <v>6667790</v>
      </c>
      <c r="D316" s="191">
        <v>28377119165</v>
      </c>
      <c r="E316" s="180">
        <v>6.6687459247158328E-3</v>
      </c>
      <c r="F316" s="192">
        <v>42.558507638962837</v>
      </c>
      <c r="G316" s="106"/>
      <c r="H316" s="143" t="str">
        <f t="shared" si="6"/>
        <v>(40, 45]</v>
      </c>
      <c r="I316" s="172">
        <v>11.25</v>
      </c>
      <c r="J316" s="180">
        <v>7.502339165305312E-2</v>
      </c>
      <c r="K316" s="180">
        <v>7.1992862608126845E-2</v>
      </c>
      <c r="L316" s="189">
        <v>71992862</v>
      </c>
      <c r="M316" s="180">
        <v>7.199286329587154E-2</v>
      </c>
      <c r="N316" s="180">
        <v>3.0639088225281563</v>
      </c>
      <c r="O316" s="106"/>
      <c r="P316" s="180">
        <v>7.199286329587154E-2</v>
      </c>
      <c r="Q316" s="180">
        <v>8.0320283606405668E-2</v>
      </c>
      <c r="R316" s="180">
        <v>3.614457831325301E-2</v>
      </c>
      <c r="S316" s="190">
        <v>1.1200000000000001</v>
      </c>
      <c r="T316" s="92"/>
      <c r="U316" s="180">
        <v>0.34630663093382918</v>
      </c>
    </row>
    <row r="317" spans="1:21">
      <c r="A317" s="152">
        <v>45</v>
      </c>
      <c r="B317" s="152">
        <v>50</v>
      </c>
      <c r="C317" s="191">
        <v>7047147</v>
      </c>
      <c r="D317" s="191">
        <v>33511998745</v>
      </c>
      <c r="E317" s="180">
        <v>7.0481573110615968E-3</v>
      </c>
      <c r="F317" s="192">
        <v>47.553994183745566</v>
      </c>
      <c r="G317" s="106"/>
      <c r="H317" s="143" t="str">
        <f t="shared" si="6"/>
        <v>(45, 50]</v>
      </c>
      <c r="I317" s="172">
        <v>10.78</v>
      </c>
      <c r="J317" s="180">
        <v>7.5979135813244003E-2</v>
      </c>
      <c r="K317" s="180">
        <v>7.2910000003505337E-2</v>
      </c>
      <c r="L317" s="189">
        <v>72910000</v>
      </c>
      <c r="M317" s="180">
        <v>7.2910001312380027E-2</v>
      </c>
      <c r="N317" s="180">
        <v>3.4671617783458015</v>
      </c>
      <c r="O317" s="106">
        <v>1.5</v>
      </c>
      <c r="P317" s="180">
        <v>7.2910001312380027E-2</v>
      </c>
      <c r="Q317" s="180">
        <v>8.1177459623549192E-2</v>
      </c>
      <c r="R317" s="180">
        <v>2.4096385542168676E-2</v>
      </c>
      <c r="S317" s="190">
        <v>1.1100000000000001</v>
      </c>
      <c r="T317" s="92"/>
      <c r="U317" s="180">
        <v>0.35514780883072311</v>
      </c>
    </row>
    <row r="318" spans="1:21">
      <c r="A318" s="152">
        <v>50</v>
      </c>
      <c r="B318" s="152">
        <v>60</v>
      </c>
      <c r="C318" s="191">
        <v>15099345</v>
      </c>
      <c r="D318" s="191">
        <v>83199511155</v>
      </c>
      <c r="E318" s="180">
        <v>1.5101509710807986E-2</v>
      </c>
      <c r="F318" s="192">
        <v>55.101404170180892</v>
      </c>
      <c r="G318" s="106">
        <v>3.34</v>
      </c>
      <c r="H318" s="181" t="str">
        <f t="shared" si="6"/>
        <v>(50, 60]</v>
      </c>
      <c r="I318" s="172" cm="1">
        <f t="array" ref="I318:I362">G318:G362*G301</f>
        <v>4.1510822599999999</v>
      </c>
      <c r="J318" s="180">
        <v>6.2687609059752764E-2</v>
      </c>
      <c r="K318" s="180">
        <v>6.015537723409612E-2</v>
      </c>
      <c r="L318" s="189">
        <v>60155377</v>
      </c>
      <c r="M318" s="180">
        <v>6.0155378082796807E-2</v>
      </c>
      <c r="N318" s="180">
        <v>3.3146458007502284</v>
      </c>
      <c r="O318" s="106" cm="1">
        <f t="array" ref="O318:O362">G318:G362*O317</f>
        <v>5.01</v>
      </c>
      <c r="P318" s="180">
        <v>6.0155378082796807E-2</v>
      </c>
      <c r="Q318" s="180">
        <v>5.3735220074704403E-2</v>
      </c>
      <c r="R318" s="180">
        <v>2.4096385542168676E-2</v>
      </c>
      <c r="S318" s="190">
        <v>0.89</v>
      </c>
      <c r="T318" s="92"/>
      <c r="U318" s="180">
        <v>0.36609409525769698</v>
      </c>
    </row>
    <row r="319" spans="1:21">
      <c r="A319" s="152">
        <v>60</v>
      </c>
      <c r="B319" s="152">
        <v>70</v>
      </c>
      <c r="C319" s="191">
        <v>16242504</v>
      </c>
      <c r="D319" s="191">
        <v>105711953105</v>
      </c>
      <c r="E319" s="180">
        <v>1.6244832599284113E-2</v>
      </c>
      <c r="F319" s="192">
        <v>65.083532135808625</v>
      </c>
      <c r="G319" s="106">
        <v>4.46</v>
      </c>
      <c r="H319" s="143" t="str">
        <f t="shared" si="6"/>
        <v>(60, 70]</v>
      </c>
      <c r="I319" s="172">
        <v>5.5430619400000003</v>
      </c>
      <c r="J319" s="180">
        <v>9.0046113302763034E-2</v>
      </c>
      <c r="K319" s="180">
        <v>8.6408749598803639E-2</v>
      </c>
      <c r="L319" s="189">
        <v>86408749</v>
      </c>
      <c r="M319" s="180">
        <v>8.6408750555357516E-2</v>
      </c>
      <c r="N319" s="180">
        <v>5.6237866935846821</v>
      </c>
      <c r="O319" s="106">
        <v>6.6899999999999995</v>
      </c>
      <c r="P319" s="180">
        <v>8.6408750555357516E-2</v>
      </c>
      <c r="Q319" s="180">
        <v>7.6811535536230713E-2</v>
      </c>
      <c r="R319" s="180">
        <v>6.0240963855421686E-2</v>
      </c>
      <c r="S319" s="190">
        <v>0.89</v>
      </c>
      <c r="T319" s="92"/>
      <c r="U319" s="180">
        <v>0.37920328529188319</v>
      </c>
    </row>
    <row r="320" spans="1:21">
      <c r="A320" s="152">
        <v>70</v>
      </c>
      <c r="B320" s="152">
        <v>80</v>
      </c>
      <c r="C320" s="191">
        <v>17150600</v>
      </c>
      <c r="D320" s="191">
        <v>128751694875</v>
      </c>
      <c r="E320" s="180">
        <v>1.7153058788058916E-2</v>
      </c>
      <c r="F320" s="192">
        <v>75.071248163329571</v>
      </c>
      <c r="G320" s="106">
        <v>3.81</v>
      </c>
      <c r="H320" s="143" t="str">
        <f t="shared" si="6"/>
        <v>(70, 80]</v>
      </c>
      <c r="I320" s="172">
        <v>4.7352165900000003</v>
      </c>
      <c r="J320" s="180">
        <v>8.1223448542461871E-2</v>
      </c>
      <c r="K320" s="180">
        <v>7.7942471576300035E-2</v>
      </c>
      <c r="L320" s="189">
        <v>77942471</v>
      </c>
      <c r="M320" s="180">
        <v>7.7942472402964508E-2</v>
      </c>
      <c r="N320" s="180">
        <v>5.8512386882264149</v>
      </c>
      <c r="O320" s="106">
        <v>5.7149999999999999</v>
      </c>
      <c r="P320" s="180">
        <v>7.7942472402964508E-2</v>
      </c>
      <c r="Q320" s="180">
        <v>6.8980185379603709E-2</v>
      </c>
      <c r="R320" s="180">
        <v>4.8192771084337352E-2</v>
      </c>
      <c r="S320" s="190">
        <v>0.89</v>
      </c>
      <c r="T320" s="92"/>
      <c r="U320" s="180">
        <v>0.39031090064681029</v>
      </c>
    </row>
    <row r="321" spans="1:21">
      <c r="A321" s="152">
        <v>80</v>
      </c>
      <c r="B321" s="152">
        <v>90</v>
      </c>
      <c r="C321" s="191">
        <v>17876778</v>
      </c>
      <c r="D321" s="191">
        <v>152060815890</v>
      </c>
      <c r="E321" s="180">
        <v>1.7879340896241432E-2</v>
      </c>
      <c r="F321" s="192">
        <v>85.060527064776437</v>
      </c>
      <c r="G321" s="106">
        <v>1.67</v>
      </c>
      <c r="H321" s="143" t="str">
        <f t="shared" si="6"/>
        <v>(80, 90]</v>
      </c>
      <c r="I321" s="172">
        <v>2.07554113</v>
      </c>
      <c r="J321" s="180">
        <v>3.7109307407440152E-2</v>
      </c>
      <c r="K321" s="180">
        <v>3.561029714600833E-2</v>
      </c>
      <c r="L321" s="189">
        <v>35610297</v>
      </c>
      <c r="M321" s="180">
        <v>3.5610297640985354E-2</v>
      </c>
      <c r="N321" s="180">
        <v>3.0290306862757794</v>
      </c>
      <c r="O321" s="106">
        <v>2.5049999999999999</v>
      </c>
      <c r="P321" s="180">
        <v>3.5610297640985354E-2</v>
      </c>
      <c r="Q321" s="180">
        <v>3.1481220629624412E-2</v>
      </c>
      <c r="R321" s="180">
        <v>2.4096385542168676E-2</v>
      </c>
      <c r="S321" s="190">
        <v>0.88</v>
      </c>
      <c r="T321" s="92"/>
      <c r="U321" s="180">
        <v>0.40047450541398422</v>
      </c>
    </row>
    <row r="322" spans="1:21">
      <c r="A322" s="152">
        <v>90</v>
      </c>
      <c r="B322" s="152">
        <v>100</v>
      </c>
      <c r="C322" s="191">
        <v>18420935</v>
      </c>
      <c r="D322" s="191">
        <v>175092955500</v>
      </c>
      <c r="E322" s="180">
        <v>1.8423575909065109E-2</v>
      </c>
      <c r="F322" s="192">
        <v>95.051068526109006</v>
      </c>
      <c r="G322" s="106">
        <v>1.67</v>
      </c>
      <c r="H322" s="143" t="str">
        <f t="shared" si="6"/>
        <v>(90, 100]</v>
      </c>
      <c r="I322" s="172">
        <v>2.07554113</v>
      </c>
      <c r="J322" s="180">
        <v>3.823888956094177E-2</v>
      </c>
      <c r="K322" s="180">
        <v>3.6694250443637264E-2</v>
      </c>
      <c r="L322" s="189">
        <v>36694250</v>
      </c>
      <c r="M322" s="180">
        <v>3.6694250660496509E-2</v>
      </c>
      <c r="N322" s="180">
        <v>3.4878277340450743</v>
      </c>
      <c r="O322" s="106">
        <v>2.5049999999999999</v>
      </c>
      <c r="P322" s="180">
        <v>3.6694250660496509E-2</v>
      </c>
      <c r="Q322" s="180">
        <v>3.2284777645695553E-2</v>
      </c>
      <c r="R322" s="180">
        <v>1.2048192771084338E-2</v>
      </c>
      <c r="S322" s="190">
        <v>0.88</v>
      </c>
      <c r="T322" s="92"/>
      <c r="U322" s="200">
        <v>0.40980344805207769</v>
      </c>
    </row>
    <row r="323" spans="1:21">
      <c r="A323" s="152">
        <v>100</v>
      </c>
      <c r="B323" s="152">
        <v>120</v>
      </c>
      <c r="C323" s="191">
        <v>37925521</v>
      </c>
      <c r="D323" s="191">
        <v>417468975170</v>
      </c>
      <c r="E323" s="180">
        <v>3.7930958175268675E-2</v>
      </c>
      <c r="F323" s="192">
        <v>110.07600269222407</v>
      </c>
      <c r="G323" s="106">
        <v>1.67</v>
      </c>
      <c r="H323" s="142" t="str">
        <f t="shared" si="6"/>
        <v>(100, 120]</v>
      </c>
      <c r="I323" s="172">
        <v>2.07554113</v>
      </c>
      <c r="J323" s="180">
        <v>7.8727263793079885E-2</v>
      </c>
      <c r="K323" s="180">
        <v>7.5547118850341988E-2</v>
      </c>
      <c r="L323" s="189">
        <v>75547118</v>
      </c>
      <c r="M323" s="180">
        <v>7.5547119359848147E-2</v>
      </c>
      <c r="N323" s="180">
        <v>8.3159249140444178</v>
      </c>
      <c r="O323" s="106">
        <v>2.5049999999999999</v>
      </c>
      <c r="P323" s="180">
        <v>7.5547119359848147E-2</v>
      </c>
      <c r="Q323" s="180">
        <v>6.5975688319513767E-2</v>
      </c>
      <c r="R323" s="180">
        <v>6.0240963855421686E-2</v>
      </c>
      <c r="S323" s="190">
        <v>0.87</v>
      </c>
      <c r="T323" s="92"/>
      <c r="U323" s="200">
        <v>0.421465812891617</v>
      </c>
    </row>
    <row r="324" spans="1:21">
      <c r="A324" s="152">
        <v>120</v>
      </c>
      <c r="B324" s="152">
        <v>140</v>
      </c>
      <c r="C324" s="191">
        <v>38519225</v>
      </c>
      <c r="D324" s="191">
        <v>500891893830</v>
      </c>
      <c r="E324" s="180">
        <v>3.8524747291375734E-2</v>
      </c>
      <c r="F324" s="192">
        <v>130.0368566164039</v>
      </c>
      <c r="G324" s="106">
        <v>1</v>
      </c>
      <c r="H324" s="143" t="str">
        <f t="shared" si="6"/>
        <v>(120, 140]</v>
      </c>
      <c r="I324" s="172">
        <v>1.242839</v>
      </c>
      <c r="J324" s="180">
        <v>4.7880058398866124E-2</v>
      </c>
      <c r="K324" s="180">
        <v>4.5945969517340264E-2</v>
      </c>
      <c r="L324" s="189">
        <v>45945969</v>
      </c>
      <c r="M324" s="180">
        <v>4.5945969827027457E-2</v>
      </c>
      <c r="N324" s="180">
        <v>5.9746694904987887</v>
      </c>
      <c r="O324" s="106">
        <v>1.5</v>
      </c>
      <c r="P324" s="180">
        <v>4.5945969827027457E-2</v>
      </c>
      <c r="Q324" s="180">
        <v>4.0190536803810739E-2</v>
      </c>
      <c r="R324" s="180">
        <v>7.2289156626506021E-2</v>
      </c>
      <c r="S324" s="190">
        <v>0.87</v>
      </c>
      <c r="T324" s="92"/>
      <c r="U324" s="200">
        <v>0.43566693356949571</v>
      </c>
    </row>
    <row r="325" spans="1:21">
      <c r="A325" s="152">
        <v>140</v>
      </c>
      <c r="B325" s="152">
        <v>160</v>
      </c>
      <c r="C325" s="191">
        <v>38387829</v>
      </c>
      <c r="D325" s="191">
        <v>575861465600</v>
      </c>
      <c r="E325" s="180">
        <v>3.8393332453847268E-2</v>
      </c>
      <c r="F325" s="192">
        <v>150.01146993751587</v>
      </c>
      <c r="G325" s="106">
        <v>0.4</v>
      </c>
      <c r="H325" s="142" t="str">
        <f t="shared" si="6"/>
        <v>(140, 160]</v>
      </c>
      <c r="I325" s="172">
        <v>0.49713560000000001</v>
      </c>
      <c r="J325" s="180">
        <v>1.9086692365442835E-2</v>
      </c>
      <c r="K325" s="180">
        <v>1.8315695822757296E-2</v>
      </c>
      <c r="L325" s="189">
        <v>18315695</v>
      </c>
      <c r="M325" s="180">
        <v>1.8315695329682517E-2</v>
      </c>
      <c r="N325" s="180">
        <v>2.7475643793333688</v>
      </c>
      <c r="O325" s="106">
        <v>0.60000000000000009</v>
      </c>
      <c r="P325" s="180">
        <v>1.8315695329682517E-2</v>
      </c>
      <c r="Q325" s="180">
        <v>1.5875981317519626E-2</v>
      </c>
      <c r="R325" s="180">
        <v>2.4096385542168676E-2</v>
      </c>
      <c r="S325" s="190">
        <v>0.87</v>
      </c>
      <c r="T325" s="92"/>
      <c r="U325" s="200">
        <v>0.44717023498564051</v>
      </c>
    </row>
    <row r="326" spans="1:21">
      <c r="A326" s="152">
        <v>160</v>
      </c>
      <c r="B326" s="152">
        <v>180</v>
      </c>
      <c r="C326" s="191">
        <v>37738556</v>
      </c>
      <c r="D326" s="191">
        <v>641518632270</v>
      </c>
      <c r="E326" s="180">
        <v>3.7743966371115503E-2</v>
      </c>
      <c r="F326" s="192">
        <v>169.99024347142483</v>
      </c>
      <c r="G326" s="106">
        <v>0.08</v>
      </c>
      <c r="H326" s="143" t="str">
        <f t="shared" si="6"/>
        <v>(160, 180]</v>
      </c>
      <c r="I326" s="172">
        <v>9.9427120000000008E-2</v>
      </c>
      <c r="J326" s="180">
        <v>3.7527738736568661E-3</v>
      </c>
      <c r="K326" s="180">
        <v>3.6011826169492019E-3</v>
      </c>
      <c r="L326" s="189">
        <v>3601182</v>
      </c>
      <c r="M326" s="180">
        <v>3.6011820648212773E-3</v>
      </c>
      <c r="N326" s="180">
        <v>0.6121658159838973</v>
      </c>
      <c r="O326" s="106">
        <v>0.12</v>
      </c>
      <c r="P326" s="180">
        <v>3.6011820648212773E-3</v>
      </c>
      <c r="Q326" s="180">
        <v>2.922655058453101E-3</v>
      </c>
      <c r="R326" s="180">
        <v>3.614457831325301E-2</v>
      </c>
      <c r="S326" s="190">
        <v>0.81</v>
      </c>
      <c r="T326" s="92"/>
      <c r="U326" s="200">
        <v>0.45747273730325311</v>
      </c>
    </row>
    <row r="327" spans="1:21">
      <c r="A327" s="152">
        <v>180</v>
      </c>
      <c r="B327" s="152">
        <v>200</v>
      </c>
      <c r="C327" s="191">
        <v>36701506</v>
      </c>
      <c r="D327" s="191">
        <v>697243084735</v>
      </c>
      <c r="E327" s="180">
        <v>3.6706767694908458E-2</v>
      </c>
      <c r="F327" s="192">
        <v>189.97669597945111</v>
      </c>
      <c r="G327" s="106">
        <v>7.0000000000000007E-2</v>
      </c>
      <c r="H327" s="143" t="str">
        <f t="shared" si="6"/>
        <v>(180, 200]</v>
      </c>
      <c r="I327" s="172">
        <v>8.699873000000001E-2</v>
      </c>
      <c r="J327" s="180">
        <v>3.1934421718620635E-3</v>
      </c>
      <c r="K327" s="180">
        <v>3.0644448146127986E-3</v>
      </c>
      <c r="L327" s="189">
        <v>3064444</v>
      </c>
      <c r="M327" s="180">
        <v>3.0644440551599928E-3</v>
      </c>
      <c r="N327" s="180">
        <v>0.58217295661316626</v>
      </c>
      <c r="O327" s="106">
        <v>0.10500000000000001</v>
      </c>
      <c r="P327" s="180">
        <v>3.0644440551599928E-3</v>
      </c>
      <c r="Q327" s="180">
        <v>2.4400190488003811E-3</v>
      </c>
      <c r="R327" s="180">
        <v>0</v>
      </c>
      <c r="S327" s="190">
        <v>0.8</v>
      </c>
      <c r="T327" s="92"/>
      <c r="U327" s="200">
        <v>0.46688540167069742</v>
      </c>
    </row>
    <row r="328" spans="1:21">
      <c r="A328" s="152">
        <v>200</v>
      </c>
      <c r="B328" s="152">
        <v>250</v>
      </c>
      <c r="C328" s="191">
        <v>85893140</v>
      </c>
      <c r="D328" s="191">
        <v>1929063661945</v>
      </c>
      <c r="E328" s="180">
        <v>8.5905454031402678E-2</v>
      </c>
      <c r="F328" s="192">
        <v>224.5887927656388</v>
      </c>
      <c r="G328" s="106">
        <v>0.1</v>
      </c>
      <c r="H328" s="143" t="str">
        <f t="shared" si="6"/>
        <v>(200, 250]</v>
      </c>
      <c r="I328" s="172">
        <v>0.1242839</v>
      </c>
      <c r="J328" s="180">
        <v>1.0676664858293447E-2</v>
      </c>
      <c r="K328" s="180">
        <v>1.0245386796304028E-2</v>
      </c>
      <c r="L328" s="189">
        <v>10245386</v>
      </c>
      <c r="M328" s="180">
        <v>1.0245386184416951E-2</v>
      </c>
      <c r="N328" s="180">
        <v>2.3009989145759575</v>
      </c>
      <c r="O328" s="106">
        <v>0.15000000000000002</v>
      </c>
      <c r="P328" s="180">
        <v>1.0245386184416951E-2</v>
      </c>
      <c r="Q328" s="180">
        <v>8.7420121748402434E-3</v>
      </c>
      <c r="R328" s="180">
        <v>6.0240963855421686E-2</v>
      </c>
      <c r="S328" s="190">
        <v>0.85</v>
      </c>
      <c r="T328" s="92"/>
      <c r="U328" s="200">
        <v>0.48025330649648901</v>
      </c>
    </row>
    <row r="329" spans="1:21">
      <c r="A329" s="152">
        <v>250</v>
      </c>
      <c r="B329" s="152">
        <v>300</v>
      </c>
      <c r="C329" s="191">
        <v>76343718</v>
      </c>
      <c r="D329" s="191">
        <v>2095583397335</v>
      </c>
      <c r="E329" s="180">
        <v>7.6354662982810614E-2</v>
      </c>
      <c r="F329" s="192">
        <v>274.49323300379478</v>
      </c>
      <c r="G329" s="106">
        <v>0.02</v>
      </c>
      <c r="H329" s="143" t="str">
        <f t="shared" si="6"/>
        <v>(250, 300]</v>
      </c>
      <c r="I329" s="172">
        <v>2.4856780000000002E-2</v>
      </c>
      <c r="J329" s="180">
        <v>1.8979310597378673E-3</v>
      </c>
      <c r="K329" s="180">
        <v>1.8212651682729454E-3</v>
      </c>
      <c r="L329" s="189">
        <v>1821265</v>
      </c>
      <c r="M329" s="180">
        <v>1.8212650327827705E-3</v>
      </c>
      <c r="N329" s="180">
        <v>0.499924927005305</v>
      </c>
      <c r="O329" s="106">
        <v>0.03</v>
      </c>
      <c r="P329" s="180">
        <v>1.8212650327827705E-3</v>
      </c>
      <c r="Q329" s="180">
        <v>1.3860110277202206E-3</v>
      </c>
      <c r="R329" s="180">
        <v>2.4096385542168676E-2</v>
      </c>
      <c r="S329" s="190">
        <v>0.76</v>
      </c>
      <c r="T329" s="92"/>
      <c r="U329" s="200">
        <v>0.49682640747581852</v>
      </c>
    </row>
    <row r="330" spans="1:21">
      <c r="A330" s="152">
        <v>300</v>
      </c>
      <c r="B330" s="152">
        <v>350</v>
      </c>
      <c r="C330" s="191">
        <v>66736286</v>
      </c>
      <c r="D330" s="191">
        <v>2165207879260</v>
      </c>
      <c r="E330" s="180">
        <v>6.6745853617640974E-2</v>
      </c>
      <c r="F330" s="192">
        <v>324.44236996646771</v>
      </c>
      <c r="G330" s="106">
        <v>0.02</v>
      </c>
      <c r="H330" s="143" t="str">
        <f t="shared" si="6"/>
        <v>(300, 350]</v>
      </c>
      <c r="I330" s="172">
        <v>2.4856780000000002E-2</v>
      </c>
      <c r="J330" s="180">
        <v>1.6590869992859059E-3</v>
      </c>
      <c r="K330" s="180">
        <v>1.5920690835584063E-3</v>
      </c>
      <c r="L330" s="189">
        <v>1592069</v>
      </c>
      <c r="M330" s="180">
        <v>1.5920690286572426E-3</v>
      </c>
      <c r="N330" s="180">
        <v>0.516534648807768</v>
      </c>
      <c r="O330" s="106">
        <v>0.03</v>
      </c>
      <c r="P330" s="180">
        <v>1.5920690286572426E-3</v>
      </c>
      <c r="Q330" s="180">
        <v>1.0686740213734804E-3</v>
      </c>
      <c r="R330" s="180">
        <v>1.2048192771084338E-2</v>
      </c>
      <c r="S330" s="190">
        <v>0.67</v>
      </c>
      <c r="T330" s="92"/>
      <c r="U330" s="200">
        <v>0.5100563402168331</v>
      </c>
    </row>
    <row r="331" spans="1:21">
      <c r="A331" s="152">
        <v>350</v>
      </c>
      <c r="B331" s="152">
        <v>400</v>
      </c>
      <c r="C331" s="191">
        <v>57800515</v>
      </c>
      <c r="D331" s="191">
        <v>2164118048245</v>
      </c>
      <c r="E331" s="180">
        <v>5.7808801544848645E-2</v>
      </c>
      <c r="F331" s="192">
        <v>374.41155121974259</v>
      </c>
      <c r="G331" s="106">
        <v>0.02</v>
      </c>
      <c r="H331" s="143" t="str">
        <f t="shared" si="6"/>
        <v>(350, 400]</v>
      </c>
      <c r="I331" s="172">
        <v>2.4856780000000002E-2</v>
      </c>
      <c r="J331" s="180">
        <v>1.4369406620639629E-3</v>
      </c>
      <c r="K331" s="180">
        <v>1.3788962266382924E-3</v>
      </c>
      <c r="L331" s="189">
        <v>1378896</v>
      </c>
      <c r="M331" s="180">
        <v>1.3788960248201285E-3</v>
      </c>
      <c r="N331" s="180">
        <v>0.51627459962364097</v>
      </c>
      <c r="O331" s="106">
        <v>0.03</v>
      </c>
      <c r="P331" s="180">
        <v>1.3788960248201285E-3</v>
      </c>
      <c r="Q331" s="180">
        <v>9.5634001912680043E-5</v>
      </c>
      <c r="R331" s="180">
        <v>0</v>
      </c>
      <c r="S331" s="190">
        <v>7.0000000000000007E-2</v>
      </c>
      <c r="T331" s="92"/>
      <c r="U331" s="200">
        <v>0.52143714187281465</v>
      </c>
    </row>
    <row r="332" spans="1:21">
      <c r="A332" s="152">
        <v>400</v>
      </c>
      <c r="B332" s="152">
        <v>450</v>
      </c>
      <c r="C332" s="191">
        <v>49783639</v>
      </c>
      <c r="D332" s="191">
        <v>2112811722645</v>
      </c>
      <c r="E332" s="180">
        <v>4.9790776209024903E-2</v>
      </c>
      <c r="F332" s="192">
        <v>424.39881155433415</v>
      </c>
      <c r="G332" s="106">
        <v>0.02</v>
      </c>
      <c r="H332" s="143" t="str">
        <f t="shared" si="6"/>
        <v>(400, 450]</v>
      </c>
      <c r="I332" s="172">
        <v>2.4856780000000002E-2</v>
      </c>
      <c r="J332" s="180">
        <v>1.237638370256966E-3</v>
      </c>
      <c r="K332" s="180">
        <v>1.1876446423604171E-3</v>
      </c>
      <c r="L332" s="189">
        <v>1187644</v>
      </c>
      <c r="M332" s="180">
        <v>1.1876440213775925E-3</v>
      </c>
      <c r="N332" s="180">
        <v>0.50403471122226051</v>
      </c>
      <c r="O332" s="106">
        <v>0.03</v>
      </c>
      <c r="P332" s="180">
        <v>1.1876440213775925E-3</v>
      </c>
      <c r="Q332" s="180">
        <v>5.4623001092460021E-5</v>
      </c>
      <c r="R332" s="180">
        <v>0</v>
      </c>
      <c r="S332" s="190">
        <v>0.05</v>
      </c>
      <c r="T332" s="92"/>
      <c r="U332" s="200">
        <v>0.53100027358521928</v>
      </c>
    </row>
    <row r="333" spans="1:21">
      <c r="A333" s="152">
        <v>450</v>
      </c>
      <c r="B333" s="152">
        <v>500</v>
      </c>
      <c r="C333" s="191">
        <v>42785547</v>
      </c>
      <c r="D333" s="191">
        <v>2029710543070</v>
      </c>
      <c r="E333" s="180">
        <v>4.2791680930711333E-2</v>
      </c>
      <c r="F333" s="192">
        <v>474.39163114357291</v>
      </c>
      <c r="G333" s="106">
        <v>0.02</v>
      </c>
      <c r="H333" s="143" t="str">
        <f t="shared" si="6"/>
        <v>(450, 500]</v>
      </c>
      <c r="I333" s="172">
        <v>2.4856780000000002E-2</v>
      </c>
      <c r="J333" s="180">
        <v>1.0636633987248869E-3</v>
      </c>
      <c r="K333" s="180">
        <v>1.0206972950492798E-3</v>
      </c>
      <c r="L333" s="189">
        <v>1020697</v>
      </c>
      <c r="M333" s="180">
        <v>1.0206970183725464E-3</v>
      </c>
      <c r="N333" s="180">
        <v>0.48421012344913372</v>
      </c>
      <c r="O333" s="106">
        <v>0.03</v>
      </c>
      <c r="P333" s="180">
        <v>1.0206970183725464E-3</v>
      </c>
      <c r="Q333" s="180">
        <v>4.668600093372002E-5</v>
      </c>
      <c r="R333" s="180">
        <v>0</v>
      </c>
      <c r="S333" s="190">
        <v>0.05</v>
      </c>
      <c r="T333" s="92"/>
      <c r="U333" s="200">
        <v>0.53927150015387737</v>
      </c>
    </row>
    <row r="334" spans="1:21">
      <c r="A334" s="152">
        <v>500</v>
      </c>
      <c r="B334" s="152">
        <v>550</v>
      </c>
      <c r="C334" s="191">
        <v>36733223</v>
      </c>
      <c r="D334" s="191">
        <v>1926251660655</v>
      </c>
      <c r="E334" s="180">
        <v>3.6738489242001904E-2</v>
      </c>
      <c r="F334" s="192">
        <v>524.38950446983642</v>
      </c>
      <c r="G334" s="106">
        <v>0.02</v>
      </c>
      <c r="H334" s="143" t="str">
        <f t="shared" si="6"/>
        <v>(500, 550]</v>
      </c>
      <c r="I334" s="172">
        <v>2.4856780000000002E-2</v>
      </c>
      <c r="J334" s="180">
        <v>9.1320054462080817E-4</v>
      </c>
      <c r="K334" s="180">
        <v>8.7631230598832796E-4</v>
      </c>
      <c r="L334" s="189">
        <v>876312</v>
      </c>
      <c r="M334" s="180">
        <v>8.7631201577361632E-4</v>
      </c>
      <c r="N334" s="180">
        <v>0.45952882371249015</v>
      </c>
      <c r="O334" s="106">
        <v>0.03</v>
      </c>
      <c r="P334" s="180">
        <v>8.7631201577361632E-4</v>
      </c>
      <c r="Q334" s="180">
        <v>3.9865000797300016E-5</v>
      </c>
      <c r="R334" s="180">
        <v>0</v>
      </c>
      <c r="S334" s="190">
        <v>0.05</v>
      </c>
      <c r="T334" s="92"/>
      <c r="U334" s="200">
        <v>0.54676261482494559</v>
      </c>
    </row>
    <row r="335" spans="1:21">
      <c r="A335" s="152">
        <v>550</v>
      </c>
      <c r="B335" s="152">
        <v>600</v>
      </c>
      <c r="C335" s="191">
        <v>31556975</v>
      </c>
      <c r="D335" s="191">
        <v>1812603870800</v>
      </c>
      <c r="E335" s="180">
        <v>3.1561499151534375E-2</v>
      </c>
      <c r="F335" s="192">
        <v>574.39088214253741</v>
      </c>
      <c r="G335" s="106">
        <v>0.02</v>
      </c>
      <c r="H335" s="143" t="str">
        <f t="shared" si="6"/>
        <v>(550, 600]</v>
      </c>
      <c r="I335" s="172">
        <v>2.4856780000000002E-2</v>
      </c>
      <c r="J335" s="180">
        <v>7.8451724087987668E-4</v>
      </c>
      <c r="K335" s="180">
        <v>7.5282709421566453E-4</v>
      </c>
      <c r="L335" s="189">
        <v>752827</v>
      </c>
      <c r="M335" s="180">
        <v>7.5282701355088629E-4</v>
      </c>
      <c r="N335" s="180">
        <v>0.43241697241422555</v>
      </c>
      <c r="O335" s="106">
        <v>0.03</v>
      </c>
      <c r="P335" s="180">
        <v>7.5282701355088629E-4</v>
      </c>
      <c r="Q335" s="180">
        <v>3.4091000681820014E-5</v>
      </c>
      <c r="R335" s="180">
        <v>0</v>
      </c>
      <c r="S335" s="190">
        <v>0.05</v>
      </c>
      <c r="T335" s="92"/>
      <c r="U335" s="180">
        <v>0.55355376742561602</v>
      </c>
    </row>
    <row r="336" spans="1:21">
      <c r="A336" s="152">
        <v>600</v>
      </c>
      <c r="B336" s="152">
        <v>650</v>
      </c>
      <c r="C336" s="191">
        <v>27133343</v>
      </c>
      <c r="D336" s="191">
        <v>1694190228285</v>
      </c>
      <c r="E336" s="180">
        <v>2.7137232959521349E-2</v>
      </c>
      <c r="F336" s="192">
        <v>624.39421057884397</v>
      </c>
      <c r="G336" s="106">
        <v>0.02</v>
      </c>
      <c r="H336" s="143" t="str">
        <f t="shared" si="6"/>
        <v>(600, 650]</v>
      </c>
      <c r="I336" s="172">
        <v>2.4856780000000002E-2</v>
      </c>
      <c r="J336" s="180">
        <v>6.7454422948357115E-4</v>
      </c>
      <c r="K336" s="180">
        <v>6.4729638271877909E-4</v>
      </c>
      <c r="L336" s="189">
        <v>647296</v>
      </c>
      <c r="M336" s="180">
        <v>6.4729601165132824E-4</v>
      </c>
      <c r="N336" s="180">
        <v>0.4041678822058653</v>
      </c>
      <c r="O336" s="106">
        <v>0.03</v>
      </c>
      <c r="P336" s="180">
        <v>6.4729601165132824E-4</v>
      </c>
      <c r="Q336" s="180">
        <v>2.9072000581440012E-5</v>
      </c>
      <c r="R336" s="180">
        <v>0</v>
      </c>
      <c r="S336" s="190">
        <v>0.04</v>
      </c>
      <c r="T336" s="92"/>
      <c r="U336" s="180">
        <v>0.55890973295901325</v>
      </c>
    </row>
    <row r="337" spans="1:21">
      <c r="A337" s="152">
        <v>650</v>
      </c>
      <c r="B337" s="152">
        <v>700</v>
      </c>
      <c r="C337" s="191">
        <v>23345695</v>
      </c>
      <c r="D337" s="191">
        <v>1574448569740</v>
      </c>
      <c r="E337" s="180">
        <v>2.3349041945068573E-2</v>
      </c>
      <c r="F337" s="192">
        <v>674.40638187897173</v>
      </c>
      <c r="G337" s="106">
        <v>0.02</v>
      </c>
      <c r="H337" s="143" t="str">
        <f t="shared" si="6"/>
        <v>(650, 700]</v>
      </c>
      <c r="I337" s="172">
        <v>2.4856780000000002E-2</v>
      </c>
      <c r="J337" s="180">
        <v>5.8038199883934168E-4</v>
      </c>
      <c r="K337" s="180">
        <v>5.5693778409670659E-4</v>
      </c>
      <c r="L337" s="189">
        <v>556937</v>
      </c>
      <c r="M337" s="180">
        <v>5.5693701002486622E-4</v>
      </c>
      <c r="N337" s="180">
        <v>0.37560187386536265</v>
      </c>
      <c r="O337" s="106">
        <v>0.03</v>
      </c>
      <c r="P337" s="180">
        <v>5.5693701002486622E-4</v>
      </c>
      <c r="Q337" s="180">
        <v>2.4920000498400009E-5</v>
      </c>
      <c r="R337" s="180">
        <v>0</v>
      </c>
      <c r="S337" s="190">
        <v>0.04</v>
      </c>
      <c r="T337" s="92"/>
      <c r="U337" s="180">
        <v>0.56408631602044401</v>
      </c>
    </row>
    <row r="338" spans="1:21">
      <c r="A338" s="152">
        <v>700</v>
      </c>
      <c r="B338" s="152">
        <v>750</v>
      </c>
      <c r="C338" s="191">
        <v>20134473</v>
      </c>
      <c r="D338" s="191">
        <v>1458575660310</v>
      </c>
      <c r="E338" s="180">
        <v>2.0137359569670155E-2</v>
      </c>
      <c r="F338" s="192">
        <v>724.41710309974337</v>
      </c>
      <c r="G338" s="106">
        <v>0.02</v>
      </c>
      <c r="H338" s="143" t="str">
        <f t="shared" si="6"/>
        <v>(700, 750]</v>
      </c>
      <c r="I338" s="172">
        <v>2.4856780000000002E-2</v>
      </c>
      <c r="J338" s="180">
        <v>5.0054991660418576E-4</v>
      </c>
      <c r="K338" s="180">
        <v>4.8033047534352561E-4</v>
      </c>
      <c r="L338" s="189">
        <v>480330</v>
      </c>
      <c r="M338" s="180">
        <v>4.8033000864594014E-4</v>
      </c>
      <c r="N338" s="180">
        <v>0.34795927339516664</v>
      </c>
      <c r="O338" s="106">
        <v>0.03</v>
      </c>
      <c r="P338" s="180">
        <v>4.8033000864594014E-4</v>
      </c>
      <c r="Q338" s="180">
        <v>2.142600042852001E-5</v>
      </c>
      <c r="R338" s="180">
        <v>0</v>
      </c>
      <c r="S338" s="190">
        <v>0.04</v>
      </c>
      <c r="T338" s="92"/>
      <c r="U338" s="180">
        <v>0.56856346140145408</v>
      </c>
    </row>
    <row r="339" spans="1:21">
      <c r="A339" s="152">
        <v>750</v>
      </c>
      <c r="B339" s="152">
        <v>800</v>
      </c>
      <c r="C339" s="191">
        <v>17398065</v>
      </c>
      <c r="D339" s="191">
        <v>1347344791065</v>
      </c>
      <c r="E339" s="180">
        <v>1.7400559265767394E-2</v>
      </c>
      <c r="F339" s="192">
        <v>774.42220790932788</v>
      </c>
      <c r="G339" s="106">
        <v>0.02</v>
      </c>
      <c r="H339" s="143" t="str">
        <f t="shared" si="6"/>
        <v>(750, 800]</v>
      </c>
      <c r="I339" s="172">
        <v>2.4856780000000002E-2</v>
      </c>
      <c r="J339" s="180">
        <v>4.3252187354614167E-4</v>
      </c>
      <c r="K339" s="180">
        <v>4.1505038803387389E-4</v>
      </c>
      <c r="L339" s="189">
        <v>415050</v>
      </c>
      <c r="M339" s="180">
        <v>4.1505000747090012E-4</v>
      </c>
      <c r="N339" s="180">
        <v>0.32142394317839751</v>
      </c>
      <c r="O339" s="106">
        <v>0.03</v>
      </c>
      <c r="P339" s="180">
        <v>4.1505000747090012E-4</v>
      </c>
      <c r="Q339" s="180">
        <v>1.8466000369320008E-5</v>
      </c>
      <c r="R339" s="180">
        <v>0</v>
      </c>
      <c r="S339" s="190">
        <v>0.04</v>
      </c>
      <c r="T339" s="92"/>
      <c r="U339" s="180">
        <v>0.57334680236536373</v>
      </c>
    </row>
    <row r="340" spans="1:21">
      <c r="A340" s="152">
        <v>800</v>
      </c>
      <c r="B340" s="152">
        <v>850</v>
      </c>
      <c r="C340" s="191">
        <v>15066611</v>
      </c>
      <c r="D340" s="191">
        <v>1242131164110</v>
      </c>
      <c r="E340" s="180">
        <v>1.5068771017912791E-2</v>
      </c>
      <c r="F340" s="192">
        <v>824.42638501120121</v>
      </c>
      <c r="G340" s="106">
        <v>0.02</v>
      </c>
      <c r="H340" s="143" t="str">
        <f t="shared" si="6"/>
        <v>(800, 850]</v>
      </c>
      <c r="I340" s="172">
        <v>2.4856780000000002E-2</v>
      </c>
      <c r="J340" s="180">
        <v>3.7456112606263432E-4</v>
      </c>
      <c r="K340" s="180">
        <v>3.5943093337709864E-4</v>
      </c>
      <c r="L340" s="189">
        <v>359430</v>
      </c>
      <c r="M340" s="180">
        <v>3.594300064697401E-4</v>
      </c>
      <c r="N340" s="180">
        <v>0.2963235808984005</v>
      </c>
      <c r="O340" s="106">
        <v>0.03</v>
      </c>
      <c r="P340" s="180">
        <v>3.594300064697401E-4</v>
      </c>
      <c r="Q340" s="180">
        <v>1.5859000317180007E-5</v>
      </c>
      <c r="R340" s="180">
        <v>0</v>
      </c>
      <c r="S340" s="190">
        <v>0.04</v>
      </c>
      <c r="T340" s="92"/>
      <c r="U340" s="180">
        <v>0.57698274648178982</v>
      </c>
    </row>
    <row r="341" spans="1:21">
      <c r="A341" s="152">
        <v>850</v>
      </c>
      <c r="B341" s="152">
        <v>900</v>
      </c>
      <c r="C341" s="191">
        <v>13070386</v>
      </c>
      <c r="D341" s="191">
        <v>1142930191570</v>
      </c>
      <c r="E341" s="180">
        <v>1.3072259830013073E-2</v>
      </c>
      <c r="F341" s="192">
        <v>874.44256930897075</v>
      </c>
      <c r="G341" s="106">
        <v>0.02</v>
      </c>
      <c r="H341" s="143" t="str">
        <f t="shared" si="6"/>
        <v>(850, 900]</v>
      </c>
      <c r="I341" s="172">
        <v>2.4856780000000002E-2</v>
      </c>
      <c r="J341" s="180">
        <v>3.2493428669747238E-4</v>
      </c>
      <c r="K341" s="180">
        <v>3.1180874315922557E-4</v>
      </c>
      <c r="L341" s="193">
        <v>311808</v>
      </c>
      <c r="M341" s="180">
        <v>3.1180800561254413E-4</v>
      </c>
      <c r="N341" s="180">
        <v>0.27265819355893905</v>
      </c>
      <c r="O341" s="106">
        <v>0.03</v>
      </c>
      <c r="P341" s="180">
        <v>3.1180800561254413E-4</v>
      </c>
      <c r="Q341" s="180">
        <v>1.3768000275360006E-5</v>
      </c>
      <c r="R341" s="180">
        <v>0</v>
      </c>
      <c r="S341" s="190">
        <v>0.04</v>
      </c>
      <c r="T341" s="92"/>
      <c r="U341" s="180">
        <v>0.58038352925724046</v>
      </c>
    </row>
    <row r="342" spans="1:21">
      <c r="A342" s="152">
        <v>900</v>
      </c>
      <c r="B342" s="152">
        <v>950</v>
      </c>
      <c r="C342" s="191">
        <v>11366654</v>
      </c>
      <c r="D342" s="191">
        <v>1050785636815</v>
      </c>
      <c r="E342" s="180">
        <v>1.136828357524081E-2</v>
      </c>
      <c r="F342" s="192">
        <v>924.44587194701273</v>
      </c>
      <c r="G342" s="106">
        <v>0.02</v>
      </c>
      <c r="H342" s="143" t="str">
        <f t="shared" si="6"/>
        <v>(900, 950]</v>
      </c>
      <c r="I342" s="172">
        <v>2.4856780000000002E-2</v>
      </c>
      <c r="J342" s="180">
        <v>2.8257892380737426E-4</v>
      </c>
      <c r="K342" s="180">
        <v>2.7116430208455849E-4</v>
      </c>
      <c r="L342" s="193">
        <v>271164</v>
      </c>
      <c r="M342" s="180">
        <v>2.711640048809521E-4</v>
      </c>
      <c r="N342" s="180">
        <v>0.25067644493281577</v>
      </c>
      <c r="O342" s="106">
        <v>0.03</v>
      </c>
      <c r="P342" s="180">
        <v>2.711640048809521E-4</v>
      </c>
      <c r="Q342" s="180">
        <v>1.1894000237880004E-5</v>
      </c>
      <c r="R342" s="180">
        <v>0</v>
      </c>
      <c r="S342" s="190">
        <v>0.04</v>
      </c>
      <c r="T342" s="92"/>
      <c r="U342" s="180">
        <v>0.58365360408592371</v>
      </c>
    </row>
    <row r="343" spans="1:21">
      <c r="A343" s="152">
        <v>950</v>
      </c>
      <c r="B343" s="152">
        <v>1000</v>
      </c>
      <c r="C343" s="191">
        <v>9909068</v>
      </c>
      <c r="D343" s="191">
        <v>965596685575</v>
      </c>
      <c r="E343" s="180">
        <v>9.9104886090791797E-3</v>
      </c>
      <c r="F343" s="192">
        <v>974.45762363826759</v>
      </c>
      <c r="G343" s="106">
        <v>0.02</v>
      </c>
      <c r="H343" s="143" t="str">
        <f t="shared" si="6"/>
        <v>(950, 1000]</v>
      </c>
      <c r="I343" s="172">
        <v>2.4856780000000002E-2</v>
      </c>
      <c r="J343" s="180">
        <v>2.4634283504838719E-4</v>
      </c>
      <c r="K343" s="180">
        <v>2.3639195039529062E-4</v>
      </c>
      <c r="L343" s="193">
        <v>236391</v>
      </c>
      <c r="M343" s="180">
        <v>2.3639100425503807E-4</v>
      </c>
      <c r="N343" s="180">
        <v>0.23035301625582799</v>
      </c>
      <c r="O343" s="106">
        <v>0.03</v>
      </c>
      <c r="P343" s="180">
        <v>2.3639100425503807E-4</v>
      </c>
      <c r="Q343" s="180">
        <v>1.0334000206680005E-5</v>
      </c>
      <c r="R343" s="180">
        <v>0</v>
      </c>
      <c r="S343" s="190">
        <v>0.04</v>
      </c>
      <c r="T343" s="92"/>
      <c r="U343" s="180">
        <v>0.58652278290282522</v>
      </c>
    </row>
    <row r="344" spans="1:21">
      <c r="A344" s="152">
        <v>1000</v>
      </c>
      <c r="B344" s="152">
        <v>2000</v>
      </c>
      <c r="C344" s="191">
        <v>68967040</v>
      </c>
      <c r="D344" s="191">
        <v>9124668817425</v>
      </c>
      <c r="E344" s="180">
        <v>6.8976927428685331E-2</v>
      </c>
      <c r="F344" s="192">
        <v>1323.0477656319597</v>
      </c>
      <c r="G344" s="106">
        <v>0.02</v>
      </c>
      <c r="H344" s="143" t="str">
        <f t="shared" si="6"/>
        <v>(1000, 2000]</v>
      </c>
      <c r="I344" s="172">
        <v>2.4856780000000002E-2</v>
      </c>
      <c r="J344" s="180">
        <v>1.7145443101707972E-3</v>
      </c>
      <c r="K344" s="180">
        <v>1.6452862265744896E-3</v>
      </c>
      <c r="L344" s="193">
        <v>1645286</v>
      </c>
      <c r="M344" s="180">
        <v>1.6452860296151486E-3</v>
      </c>
      <c r="N344" s="180">
        <v>2.1767920053078007</v>
      </c>
      <c r="O344" s="106">
        <v>0.03</v>
      </c>
      <c r="P344" s="180">
        <v>1.6452860296151486E-3</v>
      </c>
      <c r="Q344" s="180">
        <v>7.0880001417600032E-5</v>
      </c>
      <c r="R344" s="180">
        <v>0</v>
      </c>
      <c r="S344" s="190">
        <v>0.04</v>
      </c>
      <c r="T344" s="92"/>
      <c r="U344" s="180">
        <v>0.59752520032021483</v>
      </c>
    </row>
    <row r="345" spans="1:21">
      <c r="A345" s="152">
        <v>2000</v>
      </c>
      <c r="B345" s="152">
        <v>3000</v>
      </c>
      <c r="C345" s="191">
        <v>9747902</v>
      </c>
      <c r="D345" s="191">
        <v>2318917565600</v>
      </c>
      <c r="E345" s="180">
        <v>9.7492995035880423E-3</v>
      </c>
      <c r="F345" s="192">
        <v>2378.8888784478959</v>
      </c>
      <c r="G345" s="106">
        <v>0.02</v>
      </c>
      <c r="H345" s="143" t="str">
        <f t="shared" si="6"/>
        <v>(2000, 3000]</v>
      </c>
      <c r="I345" s="172">
        <v>2.4856780000000002E-2</v>
      </c>
      <c r="J345" s="180">
        <v>2.4233619291479721E-4</v>
      </c>
      <c r="K345" s="180">
        <v>2.3254715438850095E-4</v>
      </c>
      <c r="L345" s="193">
        <v>232547</v>
      </c>
      <c r="M345" s="180">
        <v>2.3254700418584608E-4</v>
      </c>
      <c r="N345" s="180">
        <v>0.55320348197408553</v>
      </c>
      <c r="O345" s="106">
        <v>0.03</v>
      </c>
      <c r="P345" s="180">
        <v>2.3254700418584608E-4</v>
      </c>
      <c r="Q345" s="180">
        <v>9.9440001988800038E-6</v>
      </c>
      <c r="R345" s="180">
        <v>0</v>
      </c>
      <c r="S345" s="190">
        <v>0.04</v>
      </c>
      <c r="U345" s="180">
        <v>0.60105240338188048</v>
      </c>
    </row>
    <row r="346" spans="1:21">
      <c r="A346" s="152">
        <v>3000</v>
      </c>
      <c r="B346" s="152">
        <v>4000</v>
      </c>
      <c r="C346" s="191">
        <v>2825055</v>
      </c>
      <c r="D346" s="191">
        <v>967352929140</v>
      </c>
      <c r="E346" s="180">
        <v>2.8254600127400661E-3</v>
      </c>
      <c r="F346" s="192">
        <v>3424.1914905727499</v>
      </c>
      <c r="G346" s="106">
        <v>0.02</v>
      </c>
      <c r="H346" s="143" t="str">
        <f t="shared" si="6"/>
        <v>(3000, 4000]</v>
      </c>
      <c r="I346" s="172">
        <v>2.4856780000000002E-2</v>
      </c>
      <c r="J346" s="180">
        <v>7.0231837935477026E-5</v>
      </c>
      <c r="K346" s="180">
        <v>6.7394861093290285E-5</v>
      </c>
      <c r="L346" s="193">
        <v>67394</v>
      </c>
      <c r="M346" s="180">
        <v>6.7394001213092017E-5</v>
      </c>
      <c r="N346" s="180">
        <v>0.23076996546951928</v>
      </c>
      <c r="O346" s="106">
        <v>0.03</v>
      </c>
      <c r="P346" s="180">
        <v>6.7394001213092017E-5</v>
      </c>
      <c r="Q346" s="180">
        <v>2.9240000584800012E-6</v>
      </c>
      <c r="R346" s="180">
        <v>0</v>
      </c>
      <c r="S346" s="190">
        <v>0.04</v>
      </c>
      <c r="U346" s="180">
        <v>0.57457059818472023</v>
      </c>
    </row>
    <row r="347" spans="1:21">
      <c r="A347" s="152">
        <v>4000</v>
      </c>
      <c r="B347" s="152">
        <v>5000</v>
      </c>
      <c r="C347" s="191">
        <v>1379359</v>
      </c>
      <c r="D347" s="191">
        <v>614984101935</v>
      </c>
      <c r="E347" s="180">
        <v>1.3795567511829415E-3</v>
      </c>
      <c r="F347" s="192">
        <v>4458.4774662361278</v>
      </c>
      <c r="G347" s="106">
        <v>0.02</v>
      </c>
      <c r="H347" s="143" t="str">
        <f t="shared" si="6"/>
        <v>(4000, 5000]</v>
      </c>
      <c r="I347" s="172">
        <v>2.4856780000000002E-2</v>
      </c>
      <c r="J347" s="180">
        <v>3.4291338661669116E-5</v>
      </c>
      <c r="K347" s="180">
        <v>3.2906158712938252E-5</v>
      </c>
      <c r="L347" s="193">
        <v>32906</v>
      </c>
      <c r="M347" s="180">
        <v>3.2906000592308008E-5</v>
      </c>
      <c r="N347" s="180">
        <v>0.14671066214475792</v>
      </c>
      <c r="O347" s="106">
        <v>0.03</v>
      </c>
      <c r="P347" s="180">
        <v>3.2906000592308008E-5</v>
      </c>
      <c r="Q347" s="180">
        <v>1.4620000292400006E-6</v>
      </c>
      <c r="R347" s="180">
        <v>0</v>
      </c>
      <c r="S347" s="190">
        <v>0.04</v>
      </c>
      <c r="U347" s="180">
        <v>0.53973922050151191</v>
      </c>
    </row>
    <row r="348" spans="1:21">
      <c r="A348" s="152">
        <v>5000</v>
      </c>
      <c r="B348" s="152">
        <v>6000</v>
      </c>
      <c r="C348" s="191">
        <v>956834</v>
      </c>
      <c r="D348" s="191">
        <v>524280523760</v>
      </c>
      <c r="E348" s="180">
        <v>9.5697117607626352E-4</v>
      </c>
      <c r="F348" s="192">
        <v>5479.3258157632363</v>
      </c>
      <c r="G348" s="106">
        <v>0</v>
      </c>
      <c r="H348" s="143" t="str">
        <f t="shared" si="6"/>
        <v>(5000, 6000]</v>
      </c>
      <c r="I348" s="172">
        <v>0</v>
      </c>
      <c r="J348" s="180">
        <v>0</v>
      </c>
      <c r="K348" s="180">
        <v>0</v>
      </c>
      <c r="L348" s="193">
        <v>0</v>
      </c>
      <c r="M348" s="180">
        <v>0</v>
      </c>
      <c r="N348" s="180">
        <v>0</v>
      </c>
      <c r="O348" s="106">
        <v>0</v>
      </c>
      <c r="P348" s="180">
        <v>0</v>
      </c>
      <c r="Q348" s="180">
        <v>1.0600000212000003E-6</v>
      </c>
      <c r="R348" s="180">
        <v>0</v>
      </c>
      <c r="S348" s="190">
        <v>0</v>
      </c>
      <c r="U348" s="180">
        <v>0.50866411935067779</v>
      </c>
    </row>
    <row r="349" spans="1:21">
      <c r="A349" s="152">
        <v>6000</v>
      </c>
      <c r="B349" s="152">
        <v>7000</v>
      </c>
      <c r="C349" s="191">
        <v>800358</v>
      </c>
      <c r="D349" s="191">
        <v>519372310845</v>
      </c>
      <c r="E349" s="180">
        <v>8.0047274296486757E-4</v>
      </c>
      <c r="F349" s="192">
        <v>6489.2499462115702</v>
      </c>
      <c r="G349" s="106">
        <v>0</v>
      </c>
      <c r="H349" s="143" t="str">
        <f t="shared" si="6"/>
        <v>(6000, 7000]</v>
      </c>
      <c r="I349" s="172">
        <v>0</v>
      </c>
      <c r="J349" s="180">
        <v>0</v>
      </c>
      <c r="K349" s="180">
        <v>0</v>
      </c>
      <c r="L349" s="193">
        <v>0</v>
      </c>
      <c r="M349" s="180">
        <v>0</v>
      </c>
      <c r="N349" s="180">
        <v>0</v>
      </c>
      <c r="O349" s="106">
        <v>0</v>
      </c>
      <c r="P349" s="180">
        <v>0</v>
      </c>
      <c r="Q349" s="180">
        <v>8.9200001784000041E-7</v>
      </c>
      <c r="R349" s="180">
        <v>0</v>
      </c>
      <c r="S349" s="190">
        <v>0</v>
      </c>
      <c r="U349" s="180">
        <v>0.50214690771258086</v>
      </c>
    </row>
    <row r="350" spans="1:21">
      <c r="A350" s="152">
        <v>7000</v>
      </c>
      <c r="B350" s="152">
        <v>8000</v>
      </c>
      <c r="C350" s="191">
        <v>720254</v>
      </c>
      <c r="D350" s="191">
        <v>539639295920</v>
      </c>
      <c r="E350" s="180">
        <v>7.203572588909185E-4</v>
      </c>
      <c r="F350" s="192">
        <v>7492.3470875552239</v>
      </c>
      <c r="G350" s="106">
        <v>0</v>
      </c>
      <c r="H350" s="143" t="str">
        <f t="shared" si="6"/>
        <v>(7000, 8000]</v>
      </c>
      <c r="I350" s="172">
        <v>0</v>
      </c>
      <c r="J350" s="180">
        <v>0</v>
      </c>
      <c r="K350" s="180">
        <v>0</v>
      </c>
      <c r="L350" s="193">
        <v>0</v>
      </c>
      <c r="M350" s="180">
        <v>0</v>
      </c>
      <c r="N350" s="180">
        <v>0</v>
      </c>
      <c r="O350" s="106">
        <v>0</v>
      </c>
      <c r="P350" s="180">
        <v>0</v>
      </c>
      <c r="Q350" s="180">
        <v>8.0600001612000037E-7</v>
      </c>
      <c r="R350" s="180">
        <v>0</v>
      </c>
      <c r="S350" s="190">
        <v>0</v>
      </c>
      <c r="U350" s="180">
        <v>0.49964756230594948</v>
      </c>
    </row>
    <row r="351" spans="1:21">
      <c r="A351" s="152">
        <v>8000</v>
      </c>
      <c r="B351" s="152">
        <v>9000</v>
      </c>
      <c r="C351" s="191">
        <v>661594</v>
      </c>
      <c r="D351" s="191">
        <v>561908743565</v>
      </c>
      <c r="E351" s="180">
        <v>6.6168884912638922E-4</v>
      </c>
      <c r="F351" s="192">
        <v>8493.2563409734666</v>
      </c>
      <c r="G351" s="106">
        <v>0</v>
      </c>
      <c r="H351" s="143" t="str">
        <f t="shared" si="6"/>
        <v>(8000, 9000]</v>
      </c>
      <c r="I351" s="172">
        <v>0</v>
      </c>
      <c r="J351" s="180">
        <v>0</v>
      </c>
      <c r="K351" s="180">
        <v>0</v>
      </c>
      <c r="L351" s="193">
        <v>0</v>
      </c>
      <c r="M351" s="180">
        <v>0</v>
      </c>
      <c r="N351" s="180">
        <v>0</v>
      </c>
      <c r="O351" s="106">
        <v>0</v>
      </c>
      <c r="P351" s="180">
        <v>0</v>
      </c>
      <c r="Q351" s="180">
        <v>7.330000146600003E-7</v>
      </c>
      <c r="R351" s="180">
        <v>0</v>
      </c>
      <c r="S351" s="190">
        <v>0</v>
      </c>
      <c r="U351" s="180">
        <v>0.504346464813894</v>
      </c>
    </row>
    <row r="352" spans="1:21">
      <c r="A352" s="152">
        <v>9000</v>
      </c>
      <c r="B352" s="152">
        <v>10000</v>
      </c>
      <c r="C352" s="191">
        <v>609134</v>
      </c>
      <c r="D352" s="191">
        <v>578240949400</v>
      </c>
      <c r="E352" s="180">
        <v>6.0922132822207264E-4</v>
      </c>
      <c r="F352" s="192">
        <v>9492.8365417133173</v>
      </c>
      <c r="G352" s="106">
        <v>0</v>
      </c>
      <c r="H352" s="143" t="str">
        <f t="shared" si="6"/>
        <v>(9000, 10000]</v>
      </c>
      <c r="I352" s="172">
        <v>0</v>
      </c>
      <c r="J352" s="180">
        <v>0</v>
      </c>
      <c r="K352" s="180">
        <v>0</v>
      </c>
      <c r="L352" s="193">
        <v>0</v>
      </c>
      <c r="M352" s="180">
        <v>0</v>
      </c>
      <c r="N352" s="180">
        <v>0</v>
      </c>
      <c r="O352" s="106">
        <v>0</v>
      </c>
      <c r="P352" s="180">
        <v>0</v>
      </c>
      <c r="Q352" s="180">
        <v>6.6000001320000023E-7</v>
      </c>
      <c r="R352" s="180">
        <v>0</v>
      </c>
      <c r="S352" s="190">
        <v>0</v>
      </c>
      <c r="U352" s="180">
        <v>0.51076910465807324</v>
      </c>
    </row>
    <row r="353" spans="1:21">
      <c r="A353" s="152">
        <v>10000</v>
      </c>
      <c r="B353" s="152">
        <v>20000</v>
      </c>
      <c r="C353" s="191">
        <v>3680184</v>
      </c>
      <c r="D353" s="191">
        <v>5195636560550</v>
      </c>
      <c r="E353" s="180">
        <v>3.6807116079247263E-3</v>
      </c>
      <c r="F353" s="192">
        <v>14117.871716604386</v>
      </c>
      <c r="G353" s="106">
        <v>0.02</v>
      </c>
      <c r="H353" s="143" t="str">
        <f t="shared" si="6"/>
        <v>(10000, 20000]</v>
      </c>
      <c r="I353" s="172">
        <v>2.4856780000000002E-2</v>
      </c>
      <c r="J353" s="180">
        <v>9.1490638681631189E-5</v>
      </c>
      <c r="K353" s="180">
        <v>8.7794924161741782E-5</v>
      </c>
      <c r="L353" s="193">
        <v>87794</v>
      </c>
      <c r="M353" s="180">
        <v>8.7794001580292029E-5</v>
      </c>
      <c r="N353" s="180">
        <v>1.2394644517979256</v>
      </c>
      <c r="O353" s="106">
        <v>0.03</v>
      </c>
      <c r="P353" s="180">
        <v>8.7794001580292029E-5</v>
      </c>
      <c r="Q353" s="180">
        <v>4.0150000803000012E-6</v>
      </c>
      <c r="R353" s="180">
        <v>0</v>
      </c>
      <c r="S353" s="190">
        <v>0.05</v>
      </c>
      <c r="U353" s="180">
        <v>0.53459566114129264</v>
      </c>
    </row>
    <row r="354" spans="1:21">
      <c r="A354" s="152">
        <v>20000</v>
      </c>
      <c r="B354" s="152">
        <v>30000</v>
      </c>
      <c r="C354" s="191">
        <v>1105217</v>
      </c>
      <c r="D354" s="191">
        <v>2646644215870</v>
      </c>
      <c r="E354" s="180">
        <v>1.1053754489383527E-3</v>
      </c>
      <c r="F354" s="192">
        <v>23946.828684955082</v>
      </c>
      <c r="G354" s="106">
        <v>0</v>
      </c>
      <c r="H354" s="143" t="str">
        <f t="shared" si="6"/>
        <v>(20000, 30000]</v>
      </c>
      <c r="I354" s="172">
        <v>0</v>
      </c>
      <c r="J354" s="180">
        <v>0</v>
      </c>
      <c r="K354" s="180">
        <v>0</v>
      </c>
      <c r="L354" s="193">
        <v>0</v>
      </c>
      <c r="M354" s="180">
        <v>0</v>
      </c>
      <c r="N354" s="180">
        <v>0</v>
      </c>
      <c r="O354" s="106">
        <v>0</v>
      </c>
      <c r="P354" s="180">
        <v>0</v>
      </c>
      <c r="Q354" s="180">
        <v>0</v>
      </c>
      <c r="R354" s="180">
        <v>0</v>
      </c>
      <c r="S354" s="190">
        <v>0</v>
      </c>
      <c r="U354" s="180">
        <v>0.56948653378291858</v>
      </c>
    </row>
    <row r="355" spans="1:21">
      <c r="A355" s="152">
        <v>30000</v>
      </c>
      <c r="B355" s="152">
        <v>40000</v>
      </c>
      <c r="C355" s="191">
        <v>303551</v>
      </c>
      <c r="D355" s="191">
        <v>1030597173600</v>
      </c>
      <c r="E355" s="180">
        <v>3.0359451845265306E-4</v>
      </c>
      <c r="F355" s="192">
        <v>33951.368093005789</v>
      </c>
      <c r="G355" s="106">
        <v>0</v>
      </c>
      <c r="H355" s="143" t="str">
        <f t="shared" si="6"/>
        <v>(30000, 40000]</v>
      </c>
      <c r="I355" s="172">
        <v>0</v>
      </c>
      <c r="J355" s="180">
        <v>0</v>
      </c>
      <c r="K355" s="180">
        <v>0</v>
      </c>
      <c r="L355" s="193">
        <v>0</v>
      </c>
      <c r="M355" s="180">
        <v>0</v>
      </c>
      <c r="N355" s="180">
        <v>0</v>
      </c>
      <c r="O355" s="106">
        <v>0</v>
      </c>
      <c r="P355" s="180">
        <v>0</v>
      </c>
      <c r="Q355" s="180">
        <v>0</v>
      </c>
      <c r="R355" s="180">
        <v>0</v>
      </c>
      <c r="S355" s="190">
        <v>0</v>
      </c>
      <c r="U355" s="180">
        <v>0.58357223210073661</v>
      </c>
    </row>
    <row r="356" spans="1:21">
      <c r="A356" s="152">
        <v>40000</v>
      </c>
      <c r="B356" s="152">
        <v>50000</v>
      </c>
      <c r="C356" s="191">
        <v>84008</v>
      </c>
      <c r="D356" s="191">
        <v>369447177375</v>
      </c>
      <c r="E356" s="180">
        <v>8.4020043769154044E-5</v>
      </c>
      <c r="F356" s="192">
        <v>43977.618485739455</v>
      </c>
      <c r="G356" s="106">
        <v>0</v>
      </c>
      <c r="H356" s="143" t="str">
        <f t="shared" si="6"/>
        <v>(40000, 50000]</v>
      </c>
      <c r="I356" s="172">
        <v>0</v>
      </c>
      <c r="J356" s="180">
        <v>0</v>
      </c>
      <c r="K356" s="180">
        <v>0</v>
      </c>
      <c r="L356" s="193">
        <v>0</v>
      </c>
      <c r="M356" s="180">
        <v>0</v>
      </c>
      <c r="N356" s="180">
        <v>0</v>
      </c>
      <c r="O356" s="106">
        <v>0</v>
      </c>
      <c r="P356" s="180">
        <v>0</v>
      </c>
      <c r="Q356" s="180">
        <v>0</v>
      </c>
      <c r="R356" s="180">
        <v>0</v>
      </c>
      <c r="S356" s="190">
        <v>0</v>
      </c>
      <c r="U356" s="180">
        <v>0.59727533460803062</v>
      </c>
    </row>
    <row r="357" spans="1:21">
      <c r="A357" s="152">
        <v>50000</v>
      </c>
      <c r="B357" s="152">
        <v>60000</v>
      </c>
      <c r="C357" s="191">
        <v>29368</v>
      </c>
      <c r="D357" s="191">
        <v>159926171225</v>
      </c>
      <c r="E357" s="180">
        <v>2.9372210330117559E-5</v>
      </c>
      <c r="F357" s="192">
        <v>54455.92863831381</v>
      </c>
      <c r="G357" s="106">
        <v>0</v>
      </c>
      <c r="H357" s="143" t="str">
        <f t="shared" si="6"/>
        <v>(50000, 60000]</v>
      </c>
      <c r="I357" s="172">
        <v>0</v>
      </c>
      <c r="J357" s="180">
        <v>0</v>
      </c>
      <c r="K357" s="180">
        <v>0</v>
      </c>
      <c r="L357" s="193">
        <v>0</v>
      </c>
      <c r="M357" s="180">
        <v>0</v>
      </c>
      <c r="N357" s="180">
        <v>0</v>
      </c>
      <c r="O357" s="106">
        <v>0</v>
      </c>
      <c r="P357" s="180">
        <v>0</v>
      </c>
      <c r="Q357" s="180">
        <v>0</v>
      </c>
      <c r="R357" s="180">
        <v>0</v>
      </c>
      <c r="S357" s="190">
        <v>0</v>
      </c>
      <c r="U357" s="180">
        <v>0.58342077649527802</v>
      </c>
    </row>
    <row r="358" spans="1:21">
      <c r="A358" s="152">
        <v>60000</v>
      </c>
      <c r="B358" s="152">
        <v>70000</v>
      </c>
      <c r="C358" s="191">
        <v>16093</v>
      </c>
      <c r="D358" s="191">
        <v>103645439030</v>
      </c>
      <c r="E358" s="180">
        <v>1.6095307165710362E-5</v>
      </c>
      <c r="F358" s="192">
        <v>64404.050848194864</v>
      </c>
      <c r="G358" s="106">
        <v>0</v>
      </c>
      <c r="H358" s="143" t="str">
        <f t="shared" si="6"/>
        <v>(60000, 70000]</v>
      </c>
      <c r="I358" s="172">
        <v>0</v>
      </c>
      <c r="J358" s="180">
        <v>0</v>
      </c>
      <c r="K358" s="180">
        <v>0</v>
      </c>
      <c r="L358" s="193">
        <v>0</v>
      </c>
      <c r="M358" s="180">
        <v>0</v>
      </c>
      <c r="N358" s="180">
        <v>0</v>
      </c>
      <c r="O358" s="106">
        <v>0</v>
      </c>
      <c r="P358" s="180">
        <v>0</v>
      </c>
      <c r="Q358" s="180">
        <v>0</v>
      </c>
      <c r="R358" s="180">
        <v>0</v>
      </c>
      <c r="S358" s="190">
        <v>0</v>
      </c>
      <c r="U358" s="180">
        <v>0.56822880771881457</v>
      </c>
    </row>
    <row r="359" spans="1:21">
      <c r="A359" s="152">
        <v>70000</v>
      </c>
      <c r="B359" s="152">
        <v>80000</v>
      </c>
      <c r="C359" s="191">
        <v>6874</v>
      </c>
      <c r="D359" s="191">
        <v>51003502890</v>
      </c>
      <c r="E359" s="180">
        <v>6.8749854879197802E-6</v>
      </c>
      <c r="F359" s="192">
        <v>74197.70568810009</v>
      </c>
      <c r="G359" s="106">
        <v>0</v>
      </c>
      <c r="H359" s="143" t="str">
        <f t="shared" si="6"/>
        <v>(70000, 80000]</v>
      </c>
      <c r="I359" s="172">
        <v>0</v>
      </c>
      <c r="J359" s="180">
        <v>0</v>
      </c>
      <c r="K359" s="180">
        <v>0</v>
      </c>
      <c r="L359" s="193">
        <v>0</v>
      </c>
      <c r="M359" s="180">
        <v>0</v>
      </c>
      <c r="N359" s="180">
        <v>0</v>
      </c>
      <c r="O359" s="106">
        <v>0</v>
      </c>
      <c r="P359" s="180">
        <v>0</v>
      </c>
      <c r="Q359" s="180">
        <v>0</v>
      </c>
      <c r="R359" s="180">
        <v>0</v>
      </c>
      <c r="S359" s="190">
        <v>0</v>
      </c>
      <c r="U359" s="180">
        <v>0.57094017094017091</v>
      </c>
    </row>
    <row r="360" spans="1:21">
      <c r="A360" s="152">
        <v>80000</v>
      </c>
      <c r="B360" s="152">
        <v>90000</v>
      </c>
      <c r="C360" s="191">
        <v>2489</v>
      </c>
      <c r="D360" s="191">
        <v>20919457490</v>
      </c>
      <c r="E360" s="180">
        <v>2.4893568343660654E-6</v>
      </c>
      <c r="F360" s="192">
        <v>84047.639574126151</v>
      </c>
      <c r="G360" s="106">
        <v>0</v>
      </c>
      <c r="H360" s="143" t="str">
        <f t="shared" si="6"/>
        <v>(80000, 90000]</v>
      </c>
      <c r="I360" s="172">
        <v>0</v>
      </c>
      <c r="J360" s="180">
        <v>0</v>
      </c>
      <c r="K360" s="180">
        <v>0</v>
      </c>
      <c r="L360" s="193">
        <v>0</v>
      </c>
      <c r="M360" s="180">
        <v>0</v>
      </c>
      <c r="N360" s="180">
        <v>0</v>
      </c>
      <c r="O360" s="106">
        <v>0</v>
      </c>
      <c r="P360" s="180">
        <v>0</v>
      </c>
      <c r="Q360" s="180">
        <v>0</v>
      </c>
      <c r="R360" s="180">
        <v>0</v>
      </c>
      <c r="S360" s="190">
        <v>0</v>
      </c>
      <c r="U360" s="180">
        <v>0.57268722466960353</v>
      </c>
    </row>
    <row r="361" spans="1:21">
      <c r="A361" s="152">
        <v>90000</v>
      </c>
      <c r="B361" s="152">
        <v>100000</v>
      </c>
      <c r="C361" s="191">
        <v>891</v>
      </c>
      <c r="D361" s="191">
        <v>8388668565</v>
      </c>
      <c r="E361" s="180">
        <v>8.9112773781444924E-7</v>
      </c>
      <c r="F361" s="192">
        <v>94148.917676767669</v>
      </c>
      <c r="G361" s="106">
        <v>0</v>
      </c>
      <c r="H361" s="143" t="str">
        <f t="shared" si="6"/>
        <v>(90000, 100000]</v>
      </c>
      <c r="I361" s="172">
        <v>0</v>
      </c>
      <c r="J361" s="180">
        <v>0</v>
      </c>
      <c r="K361" s="180">
        <v>0</v>
      </c>
      <c r="L361" s="193">
        <v>0</v>
      </c>
      <c r="M361" s="180">
        <v>0</v>
      </c>
      <c r="N361" s="180">
        <v>0</v>
      </c>
      <c r="O361" s="106">
        <v>0</v>
      </c>
      <c r="P361" s="180">
        <v>0</v>
      </c>
      <c r="Q361" s="180">
        <v>0</v>
      </c>
      <c r="R361" s="180">
        <v>0</v>
      </c>
      <c r="S361" s="190">
        <v>0</v>
      </c>
      <c r="U361" s="180">
        <v>0.55882352941176472</v>
      </c>
    </row>
    <row r="362" spans="1:21">
      <c r="A362" s="152">
        <v>100000</v>
      </c>
      <c r="B362" s="152">
        <v>9999999</v>
      </c>
      <c r="C362" s="191">
        <v>4579</v>
      </c>
      <c r="D362" s="191">
        <v>57297742750</v>
      </c>
      <c r="E362" s="180">
        <v>4.5796564662765018E-6</v>
      </c>
      <c r="F362" s="192">
        <v>125131.56311421708</v>
      </c>
      <c r="G362" s="106">
        <v>0</v>
      </c>
      <c r="H362" s="143" t="str">
        <f t="shared" si="6"/>
        <v>(100000, 9999999]</v>
      </c>
      <c r="I362" s="172">
        <v>0</v>
      </c>
      <c r="J362" s="180">
        <v>0</v>
      </c>
      <c r="K362" s="180">
        <v>0</v>
      </c>
      <c r="L362" s="193">
        <v>0</v>
      </c>
      <c r="M362" s="180">
        <v>0</v>
      </c>
      <c r="N362" s="180">
        <v>0</v>
      </c>
      <c r="O362" s="106">
        <v>0</v>
      </c>
      <c r="P362" s="180">
        <v>0</v>
      </c>
      <c r="Q362" s="180">
        <v>0</v>
      </c>
      <c r="R362" s="180">
        <v>0</v>
      </c>
      <c r="S362" s="190">
        <v>0</v>
      </c>
      <c r="U362" s="180">
        <v>0.53078817733990147</v>
      </c>
    </row>
  </sheetData>
  <mergeCells count="9">
    <mergeCell ref="E225:H225"/>
    <mergeCell ref="A225:D225"/>
    <mergeCell ref="A12:D12"/>
    <mergeCell ref="A81:B81"/>
    <mergeCell ref="A84:D84"/>
    <mergeCell ref="A80:B80"/>
    <mergeCell ref="A295:D295"/>
    <mergeCell ref="A154:D154"/>
    <mergeCell ref="A222:B222"/>
  </mergeCells>
  <phoneticPr fontId="20" type="noConversion"/>
  <conditionalFormatting sqref="E16:E79">
    <cfRule type="cellIs" dxfId="183" priority="23" operator="lessThan">
      <formula>0.001</formula>
    </cfRule>
  </conditionalFormatting>
  <conditionalFormatting sqref="M229:M292"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82" priority="33" operator="lessThan">
      <formula>0.001</formula>
    </cfRule>
  </conditionalFormatting>
  <conditionalFormatting sqref="N229:N292"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81" priority="22" operator="lessThan">
      <formula>0.001</formula>
    </cfRule>
  </conditionalFormatting>
  <conditionalFormatting sqref="M299:M36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N16:N80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80" priority="11" operator="lessThan">
      <formula>0.001</formula>
    </cfRule>
  </conditionalFormatting>
  <conditionalFormatting sqref="N158:N222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conditionalFormatting sqref="E299:E362">
    <cfRule type="cellIs" dxfId="179" priority="1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topLeftCell="C1" workbookViewId="0">
      <selection activeCell="G24" sqref="G24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8" t="s">
        <v>56</v>
      </c>
      <c r="C2" s="108">
        <v>10000000000</v>
      </c>
    </row>
    <row r="4" spans="1:8">
      <c r="B4" s="157" t="s">
        <v>246</v>
      </c>
      <c r="C4" s="157" t="s">
        <v>46</v>
      </c>
      <c r="D4" s="117" t="s">
        <v>249</v>
      </c>
      <c r="E4" s="157" t="s">
        <v>250</v>
      </c>
      <c r="F4" s="159" t="s">
        <v>251</v>
      </c>
      <c r="G4" s="157" t="s">
        <v>252</v>
      </c>
    </row>
    <row r="5" spans="1:8">
      <c r="A5" s="15"/>
      <c r="B5" s="216" t="s">
        <v>247</v>
      </c>
      <c r="C5" s="216" t="s">
        <v>47</v>
      </c>
      <c r="D5" s="20" t="s">
        <v>91</v>
      </c>
      <c r="E5" s="218">
        <v>100000000</v>
      </c>
      <c r="F5" s="160">
        <v>32827126</v>
      </c>
      <c r="G5" s="222">
        <f>SUM(F5:F6)/E5*$C$2</f>
        <v>3368441800</v>
      </c>
      <c r="H5" s="47" t="s">
        <v>307</v>
      </c>
    </row>
    <row r="6" spans="1:8">
      <c r="B6" s="217"/>
      <c r="C6" s="217"/>
      <c r="D6" s="8" t="s">
        <v>92</v>
      </c>
      <c r="E6" s="219"/>
      <c r="F6" s="203">
        <v>857292</v>
      </c>
      <c r="G6" s="223"/>
      <c r="H6" s="47"/>
    </row>
    <row r="7" spans="1:8">
      <c r="B7" s="216" t="s">
        <v>247</v>
      </c>
      <c r="C7" s="216" t="s">
        <v>240</v>
      </c>
      <c r="D7" s="20" t="s">
        <v>91</v>
      </c>
      <c r="E7" s="218">
        <v>100000000</v>
      </c>
      <c r="F7" s="160">
        <v>34010643</v>
      </c>
      <c r="G7" s="222">
        <f>SUM(F7:F8)/E7*$C$2</f>
        <v>3830983800</v>
      </c>
      <c r="H7" s="47" t="s">
        <v>308</v>
      </c>
    </row>
    <row r="8" spans="1:8">
      <c r="B8" s="217"/>
      <c r="C8" s="217"/>
      <c r="D8" s="8" t="s">
        <v>92</v>
      </c>
      <c r="E8" s="219"/>
      <c r="F8" s="203">
        <v>4299195</v>
      </c>
      <c r="G8" s="223"/>
      <c r="H8" s="47"/>
    </row>
    <row r="9" spans="1:8">
      <c r="A9" s="15"/>
      <c r="B9" s="216" t="s">
        <v>248</v>
      </c>
      <c r="C9" s="216" t="s">
        <v>47</v>
      </c>
      <c r="D9" s="20" t="s">
        <v>91</v>
      </c>
      <c r="E9" s="218">
        <v>100000000</v>
      </c>
      <c r="F9" s="97">
        <v>32853826</v>
      </c>
      <c r="G9" s="222">
        <f>SUM(F9:F10)/E9*$C$2</f>
        <v>3371218200</v>
      </c>
      <c r="H9" s="47" t="s">
        <v>309</v>
      </c>
    </row>
    <row r="10" spans="1:8">
      <c r="B10" s="217"/>
      <c r="C10" s="217"/>
      <c r="D10" s="8" t="s">
        <v>92</v>
      </c>
      <c r="E10" s="219"/>
      <c r="F10" s="97">
        <v>858356</v>
      </c>
      <c r="G10" s="223"/>
      <c r="H10" s="47"/>
    </row>
    <row r="11" spans="1:8">
      <c r="B11" s="216" t="s">
        <v>248</v>
      </c>
      <c r="C11" s="216" t="s">
        <v>240</v>
      </c>
      <c r="D11" s="20" t="s">
        <v>91</v>
      </c>
      <c r="E11" s="218">
        <v>100000000</v>
      </c>
      <c r="F11" s="97">
        <v>34015523</v>
      </c>
      <c r="G11" s="222">
        <f>SUM(F11:F12)/E11*$C$2</f>
        <v>3830025700</v>
      </c>
      <c r="H11" s="47" t="s">
        <v>310</v>
      </c>
    </row>
    <row r="12" spans="1:8">
      <c r="B12" s="217"/>
      <c r="C12" s="217"/>
      <c r="D12" s="8" t="s">
        <v>92</v>
      </c>
      <c r="E12" s="219"/>
      <c r="F12" s="97">
        <v>4284734</v>
      </c>
      <c r="G12" s="223"/>
      <c r="H12" s="47"/>
    </row>
    <row r="13" spans="1:8">
      <c r="A13" s="15"/>
      <c r="B13" s="216" t="s">
        <v>248</v>
      </c>
      <c r="C13" s="216" t="s">
        <v>49</v>
      </c>
      <c r="D13" s="20" t="s">
        <v>91</v>
      </c>
      <c r="E13" s="220">
        <f>F13</f>
        <v>100000000</v>
      </c>
      <c r="F13" s="203">
        <v>100000000</v>
      </c>
      <c r="G13" s="224">
        <f>SUM(F13:F14)/E13*$C$2</f>
        <v>30000858400</v>
      </c>
      <c r="H13" s="47" t="s">
        <v>311</v>
      </c>
    </row>
    <row r="14" spans="1:8">
      <c r="B14" s="217"/>
      <c r="C14" s="217"/>
      <c r="D14" s="8" t="s">
        <v>92</v>
      </c>
      <c r="E14" s="221"/>
      <c r="F14" s="203">
        <v>200008584</v>
      </c>
      <c r="G14" s="225"/>
      <c r="H14" s="47"/>
    </row>
    <row r="15" spans="1:8">
      <c r="B15" s="158"/>
      <c r="C15" s="158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G5:G6"/>
    <mergeCell ref="G7:G8"/>
    <mergeCell ref="G9:G10"/>
    <mergeCell ref="G11:G12"/>
    <mergeCell ref="G13:G14"/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topLeftCell="D30" zoomScale="85" zoomScaleNormal="85" workbookViewId="0">
      <selection activeCell="Z46" sqref="N46:Z50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7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D23" si="0">COUNTIF(L:L, $A4)</f>
        <v>0</v>
      </c>
      <c r="E4" s="176">
        <f t="shared" ref="E4:E23" si="1">COUNTIF(M:M, $A4)</f>
        <v>0</v>
      </c>
      <c r="F4" s="176">
        <f t="shared" ref="F4:F23" si="2">COUNTIF(N:N, $A4)</f>
        <v>0</v>
      </c>
      <c r="G4" s="176">
        <f t="shared" ref="G4:G23" si="3">COUNTIF(O:O, $A4)</f>
        <v>0</v>
      </c>
      <c r="H4" s="174">
        <v>0</v>
      </c>
      <c r="I4" s="78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4">COUNTIF(K:K, $A5)</f>
        <v>0</v>
      </c>
      <c r="D5" s="176">
        <f t="shared" si="0"/>
        <v>6</v>
      </c>
      <c r="E5" s="176">
        <f t="shared" si="1"/>
        <v>0</v>
      </c>
      <c r="F5" s="176">
        <f t="shared" si="2"/>
        <v>9</v>
      </c>
      <c r="G5" s="176">
        <f t="shared" si="3"/>
        <v>0</v>
      </c>
      <c r="H5" s="174">
        <v>1</v>
      </c>
      <c r="I5" s="78"/>
      <c r="J5" s="168">
        <v>1</v>
      </c>
      <c r="K5" s="169" t="s">
        <v>95</v>
      </c>
      <c r="L5" s="169" t="s">
        <v>94</v>
      </c>
      <c r="M5" s="169" t="s">
        <v>13</v>
      </c>
      <c r="N5" s="169" t="s">
        <v>30</v>
      </c>
      <c r="O5" s="169" t="s">
        <v>12</v>
      </c>
      <c r="Q5" s="168">
        <v>6</v>
      </c>
      <c r="R5" s="168">
        <v>17</v>
      </c>
      <c r="S5" s="168">
        <v>5</v>
      </c>
      <c r="T5" s="168">
        <v>10</v>
      </c>
      <c r="U5" s="168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4"/>
        <v>4</v>
      </c>
      <c r="D6" s="175">
        <f t="shared" si="0"/>
        <v>22</v>
      </c>
      <c r="E6" s="175">
        <f t="shared" si="1"/>
        <v>5</v>
      </c>
      <c r="F6" s="175">
        <f t="shared" si="2"/>
        <v>21</v>
      </c>
      <c r="G6" s="175">
        <f t="shared" si="3"/>
        <v>23</v>
      </c>
      <c r="H6" s="129">
        <v>2</v>
      </c>
      <c r="I6" s="78"/>
      <c r="J6" s="23">
        <v>2</v>
      </c>
      <c r="K6" s="169" t="s">
        <v>30</v>
      </c>
      <c r="L6" s="169" t="s">
        <v>14</v>
      </c>
      <c r="M6" s="169" t="s">
        <v>29</v>
      </c>
      <c r="N6" s="169" t="s">
        <v>87</v>
      </c>
      <c r="O6" s="169" t="s">
        <v>15</v>
      </c>
      <c r="Q6" s="168">
        <v>10</v>
      </c>
      <c r="R6" s="168">
        <v>1</v>
      </c>
      <c r="S6" s="168">
        <v>8</v>
      </c>
      <c r="T6" s="168">
        <v>19</v>
      </c>
      <c r="U6" s="168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4"/>
        <v>4</v>
      </c>
      <c r="D7" s="175">
        <f t="shared" si="0"/>
        <v>10</v>
      </c>
      <c r="E7" s="175">
        <f t="shared" si="1"/>
        <v>5</v>
      </c>
      <c r="F7" s="175">
        <f t="shared" si="2"/>
        <v>21</v>
      </c>
      <c r="G7" s="175">
        <f t="shared" si="3"/>
        <v>23</v>
      </c>
      <c r="H7" s="129">
        <v>3</v>
      </c>
      <c r="I7" s="78"/>
      <c r="J7" s="168">
        <v>3</v>
      </c>
      <c r="K7" s="169" t="s">
        <v>31</v>
      </c>
      <c r="L7" s="24" t="s">
        <v>30</v>
      </c>
      <c r="M7" s="169" t="s">
        <v>13</v>
      </c>
      <c r="N7" s="169" t="s">
        <v>15</v>
      </c>
      <c r="O7" s="169" t="s">
        <v>13</v>
      </c>
      <c r="Q7" s="168">
        <v>7</v>
      </c>
      <c r="R7" s="168">
        <v>10</v>
      </c>
      <c r="S7" s="168">
        <v>5</v>
      </c>
      <c r="T7" s="168">
        <v>2</v>
      </c>
      <c r="U7" s="168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4" t="s">
        <v>14</v>
      </c>
      <c r="AD7" s="174">
        <v>0</v>
      </c>
      <c r="AE7" s="174">
        <v>6</v>
      </c>
      <c r="AF7" s="174">
        <v>0</v>
      </c>
      <c r="AG7" s="174">
        <v>9</v>
      </c>
      <c r="AH7" s="174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4"/>
        <v>4</v>
      </c>
      <c r="D8" s="175">
        <f t="shared" si="0"/>
        <v>9</v>
      </c>
      <c r="E8" s="175">
        <f t="shared" si="1"/>
        <v>5</v>
      </c>
      <c r="F8" s="175">
        <f t="shared" si="2"/>
        <v>21</v>
      </c>
      <c r="G8" s="175">
        <f t="shared" si="3"/>
        <v>22</v>
      </c>
      <c r="H8" s="129">
        <v>4</v>
      </c>
      <c r="I8" s="78"/>
      <c r="J8" s="23">
        <v>4</v>
      </c>
      <c r="K8" s="169" t="s">
        <v>95</v>
      </c>
      <c r="L8" s="169" t="s">
        <v>78</v>
      </c>
      <c r="M8" s="169" t="s">
        <v>12</v>
      </c>
      <c r="N8" s="169" t="s">
        <v>79</v>
      </c>
      <c r="O8" s="169" t="s">
        <v>31</v>
      </c>
      <c r="Q8" s="168">
        <v>6</v>
      </c>
      <c r="R8" s="168">
        <v>11</v>
      </c>
      <c r="S8" s="168">
        <v>4</v>
      </c>
      <c r="T8" s="168">
        <v>12</v>
      </c>
      <c r="U8" s="168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9" t="s">
        <v>15</v>
      </c>
      <c r="AD8" s="175">
        <v>4</v>
      </c>
      <c r="AE8" s="175">
        <v>22</v>
      </c>
      <c r="AF8" s="175">
        <v>5</v>
      </c>
      <c r="AG8" s="175">
        <v>21</v>
      </c>
      <c r="AH8" s="175">
        <v>23</v>
      </c>
      <c r="AI8" s="5"/>
      <c r="AJ8" s="129" t="s">
        <v>15</v>
      </c>
      <c r="AK8" s="175">
        <v>4</v>
      </c>
      <c r="AL8" s="175">
        <v>22</v>
      </c>
      <c r="AM8" s="175">
        <v>5</v>
      </c>
      <c r="AN8" s="175">
        <v>21</v>
      </c>
      <c r="AO8" s="175">
        <v>23</v>
      </c>
    </row>
    <row r="9" spans="1:41" ht="15.9" customHeight="1">
      <c r="A9" s="175" t="s">
        <v>13</v>
      </c>
      <c r="B9" s="129" t="s">
        <v>13</v>
      </c>
      <c r="C9" s="175">
        <f t="shared" si="4"/>
        <v>43</v>
      </c>
      <c r="D9" s="175">
        <f t="shared" si="0"/>
        <v>13</v>
      </c>
      <c r="E9" s="175">
        <f t="shared" si="1"/>
        <v>41</v>
      </c>
      <c r="F9" s="175">
        <f t="shared" si="2"/>
        <v>14</v>
      </c>
      <c r="G9" s="175">
        <f t="shared" si="3"/>
        <v>22</v>
      </c>
      <c r="H9" s="129">
        <v>5</v>
      </c>
      <c r="I9" s="78"/>
      <c r="J9" s="168">
        <v>5</v>
      </c>
      <c r="K9" s="169" t="s">
        <v>29</v>
      </c>
      <c r="L9" s="169" t="s">
        <v>29</v>
      </c>
      <c r="M9" s="169" t="s">
        <v>13</v>
      </c>
      <c r="N9" s="169" t="s">
        <v>15</v>
      </c>
      <c r="O9" s="169" t="s">
        <v>29</v>
      </c>
      <c r="Q9" s="168">
        <v>8</v>
      </c>
      <c r="R9" s="168">
        <v>8</v>
      </c>
      <c r="S9" s="168">
        <v>5</v>
      </c>
      <c r="T9" s="168">
        <v>2</v>
      </c>
      <c r="U9" s="168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9" t="s">
        <v>16</v>
      </c>
      <c r="AD9" s="175">
        <v>4</v>
      </c>
      <c r="AE9" s="175">
        <v>10</v>
      </c>
      <c r="AF9" s="175">
        <v>5</v>
      </c>
      <c r="AG9" s="175">
        <v>21</v>
      </c>
      <c r="AH9" s="175">
        <v>23</v>
      </c>
      <c r="AI9" s="5"/>
      <c r="AJ9" s="129" t="s">
        <v>16</v>
      </c>
      <c r="AK9" s="175">
        <v>4</v>
      </c>
      <c r="AL9" s="175">
        <v>10</v>
      </c>
      <c r="AM9" s="175">
        <v>5</v>
      </c>
      <c r="AN9" s="175">
        <v>21</v>
      </c>
      <c r="AO9" s="175">
        <v>23</v>
      </c>
    </row>
    <row r="10" spans="1:41" ht="15.9" customHeight="1">
      <c r="A10" s="175" t="s">
        <v>95</v>
      </c>
      <c r="B10" s="129" t="s">
        <v>95</v>
      </c>
      <c r="C10" s="175">
        <f t="shared" si="4"/>
        <v>43</v>
      </c>
      <c r="D10" s="175">
        <f t="shared" si="0"/>
        <v>14</v>
      </c>
      <c r="E10" s="175">
        <f t="shared" si="1"/>
        <v>41</v>
      </c>
      <c r="F10" s="175">
        <f t="shared" si="2"/>
        <v>14</v>
      </c>
      <c r="G10" s="175">
        <f t="shared" si="3"/>
        <v>22</v>
      </c>
      <c r="H10" s="129">
        <v>6</v>
      </c>
      <c r="I10" s="78"/>
      <c r="J10" s="23">
        <v>6</v>
      </c>
      <c r="K10" s="169" t="s">
        <v>95</v>
      </c>
      <c r="L10" s="169" t="s">
        <v>78</v>
      </c>
      <c r="M10" s="169" t="s">
        <v>31</v>
      </c>
      <c r="N10" s="169" t="s">
        <v>13</v>
      </c>
      <c r="O10" s="169" t="s">
        <v>31</v>
      </c>
      <c r="Q10" s="168">
        <v>6</v>
      </c>
      <c r="R10" s="168">
        <v>11</v>
      </c>
      <c r="S10" s="168">
        <v>7</v>
      </c>
      <c r="T10" s="168">
        <v>5</v>
      </c>
      <c r="U10" s="168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9" t="s">
        <v>12</v>
      </c>
      <c r="AD10" s="175">
        <v>4</v>
      </c>
      <c r="AE10" s="175">
        <v>9</v>
      </c>
      <c r="AF10" s="175">
        <v>5</v>
      </c>
      <c r="AG10" s="175">
        <v>21</v>
      </c>
      <c r="AH10" s="175">
        <v>22</v>
      </c>
      <c r="AI10" s="5"/>
      <c r="AJ10" s="129" t="s">
        <v>12</v>
      </c>
      <c r="AK10" s="175">
        <v>4</v>
      </c>
      <c r="AL10" s="175">
        <v>9</v>
      </c>
      <c r="AM10" s="175">
        <v>5</v>
      </c>
      <c r="AN10" s="175">
        <v>21</v>
      </c>
      <c r="AO10" s="175">
        <v>22</v>
      </c>
    </row>
    <row r="11" spans="1:41" ht="15.9" customHeight="1">
      <c r="A11" s="175" t="s">
        <v>31</v>
      </c>
      <c r="B11" s="129" t="s">
        <v>31</v>
      </c>
      <c r="C11" s="175">
        <f t="shared" si="4"/>
        <v>47</v>
      </c>
      <c r="D11" s="175">
        <f t="shared" si="0"/>
        <v>14</v>
      </c>
      <c r="E11" s="175">
        <f t="shared" si="1"/>
        <v>41</v>
      </c>
      <c r="F11" s="175">
        <f t="shared" si="2"/>
        <v>14</v>
      </c>
      <c r="G11" s="175">
        <f t="shared" si="3"/>
        <v>22</v>
      </c>
      <c r="H11" s="129">
        <v>7</v>
      </c>
      <c r="I11" s="78"/>
      <c r="J11" s="168">
        <v>7</v>
      </c>
      <c r="K11" s="169" t="s">
        <v>29</v>
      </c>
      <c r="L11" s="169" t="s">
        <v>78</v>
      </c>
      <c r="M11" s="169" t="s">
        <v>13</v>
      </c>
      <c r="N11" s="169" t="s">
        <v>14</v>
      </c>
      <c r="O11" s="169" t="s">
        <v>31</v>
      </c>
      <c r="Q11" s="168">
        <v>8</v>
      </c>
      <c r="R11" s="168">
        <v>11</v>
      </c>
      <c r="S11" s="168">
        <v>5</v>
      </c>
      <c r="T11" s="168">
        <v>1</v>
      </c>
      <c r="U11" s="168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9" t="s">
        <v>13</v>
      </c>
      <c r="AD11" s="175">
        <v>43</v>
      </c>
      <c r="AE11" s="175">
        <v>13</v>
      </c>
      <c r="AF11" s="175">
        <v>41</v>
      </c>
      <c r="AG11" s="175">
        <v>14</v>
      </c>
      <c r="AH11" s="175">
        <v>22</v>
      </c>
      <c r="AI11" s="5"/>
      <c r="AJ11" s="129" t="s">
        <v>13</v>
      </c>
      <c r="AK11" s="175">
        <v>43</v>
      </c>
      <c r="AL11" s="175">
        <v>13</v>
      </c>
      <c r="AM11" s="175">
        <v>41</v>
      </c>
      <c r="AN11" s="175">
        <v>14</v>
      </c>
      <c r="AO11" s="175">
        <v>22</v>
      </c>
    </row>
    <row r="12" spans="1:41" ht="15.9" customHeight="1">
      <c r="A12" s="175" t="s">
        <v>29</v>
      </c>
      <c r="B12" s="129" t="s">
        <v>29</v>
      </c>
      <c r="C12" s="175">
        <f t="shared" si="4"/>
        <v>47</v>
      </c>
      <c r="D12" s="175">
        <f t="shared" si="0"/>
        <v>18</v>
      </c>
      <c r="E12" s="175">
        <f t="shared" si="1"/>
        <v>41</v>
      </c>
      <c r="F12" s="175">
        <f t="shared" si="2"/>
        <v>14</v>
      </c>
      <c r="G12" s="175">
        <f t="shared" si="3"/>
        <v>22</v>
      </c>
      <c r="H12" s="129">
        <v>8</v>
      </c>
      <c r="I12" s="78"/>
      <c r="J12" s="23">
        <v>8</v>
      </c>
      <c r="K12" s="169" t="s">
        <v>95</v>
      </c>
      <c r="L12" s="169" t="s">
        <v>30</v>
      </c>
      <c r="M12" s="169" t="s">
        <v>95</v>
      </c>
      <c r="N12" s="169" t="s">
        <v>28</v>
      </c>
      <c r="O12" s="169" t="s">
        <v>12</v>
      </c>
      <c r="Q12" s="168">
        <v>6</v>
      </c>
      <c r="R12" s="168">
        <v>10</v>
      </c>
      <c r="S12" s="168">
        <v>6</v>
      </c>
      <c r="T12" s="168">
        <v>9</v>
      </c>
      <c r="U12" s="168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9" t="s">
        <v>95</v>
      </c>
      <c r="AD12" s="175">
        <v>43</v>
      </c>
      <c r="AE12" s="175">
        <v>14</v>
      </c>
      <c r="AF12" s="175">
        <v>41</v>
      </c>
      <c r="AG12" s="175">
        <v>14</v>
      </c>
      <c r="AH12" s="175">
        <v>22</v>
      </c>
      <c r="AI12" s="5"/>
      <c r="AJ12" s="129" t="s">
        <v>95</v>
      </c>
      <c r="AK12" s="175">
        <v>43</v>
      </c>
      <c r="AL12" s="175">
        <v>14</v>
      </c>
      <c r="AM12" s="175">
        <v>41</v>
      </c>
      <c r="AN12" s="175">
        <v>14</v>
      </c>
      <c r="AO12" s="175">
        <v>22</v>
      </c>
    </row>
    <row r="13" spans="1:41" ht="15.9" customHeight="1">
      <c r="A13" s="175" t="s">
        <v>28</v>
      </c>
      <c r="B13" s="129" t="s">
        <v>28</v>
      </c>
      <c r="C13" s="175">
        <f t="shared" si="4"/>
        <v>4</v>
      </c>
      <c r="D13" s="175">
        <f t="shared" si="0"/>
        <v>5</v>
      </c>
      <c r="E13" s="175">
        <f t="shared" si="1"/>
        <v>5</v>
      </c>
      <c r="F13" s="175">
        <f t="shared" si="2"/>
        <v>20</v>
      </c>
      <c r="G13" s="175">
        <f t="shared" si="3"/>
        <v>22</v>
      </c>
      <c r="H13" s="129">
        <v>9</v>
      </c>
      <c r="I13" s="78"/>
      <c r="J13" s="168">
        <v>9</v>
      </c>
      <c r="K13" s="169" t="s">
        <v>29</v>
      </c>
      <c r="L13" s="169" t="s">
        <v>12</v>
      </c>
      <c r="M13" s="169" t="s">
        <v>28</v>
      </c>
      <c r="N13" s="169" t="s">
        <v>28</v>
      </c>
      <c r="O13" s="169" t="s">
        <v>95</v>
      </c>
      <c r="Q13" s="168">
        <v>8</v>
      </c>
      <c r="R13" s="168">
        <v>4</v>
      </c>
      <c r="S13" s="168">
        <v>9</v>
      </c>
      <c r="T13" s="168">
        <v>9</v>
      </c>
      <c r="U13" s="168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9" t="s">
        <v>31</v>
      </c>
      <c r="AD13" s="175">
        <v>47</v>
      </c>
      <c r="AE13" s="175">
        <v>14</v>
      </c>
      <c r="AF13" s="175">
        <v>41</v>
      </c>
      <c r="AG13" s="175">
        <v>14</v>
      </c>
      <c r="AH13" s="175">
        <v>22</v>
      </c>
      <c r="AI13" s="5"/>
      <c r="AJ13" s="129" t="s">
        <v>31</v>
      </c>
      <c r="AK13" s="175">
        <v>47</v>
      </c>
      <c r="AL13" s="175">
        <v>14</v>
      </c>
      <c r="AM13" s="175">
        <v>41</v>
      </c>
      <c r="AN13" s="175">
        <v>14</v>
      </c>
      <c r="AO13" s="175">
        <v>22</v>
      </c>
    </row>
    <row r="14" spans="1:41" ht="15.9" customHeight="1">
      <c r="A14" s="175" t="s">
        <v>30</v>
      </c>
      <c r="B14" s="129" t="s">
        <v>30</v>
      </c>
      <c r="C14" s="175">
        <f t="shared" si="4"/>
        <v>4</v>
      </c>
      <c r="D14" s="175">
        <f t="shared" si="0"/>
        <v>9</v>
      </c>
      <c r="E14" s="175">
        <f t="shared" si="1"/>
        <v>4</v>
      </c>
      <c r="F14" s="175">
        <f t="shared" si="2"/>
        <v>20</v>
      </c>
      <c r="G14" s="175">
        <f t="shared" si="3"/>
        <v>22</v>
      </c>
      <c r="H14" s="129">
        <v>10</v>
      </c>
      <c r="I14" s="78"/>
      <c r="J14" s="23">
        <v>10</v>
      </c>
      <c r="K14" s="169" t="s">
        <v>95</v>
      </c>
      <c r="L14" s="169" t="s">
        <v>15</v>
      </c>
      <c r="M14" s="169" t="s">
        <v>95</v>
      </c>
      <c r="N14" s="169" t="s">
        <v>30</v>
      </c>
      <c r="O14" s="169" t="s">
        <v>28</v>
      </c>
      <c r="Q14" s="168">
        <v>6</v>
      </c>
      <c r="R14" s="168">
        <v>2</v>
      </c>
      <c r="S14" s="168">
        <v>6</v>
      </c>
      <c r="T14" s="168">
        <v>10</v>
      </c>
      <c r="U14" s="168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18</v>
      </c>
      <c r="AF14" s="175">
        <v>41</v>
      </c>
      <c r="AG14" s="175">
        <v>14</v>
      </c>
      <c r="AH14" s="175">
        <v>22</v>
      </c>
      <c r="AI14" s="5"/>
      <c r="AJ14" s="129" t="s">
        <v>29</v>
      </c>
      <c r="AK14" s="175">
        <v>47</v>
      </c>
      <c r="AL14" s="175">
        <v>18</v>
      </c>
      <c r="AM14" s="175">
        <v>41</v>
      </c>
      <c r="AN14" s="175">
        <v>14</v>
      </c>
      <c r="AO14" s="175">
        <v>22</v>
      </c>
    </row>
    <row r="15" spans="1:41" ht="15.9" customHeight="1">
      <c r="A15" s="176" t="s">
        <v>78</v>
      </c>
      <c r="B15" s="174" t="s">
        <v>283</v>
      </c>
      <c r="C15" s="176">
        <f t="shared" si="4"/>
        <v>0</v>
      </c>
      <c r="D15" s="176">
        <f t="shared" si="0"/>
        <v>16</v>
      </c>
      <c r="E15" s="176">
        <f t="shared" si="1"/>
        <v>0</v>
      </c>
      <c r="F15" s="176">
        <f t="shared" si="2"/>
        <v>4</v>
      </c>
      <c r="G15" s="176">
        <f t="shared" si="3"/>
        <v>0</v>
      </c>
      <c r="H15" s="174">
        <v>11</v>
      </c>
      <c r="I15" s="78"/>
      <c r="J15" s="168">
        <v>11</v>
      </c>
      <c r="K15" s="169" t="s">
        <v>95</v>
      </c>
      <c r="L15" s="169" t="s">
        <v>85</v>
      </c>
      <c r="M15" s="169" t="s">
        <v>29</v>
      </c>
      <c r="N15" s="169" t="s">
        <v>16</v>
      </c>
      <c r="O15" s="169" t="s">
        <v>29</v>
      </c>
      <c r="Q15" s="168">
        <v>6</v>
      </c>
      <c r="R15" s="168">
        <v>18</v>
      </c>
      <c r="S15" s="168">
        <v>8</v>
      </c>
      <c r="T15" s="168">
        <v>3</v>
      </c>
      <c r="U15" s="168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9" t="s">
        <v>28</v>
      </c>
      <c r="AD15" s="175">
        <v>4</v>
      </c>
      <c r="AE15" s="175">
        <v>5</v>
      </c>
      <c r="AF15" s="175">
        <v>5</v>
      </c>
      <c r="AG15" s="175">
        <v>20</v>
      </c>
      <c r="AH15" s="175">
        <v>22</v>
      </c>
      <c r="AI15" s="5"/>
      <c r="AJ15" s="129" t="s">
        <v>28</v>
      </c>
      <c r="AK15" s="175">
        <v>4</v>
      </c>
      <c r="AL15" s="175">
        <v>5</v>
      </c>
      <c r="AM15" s="175">
        <v>5</v>
      </c>
      <c r="AN15" s="175">
        <v>20</v>
      </c>
      <c r="AO15" s="175">
        <v>22</v>
      </c>
    </row>
    <row r="16" spans="1:41" ht="15.9" customHeight="1">
      <c r="A16" s="176" t="s">
        <v>79</v>
      </c>
      <c r="B16" s="174" t="s">
        <v>284</v>
      </c>
      <c r="C16" s="176">
        <f t="shared" si="4"/>
        <v>0</v>
      </c>
      <c r="D16" s="176">
        <f t="shared" si="0"/>
        <v>5</v>
      </c>
      <c r="E16" s="176">
        <f t="shared" si="1"/>
        <v>0</v>
      </c>
      <c r="F16" s="176">
        <f t="shared" si="2"/>
        <v>4</v>
      </c>
      <c r="G16" s="176">
        <f t="shared" si="3"/>
        <v>0</v>
      </c>
      <c r="H16" s="174">
        <v>12</v>
      </c>
      <c r="I16" s="78"/>
      <c r="J16" s="23">
        <v>12</v>
      </c>
      <c r="K16" s="169" t="s">
        <v>95</v>
      </c>
      <c r="L16" s="169" t="s">
        <v>13</v>
      </c>
      <c r="M16" s="169" t="s">
        <v>95</v>
      </c>
      <c r="N16" s="169" t="s">
        <v>31</v>
      </c>
      <c r="O16" s="169" t="s">
        <v>29</v>
      </c>
      <c r="Q16" s="168">
        <v>6</v>
      </c>
      <c r="R16" s="168">
        <v>5</v>
      </c>
      <c r="S16" s="168">
        <v>6</v>
      </c>
      <c r="T16" s="168">
        <v>7</v>
      </c>
      <c r="U16" s="168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9" t="s">
        <v>30</v>
      </c>
      <c r="AD16" s="175">
        <v>4</v>
      </c>
      <c r="AE16" s="175">
        <v>9</v>
      </c>
      <c r="AF16" s="175">
        <v>4</v>
      </c>
      <c r="AG16" s="175">
        <v>20</v>
      </c>
      <c r="AH16" s="175">
        <v>22</v>
      </c>
      <c r="AI16" s="5"/>
      <c r="AJ16" s="129" t="s">
        <v>30</v>
      </c>
      <c r="AK16" s="175">
        <v>4</v>
      </c>
      <c r="AL16" s="175">
        <v>9</v>
      </c>
      <c r="AM16" s="175">
        <v>4</v>
      </c>
      <c r="AN16" s="175">
        <v>20</v>
      </c>
      <c r="AO16" s="175">
        <v>22</v>
      </c>
    </row>
    <row r="17" spans="1:41" ht="15.9" customHeight="1">
      <c r="A17" s="176" t="s">
        <v>80</v>
      </c>
      <c r="B17" s="174" t="s">
        <v>285</v>
      </c>
      <c r="C17" s="176">
        <f t="shared" si="4"/>
        <v>0</v>
      </c>
      <c r="D17" s="176">
        <f t="shared" si="0"/>
        <v>7</v>
      </c>
      <c r="E17" s="176">
        <f t="shared" si="1"/>
        <v>0</v>
      </c>
      <c r="F17" s="176">
        <f t="shared" si="2"/>
        <v>4</v>
      </c>
      <c r="G17" s="176">
        <f t="shared" si="3"/>
        <v>0</v>
      </c>
      <c r="H17" s="174">
        <v>13</v>
      </c>
      <c r="I17" s="78"/>
      <c r="J17" s="168">
        <v>13</v>
      </c>
      <c r="K17" s="169" t="s">
        <v>29</v>
      </c>
      <c r="L17" s="169" t="s">
        <v>82</v>
      </c>
      <c r="M17" s="169" t="s">
        <v>29</v>
      </c>
      <c r="N17" s="169" t="s">
        <v>13</v>
      </c>
      <c r="O17" s="169" t="s">
        <v>12</v>
      </c>
      <c r="Q17" s="168">
        <v>8</v>
      </c>
      <c r="R17" s="168">
        <v>16</v>
      </c>
      <c r="S17" s="168">
        <v>8</v>
      </c>
      <c r="T17" s="168">
        <v>5</v>
      </c>
      <c r="U17" s="168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4" t="s">
        <v>78</v>
      </c>
      <c r="AD17" s="176">
        <v>0</v>
      </c>
      <c r="AE17" s="176">
        <v>48</v>
      </c>
      <c r="AF17" s="176">
        <v>0</v>
      </c>
      <c r="AG17" s="176">
        <v>12</v>
      </c>
      <c r="AH17" s="176">
        <v>0</v>
      </c>
      <c r="AI17" s="5"/>
      <c r="AJ17" s="174" t="s">
        <v>78</v>
      </c>
      <c r="AK17" s="176">
        <v>0</v>
      </c>
      <c r="AL17" s="176">
        <v>48</v>
      </c>
      <c r="AM17" s="176">
        <v>0</v>
      </c>
      <c r="AN17" s="176">
        <v>12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4"/>
        <v>0</v>
      </c>
      <c r="D18" s="176">
        <f t="shared" si="0"/>
        <v>10</v>
      </c>
      <c r="E18" s="176">
        <f t="shared" si="1"/>
        <v>3</v>
      </c>
      <c r="F18" s="176">
        <f t="shared" si="2"/>
        <v>3</v>
      </c>
      <c r="G18" s="176">
        <f t="shared" si="3"/>
        <v>0</v>
      </c>
      <c r="H18" s="174">
        <v>14</v>
      </c>
      <c r="I18" s="78"/>
      <c r="J18" s="23">
        <v>14</v>
      </c>
      <c r="K18" s="169" t="s">
        <v>31</v>
      </c>
      <c r="L18" s="169" t="s">
        <v>12</v>
      </c>
      <c r="M18" s="169" t="s">
        <v>12</v>
      </c>
      <c r="N18" s="169" t="s">
        <v>14</v>
      </c>
      <c r="O18" s="169" t="s">
        <v>30</v>
      </c>
      <c r="Q18" s="168">
        <v>7</v>
      </c>
      <c r="R18" s="168">
        <v>4</v>
      </c>
      <c r="S18" s="168">
        <v>4</v>
      </c>
      <c r="T18" s="168">
        <v>1</v>
      </c>
      <c r="U18" s="168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4" t="s">
        <v>79</v>
      </c>
      <c r="AD18" s="176">
        <v>0</v>
      </c>
      <c r="AE18" s="176">
        <v>15</v>
      </c>
      <c r="AF18" s="176">
        <v>0</v>
      </c>
      <c r="AG18" s="176">
        <v>12</v>
      </c>
      <c r="AH18" s="176">
        <v>0</v>
      </c>
      <c r="AI18" s="5"/>
      <c r="AJ18" s="174" t="s">
        <v>79</v>
      </c>
      <c r="AK18" s="176">
        <v>0</v>
      </c>
      <c r="AL18" s="176">
        <v>15</v>
      </c>
      <c r="AM18" s="176">
        <v>0</v>
      </c>
      <c r="AN18" s="176">
        <v>12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4"/>
        <v>0</v>
      </c>
      <c r="D19" s="176">
        <f t="shared" si="0"/>
        <v>11</v>
      </c>
      <c r="E19" s="176">
        <f t="shared" si="1"/>
        <v>3</v>
      </c>
      <c r="F19" s="176">
        <f t="shared" si="2"/>
        <v>3</v>
      </c>
      <c r="G19" s="176">
        <f t="shared" si="3"/>
        <v>0</v>
      </c>
      <c r="H19" s="174">
        <v>15</v>
      </c>
      <c r="I19" s="78"/>
      <c r="J19" s="168">
        <v>15</v>
      </c>
      <c r="K19" s="169" t="s">
        <v>15</v>
      </c>
      <c r="L19" s="169" t="s">
        <v>78</v>
      </c>
      <c r="M19" s="169" t="s">
        <v>29</v>
      </c>
      <c r="N19" s="169" t="s">
        <v>30</v>
      </c>
      <c r="O19" s="169" t="s">
        <v>31</v>
      </c>
      <c r="Q19" s="168">
        <v>2</v>
      </c>
      <c r="R19" s="168">
        <v>11</v>
      </c>
      <c r="S19" s="168">
        <v>8</v>
      </c>
      <c r="T19" s="168">
        <v>10</v>
      </c>
      <c r="U19" s="168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4" t="s">
        <v>80</v>
      </c>
      <c r="AD19" s="176">
        <v>0</v>
      </c>
      <c r="AE19" s="176">
        <v>21</v>
      </c>
      <c r="AF19" s="176">
        <v>0</v>
      </c>
      <c r="AG19" s="176">
        <v>12</v>
      </c>
      <c r="AH19" s="176">
        <v>0</v>
      </c>
      <c r="AI19" s="5"/>
      <c r="AJ19" s="174" t="s">
        <v>80</v>
      </c>
      <c r="AK19" s="176">
        <v>0</v>
      </c>
      <c r="AL19" s="176">
        <v>21</v>
      </c>
      <c r="AM19" s="176">
        <v>0</v>
      </c>
      <c r="AN19" s="176">
        <v>12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4"/>
        <v>0</v>
      </c>
      <c r="D20" s="176">
        <f t="shared" si="0"/>
        <v>11</v>
      </c>
      <c r="E20" s="176">
        <f t="shared" si="1"/>
        <v>3</v>
      </c>
      <c r="F20" s="176">
        <f t="shared" si="2"/>
        <v>3</v>
      </c>
      <c r="G20" s="176">
        <f t="shared" si="3"/>
        <v>0</v>
      </c>
      <c r="H20" s="174">
        <v>16</v>
      </c>
      <c r="I20" s="78"/>
      <c r="J20" s="23">
        <v>16</v>
      </c>
      <c r="K20" s="169" t="s">
        <v>12</v>
      </c>
      <c r="L20" s="169" t="s">
        <v>78</v>
      </c>
      <c r="M20" s="169" t="s">
        <v>13</v>
      </c>
      <c r="N20" s="169" t="s">
        <v>15</v>
      </c>
      <c r="O20" s="169" t="s">
        <v>15</v>
      </c>
      <c r="Q20" s="168">
        <v>4</v>
      </c>
      <c r="R20" s="168">
        <v>11</v>
      </c>
      <c r="S20" s="168">
        <v>5</v>
      </c>
      <c r="T20" s="168">
        <v>2</v>
      </c>
      <c r="U20" s="168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4" t="s">
        <v>81</v>
      </c>
      <c r="AD20" s="176">
        <v>0</v>
      </c>
      <c r="AE20" s="176">
        <v>30</v>
      </c>
      <c r="AF20" s="176">
        <v>9</v>
      </c>
      <c r="AG20" s="176">
        <v>9</v>
      </c>
      <c r="AH20" s="176">
        <v>0</v>
      </c>
      <c r="AI20" s="5"/>
      <c r="AJ20" s="174" t="s">
        <v>81</v>
      </c>
      <c r="AK20" s="176">
        <v>0</v>
      </c>
      <c r="AL20" s="176">
        <v>30</v>
      </c>
      <c r="AM20" s="176">
        <v>9</v>
      </c>
      <c r="AN20" s="176">
        <v>9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4"/>
        <v>0</v>
      </c>
      <c r="D21" s="176">
        <f t="shared" si="0"/>
        <v>8</v>
      </c>
      <c r="E21" s="176">
        <f t="shared" si="1"/>
        <v>3</v>
      </c>
      <c r="F21" s="176">
        <f t="shared" si="2"/>
        <v>3</v>
      </c>
      <c r="G21" s="176">
        <f t="shared" si="3"/>
        <v>0</v>
      </c>
      <c r="H21" s="174">
        <v>17</v>
      </c>
      <c r="I21" s="78"/>
      <c r="J21" s="168">
        <v>17</v>
      </c>
      <c r="K21" s="169" t="s">
        <v>13</v>
      </c>
      <c r="L21" s="169" t="s">
        <v>95</v>
      </c>
      <c r="M21" s="169" t="s">
        <v>31</v>
      </c>
      <c r="N21" s="169" t="s">
        <v>12</v>
      </c>
      <c r="O21" s="169" t="s">
        <v>12</v>
      </c>
      <c r="Q21" s="168">
        <v>5</v>
      </c>
      <c r="R21" s="168">
        <v>6</v>
      </c>
      <c r="S21" s="168">
        <v>7</v>
      </c>
      <c r="T21" s="168">
        <v>4</v>
      </c>
      <c r="U21" s="168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4" t="s">
        <v>96</v>
      </c>
      <c r="AD21" s="176">
        <v>0</v>
      </c>
      <c r="AE21" s="176">
        <v>33</v>
      </c>
      <c r="AF21" s="176">
        <v>9</v>
      </c>
      <c r="AG21" s="176">
        <v>9</v>
      </c>
      <c r="AH21" s="176">
        <v>0</v>
      </c>
      <c r="AI21" s="5"/>
      <c r="AJ21" s="174" t="s">
        <v>96</v>
      </c>
      <c r="AK21" s="176">
        <v>0</v>
      </c>
      <c r="AL21" s="176">
        <v>33</v>
      </c>
      <c r="AM21" s="176">
        <v>9</v>
      </c>
      <c r="AN21" s="176">
        <v>9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4"/>
        <v>0</v>
      </c>
      <c r="D22" s="176">
        <f t="shared" si="0"/>
        <v>6</v>
      </c>
      <c r="E22" s="176">
        <f t="shared" si="1"/>
        <v>0</v>
      </c>
      <c r="F22" s="176">
        <f t="shared" si="2"/>
        <v>4</v>
      </c>
      <c r="G22" s="176">
        <f t="shared" si="3"/>
        <v>0</v>
      </c>
      <c r="H22" s="174">
        <v>18</v>
      </c>
      <c r="I22" s="78"/>
      <c r="J22" s="23">
        <v>18</v>
      </c>
      <c r="K22" s="169" t="s">
        <v>13</v>
      </c>
      <c r="L22" s="169" t="s">
        <v>12</v>
      </c>
      <c r="M22" s="169" t="s">
        <v>13</v>
      </c>
      <c r="N22" s="169" t="s">
        <v>30</v>
      </c>
      <c r="O22" s="169" t="s">
        <v>12</v>
      </c>
      <c r="Q22" s="168">
        <v>5</v>
      </c>
      <c r="R22" s="168">
        <v>4</v>
      </c>
      <c r="S22" s="168">
        <v>5</v>
      </c>
      <c r="T22" s="168">
        <v>10</v>
      </c>
      <c r="U22" s="168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4" t="s">
        <v>82</v>
      </c>
      <c r="AD22" s="176">
        <v>0</v>
      </c>
      <c r="AE22" s="176">
        <v>33</v>
      </c>
      <c r="AF22" s="176">
        <v>9</v>
      </c>
      <c r="AG22" s="176">
        <v>9</v>
      </c>
      <c r="AH22" s="176">
        <v>0</v>
      </c>
      <c r="AI22" s="5"/>
      <c r="AJ22" s="174" t="s">
        <v>82</v>
      </c>
      <c r="AK22" s="176">
        <v>0</v>
      </c>
      <c r="AL22" s="176">
        <v>33</v>
      </c>
      <c r="AM22" s="176">
        <v>9</v>
      </c>
      <c r="AN22" s="176">
        <v>9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4"/>
        <v>0</v>
      </c>
      <c r="D23" s="176">
        <f t="shared" si="0"/>
        <v>6</v>
      </c>
      <c r="E23" s="176">
        <f t="shared" si="1"/>
        <v>0</v>
      </c>
      <c r="F23" s="176">
        <f t="shared" si="2"/>
        <v>4</v>
      </c>
      <c r="G23" s="176">
        <f t="shared" si="3"/>
        <v>0</v>
      </c>
      <c r="H23" s="174">
        <v>19</v>
      </c>
      <c r="I23" s="78"/>
      <c r="J23" s="168">
        <v>19</v>
      </c>
      <c r="K23" s="169" t="s">
        <v>29</v>
      </c>
      <c r="L23" s="169" t="s">
        <v>82</v>
      </c>
      <c r="M23" s="169" t="s">
        <v>31</v>
      </c>
      <c r="N23" s="169" t="s">
        <v>28</v>
      </c>
      <c r="O23" s="169" t="s">
        <v>16</v>
      </c>
      <c r="Q23" s="168">
        <v>8</v>
      </c>
      <c r="R23" s="168">
        <v>16</v>
      </c>
      <c r="S23" s="168">
        <v>7</v>
      </c>
      <c r="T23" s="168">
        <v>9</v>
      </c>
      <c r="U23" s="168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4" t="s">
        <v>94</v>
      </c>
      <c r="AD23" s="176">
        <v>0</v>
      </c>
      <c r="AE23" s="176">
        <v>24</v>
      </c>
      <c r="AF23" s="176">
        <v>9</v>
      </c>
      <c r="AG23" s="176">
        <v>9</v>
      </c>
      <c r="AH23" s="176">
        <v>0</v>
      </c>
      <c r="AI23" s="5"/>
      <c r="AJ23" s="174" t="s">
        <v>94</v>
      </c>
      <c r="AK23" s="176">
        <v>0</v>
      </c>
      <c r="AL23" s="176">
        <v>24</v>
      </c>
      <c r="AM23" s="176">
        <v>9</v>
      </c>
      <c r="AN23" s="176">
        <v>9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8"/>
      <c r="J24" s="23">
        <v>20</v>
      </c>
      <c r="K24" s="169" t="s">
        <v>31</v>
      </c>
      <c r="L24" s="169" t="s">
        <v>31</v>
      </c>
      <c r="M24" s="169" t="s">
        <v>13</v>
      </c>
      <c r="N24" s="169" t="s">
        <v>94</v>
      </c>
      <c r="O24" s="169" t="s">
        <v>31</v>
      </c>
      <c r="Q24" s="168">
        <v>7</v>
      </c>
      <c r="R24" s="168">
        <v>7</v>
      </c>
      <c r="S24" s="168">
        <v>5</v>
      </c>
      <c r="T24" s="168">
        <v>17</v>
      </c>
      <c r="U24" s="168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4" t="s">
        <v>85</v>
      </c>
      <c r="AD24" s="176">
        <v>0</v>
      </c>
      <c r="AE24" s="176">
        <v>18</v>
      </c>
      <c r="AF24" s="176">
        <v>0</v>
      </c>
      <c r="AG24" s="176">
        <v>12</v>
      </c>
      <c r="AH24" s="176">
        <v>0</v>
      </c>
      <c r="AI24" s="5"/>
      <c r="AJ24" s="174" t="s">
        <v>85</v>
      </c>
      <c r="AK24" s="176">
        <v>0</v>
      </c>
      <c r="AL24" s="176">
        <v>18</v>
      </c>
      <c r="AM24" s="176">
        <v>0</v>
      </c>
      <c r="AN24" s="176">
        <v>12</v>
      </c>
      <c r="AO24" s="176">
        <v>0</v>
      </c>
    </row>
    <row r="25" spans="1:41" ht="16.5" customHeight="1">
      <c r="I25" s="78"/>
      <c r="J25" s="168">
        <v>21</v>
      </c>
      <c r="K25" s="169" t="s">
        <v>13</v>
      </c>
      <c r="L25" s="169" t="s">
        <v>29</v>
      </c>
      <c r="M25" s="169" t="s">
        <v>13</v>
      </c>
      <c r="N25" s="169" t="s">
        <v>15</v>
      </c>
      <c r="O25" s="169" t="s">
        <v>16</v>
      </c>
      <c r="Q25" s="168">
        <v>5</v>
      </c>
      <c r="R25" s="168">
        <v>8</v>
      </c>
      <c r="S25" s="168">
        <v>5</v>
      </c>
      <c r="T25" s="168">
        <v>2</v>
      </c>
      <c r="U25" s="168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4" t="s">
        <v>87</v>
      </c>
      <c r="AD25" s="176">
        <v>0</v>
      </c>
      <c r="AE25" s="176">
        <v>18</v>
      </c>
      <c r="AF25" s="176">
        <v>0</v>
      </c>
      <c r="AG25" s="176">
        <v>12</v>
      </c>
      <c r="AH25" s="176">
        <v>0</v>
      </c>
      <c r="AI25" s="5"/>
      <c r="AJ25" s="174" t="s">
        <v>87</v>
      </c>
      <c r="AK25" s="176">
        <v>0</v>
      </c>
      <c r="AL25" s="176">
        <v>18</v>
      </c>
      <c r="AM25" s="176">
        <v>0</v>
      </c>
      <c r="AN25" s="176">
        <v>12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6">SUM(E6:E14)/E24</f>
        <v>0.94</v>
      </c>
      <c r="F26" s="133">
        <f t="shared" si="6"/>
        <v>0.79500000000000004</v>
      </c>
      <c r="G26" s="5">
        <v>1</v>
      </c>
      <c r="I26" s="78"/>
      <c r="J26" s="23">
        <v>22</v>
      </c>
      <c r="K26" s="169" t="s">
        <v>28</v>
      </c>
      <c r="L26" s="169" t="s">
        <v>81</v>
      </c>
      <c r="M26" s="169" t="s">
        <v>13</v>
      </c>
      <c r="N26" s="169" t="s">
        <v>15</v>
      </c>
      <c r="O26" s="169" t="s">
        <v>15</v>
      </c>
      <c r="Q26" s="168">
        <v>9</v>
      </c>
      <c r="R26" s="168">
        <v>14</v>
      </c>
      <c r="S26" s="168">
        <v>5</v>
      </c>
      <c r="T26" s="168">
        <v>2</v>
      </c>
      <c r="U26" s="168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9">
        <v>200</v>
      </c>
      <c r="AE26" s="99">
        <v>360</v>
      </c>
      <c r="AF26" s="99">
        <v>224</v>
      </c>
      <c r="AG26" s="99">
        <v>264</v>
      </c>
      <c r="AH26" s="99">
        <v>200</v>
      </c>
      <c r="AI26" s="5"/>
      <c r="AK26" s="99">
        <v>200</v>
      </c>
      <c r="AL26" s="99">
        <v>360</v>
      </c>
      <c r="AM26" s="99">
        <v>224</v>
      </c>
      <c r="AN26" s="99">
        <v>264</v>
      </c>
      <c r="AO26" s="99">
        <v>200</v>
      </c>
    </row>
    <row r="27" spans="1:41" ht="16.5" customHeight="1">
      <c r="B27" s="5" t="s">
        <v>292</v>
      </c>
      <c r="C27" s="5">
        <v>0</v>
      </c>
      <c r="D27" s="133">
        <f>SUM(D15:D23)/D24</f>
        <v>0.4</v>
      </c>
      <c r="E27" s="133">
        <f t="shared" ref="E27:F27" si="7">SUM(E15:E23)/E24</f>
        <v>0.06</v>
      </c>
      <c r="F27" s="133">
        <f t="shared" si="7"/>
        <v>0.16</v>
      </c>
      <c r="G27" s="5">
        <v>0</v>
      </c>
      <c r="I27" s="78"/>
      <c r="J27" s="168">
        <v>23</v>
      </c>
      <c r="K27" s="169" t="s">
        <v>31</v>
      </c>
      <c r="L27" s="169" t="s">
        <v>95</v>
      </c>
      <c r="M27" s="169" t="s">
        <v>95</v>
      </c>
      <c r="N27" s="169" t="s">
        <v>31</v>
      </c>
      <c r="O27" s="169" t="s">
        <v>15</v>
      </c>
      <c r="Q27" s="168">
        <v>7</v>
      </c>
      <c r="R27" s="168">
        <v>6</v>
      </c>
      <c r="S27" s="168">
        <v>6</v>
      </c>
      <c r="T27" s="168">
        <v>7</v>
      </c>
      <c r="U27" s="168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29</v>
      </c>
      <c r="L28" s="169" t="s">
        <v>13</v>
      </c>
      <c r="M28" s="169" t="s">
        <v>31</v>
      </c>
      <c r="N28" s="169" t="s">
        <v>13</v>
      </c>
      <c r="O28" s="169" t="s">
        <v>30</v>
      </c>
      <c r="Q28" s="168">
        <v>8</v>
      </c>
      <c r="R28" s="168">
        <v>5</v>
      </c>
      <c r="S28" s="168">
        <v>7</v>
      </c>
      <c r="T28" s="168">
        <v>5</v>
      </c>
      <c r="U28" s="168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13</v>
      </c>
      <c r="L29" s="169" t="s">
        <v>85</v>
      </c>
      <c r="M29" s="169" t="s">
        <v>29</v>
      </c>
      <c r="N29" s="169" t="s">
        <v>28</v>
      </c>
      <c r="O29" s="169" t="s">
        <v>29</v>
      </c>
      <c r="Q29" s="168">
        <v>5</v>
      </c>
      <c r="R29" s="168">
        <v>18</v>
      </c>
      <c r="S29" s="168">
        <v>8</v>
      </c>
      <c r="T29" s="168">
        <v>9</v>
      </c>
      <c r="U29" s="168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8"/>
      <c r="J30" s="23">
        <v>26</v>
      </c>
      <c r="K30" s="169" t="s">
        <v>31</v>
      </c>
      <c r="L30" s="169" t="s">
        <v>81</v>
      </c>
      <c r="M30" s="169" t="s">
        <v>31</v>
      </c>
      <c r="N30" s="169" t="s">
        <v>16</v>
      </c>
      <c r="O30" s="169" t="s">
        <v>16</v>
      </c>
      <c r="Q30" s="168">
        <v>7</v>
      </c>
      <c r="R30" s="168">
        <v>14</v>
      </c>
      <c r="S30" s="168">
        <v>7</v>
      </c>
      <c r="T30" s="168">
        <v>3</v>
      </c>
      <c r="U30" s="168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8"/>
      <c r="J31" s="168">
        <v>27</v>
      </c>
      <c r="K31" s="169" t="s">
        <v>29</v>
      </c>
      <c r="L31" s="169" t="s">
        <v>29</v>
      </c>
      <c r="M31" s="169" t="s">
        <v>31</v>
      </c>
      <c r="N31" s="169" t="s">
        <v>31</v>
      </c>
      <c r="O31" s="169" t="s">
        <v>12</v>
      </c>
      <c r="Q31" s="168">
        <v>8</v>
      </c>
      <c r="R31" s="168">
        <v>8</v>
      </c>
      <c r="S31" s="168">
        <v>7</v>
      </c>
      <c r="T31" s="168">
        <v>7</v>
      </c>
      <c r="U31" s="168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9" t="s">
        <v>13</v>
      </c>
      <c r="L32" s="169" t="s">
        <v>16</v>
      </c>
      <c r="M32" s="169" t="s">
        <v>95</v>
      </c>
      <c r="N32" s="169" t="s">
        <v>16</v>
      </c>
      <c r="O32" s="169" t="s">
        <v>95</v>
      </c>
      <c r="Q32" s="168">
        <v>5</v>
      </c>
      <c r="R32" s="168">
        <v>3</v>
      </c>
      <c r="S32" s="168">
        <v>6</v>
      </c>
      <c r="T32" s="168">
        <v>3</v>
      </c>
      <c r="U32" s="168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9" t="s">
        <v>15</v>
      </c>
      <c r="AD32" s="175">
        <v>4</v>
      </c>
      <c r="AE32" s="175">
        <v>22</v>
      </c>
      <c r="AF32" s="175">
        <v>5</v>
      </c>
      <c r="AG32" s="175">
        <v>21</v>
      </c>
      <c r="AH32" s="175">
        <v>23</v>
      </c>
      <c r="AI32" s="5"/>
      <c r="AJ32" s="129" t="s">
        <v>15</v>
      </c>
      <c r="AK32" s="175">
        <v>4</v>
      </c>
      <c r="AL32" s="175">
        <v>22</v>
      </c>
      <c r="AM32" s="175">
        <v>5</v>
      </c>
      <c r="AN32" s="175">
        <v>21</v>
      </c>
      <c r="AO32" s="175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8">
        <v>29</v>
      </c>
      <c r="K33" s="169" t="s">
        <v>28</v>
      </c>
      <c r="L33" s="169" t="s">
        <v>15</v>
      </c>
      <c r="M33" s="169" t="s">
        <v>94</v>
      </c>
      <c r="N33" s="169" t="s">
        <v>16</v>
      </c>
      <c r="O33" s="169" t="s">
        <v>28</v>
      </c>
      <c r="Q33" s="168">
        <v>9</v>
      </c>
      <c r="R33" s="168">
        <v>2</v>
      </c>
      <c r="S33" s="168">
        <v>17</v>
      </c>
      <c r="T33" s="168">
        <v>3</v>
      </c>
      <c r="U33" s="168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9" t="s">
        <v>16</v>
      </c>
      <c r="AD33" s="175">
        <v>4</v>
      </c>
      <c r="AE33" s="175">
        <v>10</v>
      </c>
      <c r="AF33" s="175">
        <v>5</v>
      </c>
      <c r="AG33" s="175">
        <v>21</v>
      </c>
      <c r="AH33" s="175">
        <v>23</v>
      </c>
      <c r="AI33" s="5"/>
      <c r="AJ33" s="129" t="s">
        <v>16</v>
      </c>
      <c r="AK33" s="175">
        <v>4</v>
      </c>
      <c r="AL33" s="175">
        <v>10</v>
      </c>
      <c r="AM33" s="175">
        <v>5</v>
      </c>
      <c r="AN33" s="175">
        <v>21</v>
      </c>
      <c r="AO33" s="175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9" t="s">
        <v>13</v>
      </c>
      <c r="L34" s="169" t="s">
        <v>96</v>
      </c>
      <c r="M34" s="169" t="s">
        <v>13</v>
      </c>
      <c r="N34" s="169" t="s">
        <v>12</v>
      </c>
      <c r="O34" s="169" t="s">
        <v>15</v>
      </c>
      <c r="Q34" s="168">
        <v>5</v>
      </c>
      <c r="R34" s="168">
        <v>15</v>
      </c>
      <c r="S34" s="168">
        <v>5</v>
      </c>
      <c r="T34" s="168">
        <v>4</v>
      </c>
      <c r="U34" s="168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9" t="s">
        <v>12</v>
      </c>
      <c r="AD34" s="175">
        <v>4</v>
      </c>
      <c r="AE34" s="175">
        <v>9</v>
      </c>
      <c r="AF34" s="175">
        <v>5</v>
      </c>
      <c r="AG34" s="175">
        <v>21</v>
      </c>
      <c r="AH34" s="175">
        <v>22</v>
      </c>
      <c r="AI34" s="5"/>
      <c r="AJ34" s="129" t="s">
        <v>12</v>
      </c>
      <c r="AK34" s="175">
        <v>4</v>
      </c>
      <c r="AL34" s="175">
        <v>9</v>
      </c>
      <c r="AM34" s="175">
        <v>5</v>
      </c>
      <c r="AN34" s="175">
        <v>21</v>
      </c>
      <c r="AO34" s="175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8">
        <v>31</v>
      </c>
      <c r="K35" s="169" t="s">
        <v>13</v>
      </c>
      <c r="L35" s="169" t="s">
        <v>80</v>
      </c>
      <c r="M35" s="169" t="s">
        <v>30</v>
      </c>
      <c r="N35" s="169" t="s">
        <v>30</v>
      </c>
      <c r="O35" s="169" t="s">
        <v>15</v>
      </c>
      <c r="Q35" s="168">
        <v>5</v>
      </c>
      <c r="R35" s="168">
        <v>13</v>
      </c>
      <c r="S35" s="168">
        <v>10</v>
      </c>
      <c r="T35" s="168">
        <v>10</v>
      </c>
      <c r="U35" s="168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9" t="s">
        <v>13</v>
      </c>
      <c r="AD35" s="175">
        <v>43</v>
      </c>
      <c r="AE35" s="175">
        <v>13</v>
      </c>
      <c r="AF35" s="175">
        <v>41</v>
      </c>
      <c r="AG35" s="175">
        <v>14</v>
      </c>
      <c r="AH35" s="175">
        <v>22</v>
      </c>
      <c r="AI35" s="5"/>
      <c r="AJ35" s="129" t="s">
        <v>13</v>
      </c>
      <c r="AK35" s="175">
        <v>43</v>
      </c>
      <c r="AL35" s="175">
        <v>13</v>
      </c>
      <c r="AM35" s="175">
        <v>41</v>
      </c>
      <c r="AN35" s="175">
        <v>14</v>
      </c>
      <c r="AO35" s="175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9" t="s">
        <v>13</v>
      </c>
      <c r="L36" s="169" t="s">
        <v>12</v>
      </c>
      <c r="M36" s="169" t="s">
        <v>29</v>
      </c>
      <c r="N36" s="169" t="s">
        <v>30</v>
      </c>
      <c r="O36" s="169" t="s">
        <v>12</v>
      </c>
      <c r="Q36" s="168">
        <v>5</v>
      </c>
      <c r="R36" s="168">
        <v>4</v>
      </c>
      <c r="S36" s="168">
        <v>8</v>
      </c>
      <c r="T36" s="168">
        <v>10</v>
      </c>
      <c r="U36" s="168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9" t="s">
        <v>95</v>
      </c>
      <c r="AD36" s="175">
        <v>43</v>
      </c>
      <c r="AE36" s="175">
        <v>14</v>
      </c>
      <c r="AF36" s="175">
        <v>41</v>
      </c>
      <c r="AG36" s="175">
        <v>14</v>
      </c>
      <c r="AH36" s="175">
        <v>22</v>
      </c>
      <c r="AI36" s="5"/>
      <c r="AJ36" s="129" t="s">
        <v>95</v>
      </c>
      <c r="AK36" s="175">
        <v>43</v>
      </c>
      <c r="AL36" s="175">
        <v>14</v>
      </c>
      <c r="AM36" s="175">
        <v>41</v>
      </c>
      <c r="AN36" s="175">
        <v>14</v>
      </c>
      <c r="AO36" s="175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8">
        <v>33</v>
      </c>
      <c r="K37" s="169" t="s">
        <v>95</v>
      </c>
      <c r="L37" s="169" t="s">
        <v>15</v>
      </c>
      <c r="M37" s="169" t="s">
        <v>96</v>
      </c>
      <c r="N37" s="169" t="s">
        <v>31</v>
      </c>
      <c r="O37" s="169" t="s">
        <v>12</v>
      </c>
      <c r="Q37" s="168">
        <v>6</v>
      </c>
      <c r="R37" s="168">
        <v>2</v>
      </c>
      <c r="S37" s="168">
        <v>15</v>
      </c>
      <c r="T37" s="168">
        <v>7</v>
      </c>
      <c r="U37" s="168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9" t="s">
        <v>31</v>
      </c>
      <c r="AD37" s="175">
        <v>47</v>
      </c>
      <c r="AE37" s="175">
        <v>14</v>
      </c>
      <c r="AF37" s="175">
        <v>41</v>
      </c>
      <c r="AG37" s="175">
        <v>14</v>
      </c>
      <c r="AH37" s="175">
        <v>22</v>
      </c>
      <c r="AI37" s="5"/>
      <c r="AJ37" s="129" t="s">
        <v>31</v>
      </c>
      <c r="AK37" s="175">
        <v>47</v>
      </c>
      <c r="AL37" s="175">
        <v>14</v>
      </c>
      <c r="AM37" s="175">
        <v>41</v>
      </c>
      <c r="AN37" s="175">
        <v>14</v>
      </c>
      <c r="AO37" s="175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9" t="s">
        <v>29</v>
      </c>
      <c r="L38" s="169" t="s">
        <v>28</v>
      </c>
      <c r="M38" s="169" t="s">
        <v>13</v>
      </c>
      <c r="N38" s="169" t="s">
        <v>31</v>
      </c>
      <c r="O38" s="169" t="s">
        <v>16</v>
      </c>
      <c r="Q38" s="168">
        <v>8</v>
      </c>
      <c r="R38" s="168">
        <v>9</v>
      </c>
      <c r="S38" s="168">
        <v>5</v>
      </c>
      <c r="T38" s="168">
        <v>7</v>
      </c>
      <c r="U38" s="168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18</v>
      </c>
      <c r="AF38" s="175">
        <v>41</v>
      </c>
      <c r="AG38" s="175">
        <v>14</v>
      </c>
      <c r="AH38" s="175">
        <v>22</v>
      </c>
      <c r="AI38" s="5"/>
      <c r="AJ38" s="129" t="s">
        <v>29</v>
      </c>
      <c r="AK38" s="175">
        <v>47</v>
      </c>
      <c r="AL38" s="175">
        <v>18</v>
      </c>
      <c r="AM38" s="175">
        <v>41</v>
      </c>
      <c r="AN38" s="175">
        <v>14</v>
      </c>
      <c r="AO38" s="175">
        <v>22</v>
      </c>
    </row>
    <row r="39" spans="2:41" ht="16.5" customHeight="1">
      <c r="J39" s="168">
        <v>35</v>
      </c>
      <c r="K39" s="169" t="s">
        <v>31</v>
      </c>
      <c r="L39" s="169" t="s">
        <v>96</v>
      </c>
      <c r="M39" s="169" t="s">
        <v>13</v>
      </c>
      <c r="N39" s="169" t="s">
        <v>95</v>
      </c>
      <c r="O39" s="169" t="s">
        <v>28</v>
      </c>
      <c r="Q39" s="168">
        <v>7</v>
      </c>
      <c r="R39" s="168">
        <v>15</v>
      </c>
      <c r="S39" s="168">
        <v>5</v>
      </c>
      <c r="T39" s="168">
        <v>6</v>
      </c>
      <c r="U39" s="168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9" t="s">
        <v>28</v>
      </c>
      <c r="AD39" s="175">
        <v>4</v>
      </c>
      <c r="AE39" s="175">
        <v>5</v>
      </c>
      <c r="AF39" s="175">
        <v>5</v>
      </c>
      <c r="AG39" s="175">
        <v>20</v>
      </c>
      <c r="AH39" s="175">
        <v>22</v>
      </c>
      <c r="AI39" s="5"/>
      <c r="AJ39" s="129" t="s">
        <v>28</v>
      </c>
      <c r="AK39" s="175">
        <v>4</v>
      </c>
      <c r="AL39" s="175">
        <v>5</v>
      </c>
      <c r="AM39" s="175">
        <v>5</v>
      </c>
      <c r="AN39" s="175">
        <v>20</v>
      </c>
      <c r="AO39" s="175">
        <v>22</v>
      </c>
    </row>
    <row r="40" spans="2:41" ht="16.5" customHeight="1">
      <c r="J40" s="23">
        <v>36</v>
      </c>
      <c r="K40" s="169" t="s">
        <v>95</v>
      </c>
      <c r="L40" s="169" t="s">
        <v>95</v>
      </c>
      <c r="M40" s="169" t="s">
        <v>30</v>
      </c>
      <c r="N40" s="169" t="s">
        <v>80</v>
      </c>
      <c r="O40" s="169" t="s">
        <v>29</v>
      </c>
      <c r="Q40" s="168">
        <v>6</v>
      </c>
      <c r="R40" s="168">
        <v>6</v>
      </c>
      <c r="S40" s="168">
        <v>10</v>
      </c>
      <c r="T40" s="168">
        <v>13</v>
      </c>
      <c r="U40" s="168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9" t="s">
        <v>30</v>
      </c>
      <c r="AD40" s="175">
        <v>4</v>
      </c>
      <c r="AE40" s="175">
        <v>9</v>
      </c>
      <c r="AF40" s="175">
        <v>4</v>
      </c>
      <c r="AG40" s="175">
        <v>20</v>
      </c>
      <c r="AH40" s="175">
        <v>22</v>
      </c>
      <c r="AI40" s="5"/>
      <c r="AJ40" s="129" t="s">
        <v>30</v>
      </c>
      <c r="AK40" s="175">
        <v>4</v>
      </c>
      <c r="AL40" s="175">
        <v>9</v>
      </c>
      <c r="AM40" s="175">
        <v>4</v>
      </c>
      <c r="AN40" s="175">
        <v>20</v>
      </c>
      <c r="AO40" s="175">
        <v>22</v>
      </c>
    </row>
    <row r="41" spans="2:41" ht="16.5" customHeight="1">
      <c r="J41" s="168">
        <v>37</v>
      </c>
      <c r="K41" s="169" t="s">
        <v>31</v>
      </c>
      <c r="L41" s="169" t="s">
        <v>13</v>
      </c>
      <c r="M41" s="169" t="s">
        <v>95</v>
      </c>
      <c r="N41" s="169" t="s">
        <v>12</v>
      </c>
      <c r="O41" s="169" t="s">
        <v>29</v>
      </c>
      <c r="Q41" s="168">
        <v>7</v>
      </c>
      <c r="R41" s="168">
        <v>5</v>
      </c>
      <c r="S41" s="168">
        <v>6</v>
      </c>
      <c r="T41" s="168">
        <v>4</v>
      </c>
      <c r="U41" s="168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4" t="s">
        <v>78</v>
      </c>
      <c r="AD41" s="176">
        <v>0</v>
      </c>
      <c r="AE41" s="176">
        <v>48</v>
      </c>
      <c r="AF41" s="176">
        <v>0</v>
      </c>
      <c r="AG41" s="176">
        <v>12</v>
      </c>
      <c r="AH41" s="176">
        <v>0</v>
      </c>
      <c r="AI41" s="5"/>
      <c r="AJ41" s="174" t="s">
        <v>78</v>
      </c>
      <c r="AK41" s="176">
        <v>0</v>
      </c>
      <c r="AL41" s="176">
        <v>48</v>
      </c>
      <c r="AM41" s="176">
        <v>0</v>
      </c>
      <c r="AN41" s="176">
        <v>12</v>
      </c>
      <c r="AO41" s="176">
        <v>0</v>
      </c>
    </row>
    <row r="42" spans="2:41" ht="16.5" customHeight="1">
      <c r="J42" s="23">
        <v>38</v>
      </c>
      <c r="K42" s="169" t="s">
        <v>95</v>
      </c>
      <c r="L42" s="169" t="s">
        <v>12</v>
      </c>
      <c r="M42" s="169" t="s">
        <v>12</v>
      </c>
      <c r="N42" s="169" t="s">
        <v>95</v>
      </c>
      <c r="O42" s="169" t="s">
        <v>13</v>
      </c>
      <c r="Q42" s="168">
        <v>6</v>
      </c>
      <c r="R42" s="168">
        <v>4</v>
      </c>
      <c r="S42" s="168">
        <v>4</v>
      </c>
      <c r="T42" s="168">
        <v>6</v>
      </c>
      <c r="U42" s="168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4" t="s">
        <v>79</v>
      </c>
      <c r="AD42" s="176">
        <v>0</v>
      </c>
      <c r="AE42" s="176">
        <v>15</v>
      </c>
      <c r="AF42" s="176">
        <v>0</v>
      </c>
      <c r="AG42" s="176">
        <v>12</v>
      </c>
      <c r="AH42" s="176">
        <v>0</v>
      </c>
      <c r="AI42" s="5"/>
      <c r="AJ42" s="174" t="s">
        <v>79</v>
      </c>
      <c r="AK42" s="176">
        <v>0</v>
      </c>
      <c r="AL42" s="176">
        <v>15</v>
      </c>
      <c r="AM42" s="176">
        <v>0</v>
      </c>
      <c r="AN42" s="176">
        <v>12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80</v>
      </c>
      <c r="M43" s="169" t="s">
        <v>95</v>
      </c>
      <c r="N43" s="169" t="s">
        <v>95</v>
      </c>
      <c r="O43" s="169" t="s">
        <v>13</v>
      </c>
      <c r="Q43" s="168">
        <v>5</v>
      </c>
      <c r="R43" s="168">
        <v>13</v>
      </c>
      <c r="S43" s="168">
        <v>6</v>
      </c>
      <c r="T43" s="168">
        <v>6</v>
      </c>
      <c r="U43" s="168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4" t="s">
        <v>80</v>
      </c>
      <c r="AD43" s="176">
        <v>0</v>
      </c>
      <c r="AE43" s="176">
        <v>21</v>
      </c>
      <c r="AF43" s="176">
        <v>0</v>
      </c>
      <c r="AG43" s="176">
        <v>12</v>
      </c>
      <c r="AH43" s="176">
        <v>0</v>
      </c>
      <c r="AI43" s="5"/>
      <c r="AJ43" s="174" t="s">
        <v>80</v>
      </c>
      <c r="AK43" s="176">
        <v>0</v>
      </c>
      <c r="AL43" s="176">
        <v>21</v>
      </c>
      <c r="AM43" s="176">
        <v>0</v>
      </c>
      <c r="AN43" s="176">
        <v>12</v>
      </c>
      <c r="AO43" s="176">
        <v>0</v>
      </c>
    </row>
    <row r="44" spans="2:41" ht="16.5" customHeight="1">
      <c r="J44" s="23">
        <v>40</v>
      </c>
      <c r="K44" s="169" t="s">
        <v>31</v>
      </c>
      <c r="L44" s="169" t="s">
        <v>29</v>
      </c>
      <c r="M44" s="169" t="s">
        <v>29</v>
      </c>
      <c r="N44" s="169" t="s">
        <v>16</v>
      </c>
      <c r="O44" s="169" t="s">
        <v>95</v>
      </c>
      <c r="Q44" s="168">
        <v>7</v>
      </c>
      <c r="R44" s="168">
        <v>8</v>
      </c>
      <c r="S44" s="168">
        <v>8</v>
      </c>
      <c r="T44" s="168">
        <v>3</v>
      </c>
      <c r="U44" s="168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4" t="s">
        <v>81</v>
      </c>
      <c r="AD44" s="176">
        <v>0</v>
      </c>
      <c r="AE44" s="176">
        <v>30</v>
      </c>
      <c r="AF44" s="176">
        <v>9</v>
      </c>
      <c r="AG44" s="176">
        <v>9</v>
      </c>
      <c r="AH44" s="176">
        <v>0</v>
      </c>
      <c r="AI44" s="5"/>
      <c r="AJ44" s="174" t="s">
        <v>81</v>
      </c>
      <c r="AK44" s="176">
        <v>0</v>
      </c>
      <c r="AL44" s="176">
        <v>30</v>
      </c>
      <c r="AM44" s="176">
        <v>9</v>
      </c>
      <c r="AN44" s="176">
        <v>9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15</v>
      </c>
      <c r="M45" s="169" t="s">
        <v>29</v>
      </c>
      <c r="N45" s="169" t="s">
        <v>12</v>
      </c>
      <c r="O45" s="169" t="s">
        <v>95</v>
      </c>
      <c r="Q45" s="168">
        <v>6</v>
      </c>
      <c r="R45" s="168">
        <v>2</v>
      </c>
      <c r="S45" s="168">
        <v>8</v>
      </c>
      <c r="T45" s="168">
        <v>4</v>
      </c>
      <c r="U45" s="168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4" t="s">
        <v>96</v>
      </c>
      <c r="AD45" s="176">
        <v>0</v>
      </c>
      <c r="AE45" s="176">
        <v>33</v>
      </c>
      <c r="AF45" s="176">
        <v>9</v>
      </c>
      <c r="AG45" s="176">
        <v>9</v>
      </c>
      <c r="AH45" s="176">
        <v>0</v>
      </c>
      <c r="AI45" s="5"/>
      <c r="AJ45" s="174" t="s">
        <v>96</v>
      </c>
      <c r="AK45" s="176">
        <v>0</v>
      </c>
      <c r="AL45" s="176">
        <v>33</v>
      </c>
      <c r="AM45" s="176">
        <v>9</v>
      </c>
      <c r="AN45" s="176">
        <v>9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96</v>
      </c>
      <c r="M46" s="169" t="s">
        <v>31</v>
      </c>
      <c r="N46" s="169" t="s">
        <v>14</v>
      </c>
      <c r="O46" s="169" t="s">
        <v>12</v>
      </c>
      <c r="Q46" s="168">
        <v>6</v>
      </c>
      <c r="R46" s="168">
        <v>15</v>
      </c>
      <c r="S46" s="168">
        <v>7</v>
      </c>
      <c r="T46" s="168">
        <v>1</v>
      </c>
      <c r="U46" s="168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4" t="s">
        <v>82</v>
      </c>
      <c r="AD46" s="176">
        <v>0</v>
      </c>
      <c r="AE46" s="176">
        <v>33</v>
      </c>
      <c r="AF46" s="176">
        <v>9</v>
      </c>
      <c r="AG46" s="176">
        <v>9</v>
      </c>
      <c r="AH46" s="176">
        <v>0</v>
      </c>
      <c r="AI46" s="5"/>
      <c r="AJ46" s="174" t="s">
        <v>82</v>
      </c>
      <c r="AK46" s="176">
        <v>0</v>
      </c>
      <c r="AL46" s="176">
        <v>33</v>
      </c>
      <c r="AM46" s="176">
        <v>9</v>
      </c>
      <c r="AN46" s="176">
        <v>9</v>
      </c>
      <c r="AO46" s="176">
        <v>0</v>
      </c>
    </row>
    <row r="47" spans="2:41" ht="16.5" customHeight="1">
      <c r="J47" s="168">
        <v>43</v>
      </c>
      <c r="K47" s="169" t="s">
        <v>31</v>
      </c>
      <c r="L47" s="169" t="s">
        <v>16</v>
      </c>
      <c r="M47" s="169" t="s">
        <v>95</v>
      </c>
      <c r="N47" s="169" t="s">
        <v>13</v>
      </c>
      <c r="O47" s="169" t="s">
        <v>29</v>
      </c>
      <c r="Q47" s="168">
        <v>7</v>
      </c>
      <c r="R47" s="168">
        <v>3</v>
      </c>
      <c r="S47" s="168">
        <v>6</v>
      </c>
      <c r="T47" s="168">
        <v>5</v>
      </c>
      <c r="U47" s="168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4" t="s">
        <v>94</v>
      </c>
      <c r="AD47" s="176">
        <v>0</v>
      </c>
      <c r="AE47" s="176">
        <v>24</v>
      </c>
      <c r="AF47" s="176">
        <v>9</v>
      </c>
      <c r="AG47" s="176">
        <v>9</v>
      </c>
      <c r="AH47" s="176">
        <v>0</v>
      </c>
      <c r="AI47" s="5"/>
      <c r="AJ47" s="174" t="s">
        <v>94</v>
      </c>
      <c r="AK47" s="176">
        <v>0</v>
      </c>
      <c r="AL47" s="176">
        <v>24</v>
      </c>
      <c r="AM47" s="176">
        <v>9</v>
      </c>
      <c r="AN47" s="176">
        <v>9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31</v>
      </c>
      <c r="M48" s="169" t="s">
        <v>31</v>
      </c>
      <c r="N48" s="169" t="s">
        <v>29</v>
      </c>
      <c r="O48" s="169" t="s">
        <v>29</v>
      </c>
      <c r="Q48" s="168">
        <v>5</v>
      </c>
      <c r="R48" s="168">
        <v>7</v>
      </c>
      <c r="S48" s="168">
        <v>7</v>
      </c>
      <c r="T48" s="168">
        <v>8</v>
      </c>
      <c r="U48" s="168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4" t="s">
        <v>85</v>
      </c>
      <c r="AD48" s="176">
        <v>0</v>
      </c>
      <c r="AE48" s="176">
        <v>18</v>
      </c>
      <c r="AF48" s="176">
        <v>0</v>
      </c>
      <c r="AG48" s="176">
        <v>12</v>
      </c>
      <c r="AH48" s="176">
        <v>0</v>
      </c>
      <c r="AI48" s="5"/>
      <c r="AJ48" s="174" t="s">
        <v>85</v>
      </c>
      <c r="AK48" s="176">
        <v>0</v>
      </c>
      <c r="AL48" s="176">
        <v>18</v>
      </c>
      <c r="AM48" s="176">
        <v>0</v>
      </c>
      <c r="AN48" s="176">
        <v>12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94</v>
      </c>
      <c r="M49" s="169" t="s">
        <v>95</v>
      </c>
      <c r="N49" s="169" t="s">
        <v>12</v>
      </c>
      <c r="O49" s="169" t="s">
        <v>95</v>
      </c>
      <c r="Q49" s="168">
        <v>5</v>
      </c>
      <c r="R49" s="168">
        <v>17</v>
      </c>
      <c r="S49" s="168">
        <v>6</v>
      </c>
      <c r="T49" s="168">
        <v>4</v>
      </c>
      <c r="U49" s="168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4" t="s">
        <v>87</v>
      </c>
      <c r="AD49" s="176">
        <v>0</v>
      </c>
      <c r="AE49" s="176">
        <v>18</v>
      </c>
      <c r="AF49" s="176">
        <v>0</v>
      </c>
      <c r="AG49" s="176">
        <v>12</v>
      </c>
      <c r="AH49" s="176">
        <v>0</v>
      </c>
      <c r="AI49" s="5"/>
      <c r="AJ49" s="174" t="s">
        <v>87</v>
      </c>
      <c r="AK49" s="176">
        <v>0</v>
      </c>
      <c r="AL49" s="176">
        <v>18</v>
      </c>
      <c r="AM49" s="176">
        <v>0</v>
      </c>
      <c r="AN49" s="176">
        <v>12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94</v>
      </c>
      <c r="M50" s="169" t="s">
        <v>29</v>
      </c>
      <c r="N50" s="169" t="s">
        <v>28</v>
      </c>
      <c r="O50" s="169" t="s">
        <v>15</v>
      </c>
      <c r="Q50" s="168">
        <v>4</v>
      </c>
      <c r="R50" s="168">
        <v>17</v>
      </c>
      <c r="S50" s="168">
        <v>8</v>
      </c>
      <c r="T50" s="168">
        <v>9</v>
      </c>
      <c r="U50" s="168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9">
        <v>200</v>
      </c>
      <c r="AE50" s="99">
        <v>360</v>
      </c>
      <c r="AF50" s="99">
        <v>224</v>
      </c>
      <c r="AG50" s="99">
        <v>264</v>
      </c>
      <c r="AH50" s="99">
        <v>200</v>
      </c>
      <c r="AI50" s="5"/>
      <c r="AK50" s="99">
        <v>200</v>
      </c>
      <c r="AL50" s="99">
        <v>360</v>
      </c>
      <c r="AM50" s="99">
        <v>224</v>
      </c>
      <c r="AN50" s="99">
        <v>264</v>
      </c>
      <c r="AO50" s="99">
        <v>200</v>
      </c>
    </row>
    <row r="51" spans="10:41" ht="16.5" customHeight="1">
      <c r="J51" s="168">
        <v>47</v>
      </c>
      <c r="K51" s="169" t="s">
        <v>15</v>
      </c>
      <c r="L51" s="169" t="s">
        <v>29</v>
      </c>
      <c r="M51" s="169" t="s">
        <v>13</v>
      </c>
      <c r="N51" s="169" t="s">
        <v>78</v>
      </c>
      <c r="O51" s="169" t="s">
        <v>95</v>
      </c>
      <c r="Q51" s="168">
        <v>2</v>
      </c>
      <c r="R51" s="168">
        <v>8</v>
      </c>
      <c r="S51" s="168">
        <v>5</v>
      </c>
      <c r="T51" s="168">
        <v>11</v>
      </c>
      <c r="U51" s="168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9" t="s">
        <v>31</v>
      </c>
      <c r="L52" s="169" t="s">
        <v>13</v>
      </c>
      <c r="M52" s="169" t="s">
        <v>31</v>
      </c>
      <c r="N52" s="169" t="s">
        <v>28</v>
      </c>
      <c r="O52" s="169" t="s">
        <v>95</v>
      </c>
      <c r="Q52" s="168">
        <v>7</v>
      </c>
      <c r="R52" s="168">
        <v>5</v>
      </c>
      <c r="S52" s="168">
        <v>7</v>
      </c>
      <c r="T52" s="168">
        <v>9</v>
      </c>
      <c r="U52" s="168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13</v>
      </c>
      <c r="L53" s="169" t="s">
        <v>85</v>
      </c>
      <c r="M53" s="169" t="s">
        <v>13</v>
      </c>
      <c r="N53" s="169" t="s">
        <v>29</v>
      </c>
      <c r="O53" s="169" t="s">
        <v>13</v>
      </c>
      <c r="Q53" s="168">
        <v>5</v>
      </c>
      <c r="R53" s="168">
        <v>18</v>
      </c>
      <c r="S53" s="168">
        <v>5</v>
      </c>
      <c r="T53" s="168">
        <v>8</v>
      </c>
      <c r="U53" s="168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82</v>
      </c>
      <c r="M54" s="169" t="s">
        <v>95</v>
      </c>
      <c r="N54" s="169" t="s">
        <v>13</v>
      </c>
      <c r="O54" s="169" t="s">
        <v>13</v>
      </c>
      <c r="Q54" s="168">
        <v>7</v>
      </c>
      <c r="R54" s="168">
        <v>16</v>
      </c>
      <c r="S54" s="168">
        <v>6</v>
      </c>
      <c r="T54" s="168">
        <v>5</v>
      </c>
      <c r="U54" s="168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82</v>
      </c>
      <c r="M55" s="169" t="s">
        <v>29</v>
      </c>
      <c r="N55" s="169" t="s">
        <v>16</v>
      </c>
      <c r="O55" s="169" t="s">
        <v>30</v>
      </c>
      <c r="Q55" s="168">
        <v>6</v>
      </c>
      <c r="R55" s="168">
        <v>16</v>
      </c>
      <c r="S55" s="168">
        <v>8</v>
      </c>
      <c r="T55" s="168">
        <v>3</v>
      </c>
      <c r="U55" s="168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12</v>
      </c>
      <c r="N56" s="169" t="s">
        <v>13</v>
      </c>
      <c r="O56" s="169" t="s">
        <v>30</v>
      </c>
      <c r="Q56" s="168">
        <v>8</v>
      </c>
      <c r="R56" s="168">
        <v>5</v>
      </c>
      <c r="S56" s="168">
        <v>4</v>
      </c>
      <c r="T56" s="168">
        <v>5</v>
      </c>
      <c r="U56" s="168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9" t="s">
        <v>15</v>
      </c>
      <c r="AD56" s="175">
        <v>4</v>
      </c>
      <c r="AE56" s="175">
        <v>22</v>
      </c>
      <c r="AF56" s="175">
        <v>5</v>
      </c>
      <c r="AG56" s="175">
        <v>21</v>
      </c>
      <c r="AH56" s="175">
        <v>23</v>
      </c>
      <c r="AI56" s="5"/>
      <c r="AJ56" s="129" t="s">
        <v>15</v>
      </c>
      <c r="AK56" s="175">
        <v>4</v>
      </c>
      <c r="AL56" s="175">
        <v>22</v>
      </c>
      <c r="AM56" s="175">
        <v>5</v>
      </c>
      <c r="AN56" s="175">
        <v>21</v>
      </c>
      <c r="AO56" s="175">
        <v>23</v>
      </c>
    </row>
    <row r="57" spans="10:41" ht="16.5" customHeight="1">
      <c r="J57" s="168">
        <v>53</v>
      </c>
      <c r="K57" s="169" t="s">
        <v>95</v>
      </c>
      <c r="L57" s="169" t="s">
        <v>80</v>
      </c>
      <c r="M57" s="169" t="s">
        <v>31</v>
      </c>
      <c r="N57" s="169" t="s">
        <v>28</v>
      </c>
      <c r="O57" s="169" t="s">
        <v>31</v>
      </c>
      <c r="Q57" s="168">
        <v>6</v>
      </c>
      <c r="R57" s="168">
        <v>13</v>
      </c>
      <c r="S57" s="168">
        <v>7</v>
      </c>
      <c r="T57" s="168">
        <v>9</v>
      </c>
      <c r="U57" s="168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9" t="s">
        <v>16</v>
      </c>
      <c r="AD57" s="175">
        <v>4</v>
      </c>
      <c r="AE57" s="175">
        <v>10</v>
      </c>
      <c r="AF57" s="175">
        <v>5</v>
      </c>
      <c r="AG57" s="175">
        <v>21</v>
      </c>
      <c r="AH57" s="175">
        <v>23</v>
      </c>
      <c r="AI57" s="5"/>
      <c r="AJ57" s="129" t="s">
        <v>16</v>
      </c>
      <c r="AK57" s="175">
        <v>4</v>
      </c>
      <c r="AL57" s="175">
        <v>10</v>
      </c>
      <c r="AM57" s="175">
        <v>5</v>
      </c>
      <c r="AN57" s="175">
        <v>21</v>
      </c>
      <c r="AO57" s="175">
        <v>23</v>
      </c>
    </row>
    <row r="58" spans="10:41" ht="16.5" customHeight="1">
      <c r="J58" s="23">
        <v>54</v>
      </c>
      <c r="K58" s="169" t="s">
        <v>29</v>
      </c>
      <c r="L58" s="169" t="s">
        <v>15</v>
      </c>
      <c r="M58" s="169" t="s">
        <v>13</v>
      </c>
      <c r="N58" s="169" t="s">
        <v>15</v>
      </c>
      <c r="O58" s="169" t="s">
        <v>13</v>
      </c>
      <c r="Q58" s="168">
        <v>8</v>
      </c>
      <c r="R58" s="168">
        <v>2</v>
      </c>
      <c r="S58" s="168">
        <v>5</v>
      </c>
      <c r="T58" s="168">
        <v>2</v>
      </c>
      <c r="U58" s="168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9" t="s">
        <v>12</v>
      </c>
      <c r="AD58" s="175">
        <v>4</v>
      </c>
      <c r="AE58" s="175">
        <v>9</v>
      </c>
      <c r="AF58" s="175">
        <v>5</v>
      </c>
      <c r="AG58" s="175">
        <v>21</v>
      </c>
      <c r="AH58" s="175">
        <v>22</v>
      </c>
      <c r="AI58" s="5"/>
      <c r="AJ58" s="129" t="s">
        <v>12</v>
      </c>
      <c r="AK58" s="175">
        <v>4</v>
      </c>
      <c r="AL58" s="175">
        <v>9</v>
      </c>
      <c r="AM58" s="175">
        <v>5</v>
      </c>
      <c r="AN58" s="175">
        <v>21</v>
      </c>
      <c r="AO58" s="175">
        <v>22</v>
      </c>
    </row>
    <row r="59" spans="10:41" ht="16.5" customHeight="1">
      <c r="J59" s="168">
        <v>55</v>
      </c>
      <c r="K59" s="169" t="s">
        <v>29</v>
      </c>
      <c r="L59" s="169" t="s">
        <v>29</v>
      </c>
      <c r="M59" s="169" t="s">
        <v>29</v>
      </c>
      <c r="N59" s="169" t="s">
        <v>85</v>
      </c>
      <c r="O59" s="169" t="s">
        <v>12</v>
      </c>
      <c r="Q59" s="168">
        <v>8</v>
      </c>
      <c r="R59" s="168">
        <v>8</v>
      </c>
      <c r="S59" s="168">
        <v>8</v>
      </c>
      <c r="T59" s="168">
        <v>18</v>
      </c>
      <c r="U59" s="168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9" t="s">
        <v>13</v>
      </c>
      <c r="AD59" s="175">
        <v>43</v>
      </c>
      <c r="AE59" s="175">
        <v>13</v>
      </c>
      <c r="AF59" s="175">
        <v>41</v>
      </c>
      <c r="AG59" s="175">
        <v>14</v>
      </c>
      <c r="AH59" s="175">
        <v>22</v>
      </c>
      <c r="AI59" s="5"/>
      <c r="AJ59" s="129" t="s">
        <v>13</v>
      </c>
      <c r="AK59" s="175">
        <v>43</v>
      </c>
      <c r="AL59" s="175">
        <v>13</v>
      </c>
      <c r="AM59" s="175">
        <v>41</v>
      </c>
      <c r="AN59" s="175">
        <v>14</v>
      </c>
      <c r="AO59" s="175">
        <v>22</v>
      </c>
    </row>
    <row r="60" spans="10:41" ht="16.5" customHeight="1">
      <c r="J60" s="23">
        <v>56</v>
      </c>
      <c r="K60" s="169" t="s">
        <v>13</v>
      </c>
      <c r="L60" s="169" t="s">
        <v>82</v>
      </c>
      <c r="M60" s="169" t="s">
        <v>31</v>
      </c>
      <c r="N60" s="169" t="s">
        <v>30</v>
      </c>
      <c r="O60" s="169" t="s">
        <v>28</v>
      </c>
      <c r="Q60" s="168">
        <v>5</v>
      </c>
      <c r="R60" s="168">
        <v>16</v>
      </c>
      <c r="S60" s="168">
        <v>7</v>
      </c>
      <c r="T60" s="168">
        <v>10</v>
      </c>
      <c r="U60" s="168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9" t="s">
        <v>95</v>
      </c>
      <c r="AD60" s="175">
        <v>43</v>
      </c>
      <c r="AE60" s="175">
        <v>14</v>
      </c>
      <c r="AF60" s="175">
        <v>41</v>
      </c>
      <c r="AG60" s="175">
        <v>14</v>
      </c>
      <c r="AH60" s="175">
        <v>22</v>
      </c>
      <c r="AI60" s="5"/>
      <c r="AJ60" s="129" t="s">
        <v>95</v>
      </c>
      <c r="AK60" s="175">
        <v>43</v>
      </c>
      <c r="AL60" s="175">
        <v>14</v>
      </c>
      <c r="AM60" s="175">
        <v>41</v>
      </c>
      <c r="AN60" s="175">
        <v>14</v>
      </c>
      <c r="AO60" s="175">
        <v>22</v>
      </c>
    </row>
    <row r="61" spans="10:41">
      <c r="J61" s="168">
        <v>57</v>
      </c>
      <c r="K61" s="169" t="s">
        <v>29</v>
      </c>
      <c r="L61" s="169" t="s">
        <v>14</v>
      </c>
      <c r="M61" s="169" t="s">
        <v>29</v>
      </c>
      <c r="N61" s="169" t="s">
        <v>13</v>
      </c>
      <c r="O61" s="169" t="s">
        <v>16</v>
      </c>
      <c r="Q61" s="168">
        <v>8</v>
      </c>
      <c r="R61" s="168">
        <v>1</v>
      </c>
      <c r="S61" s="168">
        <v>8</v>
      </c>
      <c r="T61" s="168">
        <v>5</v>
      </c>
      <c r="U61" s="168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14</v>
      </c>
      <c r="AF61" s="175">
        <v>41</v>
      </c>
      <c r="AG61" s="175">
        <v>14</v>
      </c>
      <c r="AH61" s="175">
        <v>22</v>
      </c>
      <c r="AI61" s="5"/>
      <c r="AJ61" s="129" t="s">
        <v>31</v>
      </c>
      <c r="AK61" s="175">
        <v>47</v>
      </c>
      <c r="AL61" s="175">
        <v>14</v>
      </c>
      <c r="AM61" s="175">
        <v>41</v>
      </c>
      <c r="AN61" s="175">
        <v>14</v>
      </c>
      <c r="AO61" s="175">
        <v>22</v>
      </c>
    </row>
    <row r="62" spans="10:41">
      <c r="J62" s="23">
        <v>58</v>
      </c>
      <c r="K62" s="169" t="s">
        <v>95</v>
      </c>
      <c r="L62" s="169" t="s">
        <v>29</v>
      </c>
      <c r="M62" s="169" t="s">
        <v>31</v>
      </c>
      <c r="N62" s="169" t="s">
        <v>82</v>
      </c>
      <c r="O62" s="169" t="s">
        <v>12</v>
      </c>
      <c r="Q62" s="168">
        <v>6</v>
      </c>
      <c r="R62" s="168">
        <v>8</v>
      </c>
      <c r="S62" s="168">
        <v>7</v>
      </c>
      <c r="T62" s="168">
        <v>16</v>
      </c>
      <c r="U62" s="168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18</v>
      </c>
      <c r="AF62" s="175">
        <v>41</v>
      </c>
      <c r="AG62" s="175">
        <v>14</v>
      </c>
      <c r="AH62" s="175">
        <v>22</v>
      </c>
      <c r="AI62" s="5"/>
      <c r="AJ62" s="129" t="s">
        <v>29</v>
      </c>
      <c r="AK62" s="175">
        <v>47</v>
      </c>
      <c r="AL62" s="175">
        <v>18</v>
      </c>
      <c r="AM62" s="175">
        <v>41</v>
      </c>
      <c r="AN62" s="175">
        <v>14</v>
      </c>
      <c r="AO62" s="175">
        <v>22</v>
      </c>
    </row>
    <row r="63" spans="10:41" ht="16.5" customHeight="1">
      <c r="J63" s="168">
        <v>59</v>
      </c>
      <c r="K63" s="169" t="s">
        <v>31</v>
      </c>
      <c r="L63" s="169" t="s">
        <v>95</v>
      </c>
      <c r="M63" s="169" t="s">
        <v>16</v>
      </c>
      <c r="N63" s="169" t="s">
        <v>85</v>
      </c>
      <c r="O63" s="169" t="s">
        <v>31</v>
      </c>
      <c r="Q63" s="168">
        <v>7</v>
      </c>
      <c r="R63" s="168">
        <v>6</v>
      </c>
      <c r="S63" s="168">
        <v>3</v>
      </c>
      <c r="T63" s="168">
        <v>18</v>
      </c>
      <c r="U63" s="168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9" t="s">
        <v>28</v>
      </c>
      <c r="AD63" s="175">
        <v>4</v>
      </c>
      <c r="AE63" s="175">
        <v>5</v>
      </c>
      <c r="AF63" s="175">
        <v>5</v>
      </c>
      <c r="AG63" s="175">
        <v>20</v>
      </c>
      <c r="AH63" s="175">
        <v>22</v>
      </c>
      <c r="AI63" s="5"/>
      <c r="AJ63" s="129" t="s">
        <v>28</v>
      </c>
      <c r="AK63" s="175">
        <v>4</v>
      </c>
      <c r="AL63" s="175">
        <v>5</v>
      </c>
      <c r="AM63" s="175">
        <v>5</v>
      </c>
      <c r="AN63" s="175">
        <v>20</v>
      </c>
      <c r="AO63" s="175">
        <v>22</v>
      </c>
    </row>
    <row r="64" spans="10:41" ht="16.5" customHeight="1">
      <c r="J64" s="23">
        <v>60</v>
      </c>
      <c r="K64" s="169" t="s">
        <v>13</v>
      </c>
      <c r="L64" s="169" t="s">
        <v>80</v>
      </c>
      <c r="M64" s="169" t="s">
        <v>29</v>
      </c>
      <c r="N64" s="169" t="s">
        <v>29</v>
      </c>
      <c r="O64" s="169" t="s">
        <v>12</v>
      </c>
      <c r="Q64" s="168">
        <v>5</v>
      </c>
      <c r="R64" s="168">
        <v>13</v>
      </c>
      <c r="S64" s="168">
        <v>8</v>
      </c>
      <c r="T64" s="168">
        <v>8</v>
      </c>
      <c r="U64" s="168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9" t="s">
        <v>30</v>
      </c>
      <c r="AD64" s="175">
        <v>4</v>
      </c>
      <c r="AE64" s="175">
        <v>9</v>
      </c>
      <c r="AF64" s="175">
        <v>4</v>
      </c>
      <c r="AG64" s="175">
        <v>20</v>
      </c>
      <c r="AH64" s="175">
        <v>22</v>
      </c>
      <c r="AI64" s="5"/>
      <c r="AJ64" s="129" t="s">
        <v>30</v>
      </c>
      <c r="AK64" s="175">
        <v>4</v>
      </c>
      <c r="AL64" s="175">
        <v>9</v>
      </c>
      <c r="AM64" s="175">
        <v>4</v>
      </c>
      <c r="AN64" s="175">
        <v>20</v>
      </c>
      <c r="AO64" s="175">
        <v>22</v>
      </c>
    </row>
    <row r="65" spans="10:41" ht="16.5" customHeight="1">
      <c r="J65" s="168">
        <v>61</v>
      </c>
      <c r="K65" s="169" t="s">
        <v>29</v>
      </c>
      <c r="L65" s="169" t="s">
        <v>95</v>
      </c>
      <c r="M65" s="169" t="s">
        <v>13</v>
      </c>
      <c r="N65" s="169" t="s">
        <v>16</v>
      </c>
      <c r="O65" s="169" t="s">
        <v>95</v>
      </c>
      <c r="Q65" s="168">
        <v>8</v>
      </c>
      <c r="R65" s="168">
        <v>6</v>
      </c>
      <c r="S65" s="168">
        <v>5</v>
      </c>
      <c r="T65" s="168">
        <v>3</v>
      </c>
      <c r="U65" s="168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4" t="s">
        <v>78</v>
      </c>
      <c r="AD65" s="176">
        <v>0</v>
      </c>
      <c r="AE65" s="176">
        <v>48</v>
      </c>
      <c r="AF65" s="176">
        <v>0</v>
      </c>
      <c r="AG65" s="176">
        <v>12</v>
      </c>
      <c r="AH65" s="176">
        <v>0</v>
      </c>
      <c r="AI65" s="5"/>
      <c r="AJ65" s="174" t="s">
        <v>78</v>
      </c>
      <c r="AK65" s="176">
        <v>0</v>
      </c>
      <c r="AL65" s="176">
        <v>48</v>
      </c>
      <c r="AM65" s="176">
        <v>0</v>
      </c>
      <c r="AN65" s="176">
        <v>12</v>
      </c>
      <c r="AO65" s="176">
        <v>0</v>
      </c>
    </row>
    <row r="66" spans="10:41" ht="16.5" customHeight="1">
      <c r="J66" s="23">
        <v>62</v>
      </c>
      <c r="K66" s="169" t="s">
        <v>31</v>
      </c>
      <c r="L66" s="169" t="s">
        <v>28</v>
      </c>
      <c r="M66" s="169" t="s">
        <v>13</v>
      </c>
      <c r="N66" s="169" t="s">
        <v>30</v>
      </c>
      <c r="O66" s="169" t="s">
        <v>30</v>
      </c>
      <c r="Q66" s="168">
        <v>7</v>
      </c>
      <c r="R66" s="168">
        <v>9</v>
      </c>
      <c r="S66" s="168">
        <v>5</v>
      </c>
      <c r="T66" s="168">
        <v>10</v>
      </c>
      <c r="U66" s="168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4" t="s">
        <v>79</v>
      </c>
      <c r="AD66" s="176">
        <v>0</v>
      </c>
      <c r="AE66" s="176">
        <v>15</v>
      </c>
      <c r="AF66" s="176">
        <v>0</v>
      </c>
      <c r="AG66" s="176">
        <v>12</v>
      </c>
      <c r="AH66" s="176">
        <v>0</v>
      </c>
      <c r="AI66" s="5"/>
      <c r="AJ66" s="174" t="s">
        <v>79</v>
      </c>
      <c r="AK66" s="176">
        <v>0</v>
      </c>
      <c r="AL66" s="176">
        <v>15</v>
      </c>
      <c r="AM66" s="176">
        <v>0</v>
      </c>
      <c r="AN66" s="176">
        <v>12</v>
      </c>
      <c r="AO66" s="176">
        <v>0</v>
      </c>
    </row>
    <row r="67" spans="10:41" ht="16.5" customHeight="1">
      <c r="J67" s="168">
        <v>63</v>
      </c>
      <c r="K67" s="169" t="s">
        <v>95</v>
      </c>
      <c r="L67" s="169" t="s">
        <v>96</v>
      </c>
      <c r="M67" s="169" t="s">
        <v>29</v>
      </c>
      <c r="N67" s="169" t="s">
        <v>14</v>
      </c>
      <c r="O67" s="169" t="s">
        <v>31</v>
      </c>
      <c r="Q67" s="168">
        <v>6</v>
      </c>
      <c r="R67" s="168">
        <v>15</v>
      </c>
      <c r="S67" s="168">
        <v>8</v>
      </c>
      <c r="T67" s="168">
        <v>1</v>
      </c>
      <c r="U67" s="168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4" t="s">
        <v>80</v>
      </c>
      <c r="AD67" s="176">
        <v>0</v>
      </c>
      <c r="AE67" s="176">
        <v>21</v>
      </c>
      <c r="AF67" s="176">
        <v>0</v>
      </c>
      <c r="AG67" s="176">
        <v>12</v>
      </c>
      <c r="AH67" s="176">
        <v>0</v>
      </c>
      <c r="AI67" s="5"/>
      <c r="AJ67" s="174" t="s">
        <v>80</v>
      </c>
      <c r="AK67" s="176">
        <v>0</v>
      </c>
      <c r="AL67" s="176">
        <v>21</v>
      </c>
      <c r="AM67" s="176">
        <v>0</v>
      </c>
      <c r="AN67" s="176">
        <v>12</v>
      </c>
      <c r="AO67" s="176">
        <v>0</v>
      </c>
    </row>
    <row r="68" spans="10:41" ht="16.5" customHeight="1">
      <c r="J68" s="23">
        <v>64</v>
      </c>
      <c r="K68" s="169" t="s">
        <v>13</v>
      </c>
      <c r="L68" s="169" t="s">
        <v>79</v>
      </c>
      <c r="M68" s="169" t="s">
        <v>94</v>
      </c>
      <c r="N68" s="169" t="s">
        <v>15</v>
      </c>
      <c r="O68" s="169" t="s">
        <v>95</v>
      </c>
      <c r="Q68" s="168">
        <v>5</v>
      </c>
      <c r="R68" s="168">
        <v>12</v>
      </c>
      <c r="S68" s="168">
        <v>17</v>
      </c>
      <c r="T68" s="168">
        <v>2</v>
      </c>
      <c r="U68" s="168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4" t="s">
        <v>81</v>
      </c>
      <c r="AD68" s="176">
        <v>0</v>
      </c>
      <c r="AE68" s="176">
        <v>30</v>
      </c>
      <c r="AF68" s="176">
        <v>9</v>
      </c>
      <c r="AG68" s="176">
        <v>9</v>
      </c>
      <c r="AH68" s="176">
        <v>0</v>
      </c>
      <c r="AI68" s="5"/>
      <c r="AJ68" s="174" t="s">
        <v>81</v>
      </c>
      <c r="AK68" s="176">
        <v>0</v>
      </c>
      <c r="AL68" s="176">
        <v>30</v>
      </c>
      <c r="AM68" s="176">
        <v>9</v>
      </c>
      <c r="AN68" s="176">
        <v>9</v>
      </c>
      <c r="AO68" s="176">
        <v>0</v>
      </c>
    </row>
    <row r="69" spans="10:41" ht="16.5" customHeight="1">
      <c r="J69" s="168">
        <v>65</v>
      </c>
      <c r="K69" s="169" t="s">
        <v>29</v>
      </c>
      <c r="L69" s="169" t="s">
        <v>14</v>
      </c>
      <c r="M69" s="169" t="s">
        <v>95</v>
      </c>
      <c r="N69" s="169" t="s">
        <v>31</v>
      </c>
      <c r="O69" s="169" t="s">
        <v>12</v>
      </c>
      <c r="Q69" s="168">
        <v>8</v>
      </c>
      <c r="R69" s="168">
        <v>1</v>
      </c>
      <c r="S69" s="168">
        <v>6</v>
      </c>
      <c r="T69" s="168">
        <v>7</v>
      </c>
      <c r="U69" s="168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4" t="s">
        <v>96</v>
      </c>
      <c r="AD69" s="176">
        <v>0</v>
      </c>
      <c r="AE69" s="176">
        <v>33</v>
      </c>
      <c r="AF69" s="176">
        <v>9</v>
      </c>
      <c r="AG69" s="176">
        <v>9</v>
      </c>
      <c r="AH69" s="176">
        <v>0</v>
      </c>
      <c r="AI69" s="5"/>
      <c r="AJ69" s="174" t="s">
        <v>96</v>
      </c>
      <c r="AK69" s="176">
        <v>0</v>
      </c>
      <c r="AL69" s="176">
        <v>33</v>
      </c>
      <c r="AM69" s="176">
        <v>9</v>
      </c>
      <c r="AN69" s="176">
        <v>9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95</v>
      </c>
      <c r="M70" s="169" t="s">
        <v>13</v>
      </c>
      <c r="N70" s="169" t="s">
        <v>31</v>
      </c>
      <c r="O70" s="169" t="s">
        <v>95</v>
      </c>
      <c r="Q70" s="168">
        <v>8</v>
      </c>
      <c r="R70" s="168">
        <v>6</v>
      </c>
      <c r="S70" s="168">
        <v>5</v>
      </c>
      <c r="T70" s="168">
        <v>7</v>
      </c>
      <c r="U70" s="168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4" t="s">
        <v>82</v>
      </c>
      <c r="AD70" s="176">
        <v>0</v>
      </c>
      <c r="AE70" s="176">
        <v>33</v>
      </c>
      <c r="AF70" s="176">
        <v>9</v>
      </c>
      <c r="AG70" s="176">
        <v>9</v>
      </c>
      <c r="AH70" s="176">
        <v>0</v>
      </c>
      <c r="AI70" s="5"/>
      <c r="AJ70" s="174" t="s">
        <v>82</v>
      </c>
      <c r="AK70" s="176">
        <v>0</v>
      </c>
      <c r="AL70" s="176">
        <v>33</v>
      </c>
      <c r="AM70" s="176">
        <v>9</v>
      </c>
      <c r="AN70" s="176">
        <v>9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95</v>
      </c>
      <c r="M71" s="169" t="s">
        <v>28</v>
      </c>
      <c r="N71" s="169" t="s">
        <v>82</v>
      </c>
      <c r="O71" s="169" t="s">
        <v>30</v>
      </c>
      <c r="Q71" s="168">
        <v>5</v>
      </c>
      <c r="R71" s="168">
        <v>6</v>
      </c>
      <c r="S71" s="168">
        <v>9</v>
      </c>
      <c r="T71" s="168">
        <v>16</v>
      </c>
      <c r="U71" s="168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4" t="s">
        <v>94</v>
      </c>
      <c r="AD71" s="176">
        <v>0</v>
      </c>
      <c r="AE71" s="176">
        <v>24</v>
      </c>
      <c r="AF71" s="176">
        <v>9</v>
      </c>
      <c r="AG71" s="176">
        <v>9</v>
      </c>
      <c r="AH71" s="176">
        <v>0</v>
      </c>
      <c r="AI71" s="5"/>
      <c r="AJ71" s="174" t="s">
        <v>94</v>
      </c>
      <c r="AK71" s="176">
        <v>0</v>
      </c>
      <c r="AL71" s="176">
        <v>24</v>
      </c>
      <c r="AM71" s="176">
        <v>9</v>
      </c>
      <c r="AN71" s="176">
        <v>9</v>
      </c>
      <c r="AO71" s="176">
        <v>0</v>
      </c>
    </row>
    <row r="72" spans="10:41" ht="16.5" customHeight="1">
      <c r="J72" s="23">
        <v>68</v>
      </c>
      <c r="K72" s="169" t="s">
        <v>30</v>
      </c>
      <c r="L72" s="169" t="s">
        <v>78</v>
      </c>
      <c r="M72" s="169" t="s">
        <v>95</v>
      </c>
      <c r="N72" s="169" t="s">
        <v>16</v>
      </c>
      <c r="O72" s="169" t="s">
        <v>28</v>
      </c>
      <c r="Q72" s="168">
        <v>10</v>
      </c>
      <c r="R72" s="168">
        <v>11</v>
      </c>
      <c r="S72" s="168">
        <v>6</v>
      </c>
      <c r="T72" s="168">
        <v>3</v>
      </c>
      <c r="U72" s="168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4" t="s">
        <v>85</v>
      </c>
      <c r="AD72" s="176">
        <v>0</v>
      </c>
      <c r="AE72" s="176">
        <v>18</v>
      </c>
      <c r="AF72" s="176">
        <v>0</v>
      </c>
      <c r="AG72" s="176">
        <v>12</v>
      </c>
      <c r="AH72" s="176">
        <v>0</v>
      </c>
      <c r="AI72" s="5"/>
      <c r="AJ72" s="174" t="s">
        <v>85</v>
      </c>
      <c r="AK72" s="176">
        <v>0</v>
      </c>
      <c r="AL72" s="176">
        <v>18</v>
      </c>
      <c r="AM72" s="176">
        <v>0</v>
      </c>
      <c r="AN72" s="176">
        <v>12</v>
      </c>
      <c r="AO72" s="176">
        <v>0</v>
      </c>
    </row>
    <row r="73" spans="10:41" ht="16.5" customHeight="1">
      <c r="J73" s="168">
        <v>69</v>
      </c>
      <c r="K73" s="169" t="s">
        <v>13</v>
      </c>
      <c r="L73" s="169" t="s">
        <v>12</v>
      </c>
      <c r="M73" s="169" t="s">
        <v>95</v>
      </c>
      <c r="N73" s="169" t="s">
        <v>12</v>
      </c>
      <c r="O73" s="169" t="s">
        <v>12</v>
      </c>
      <c r="Q73" s="168">
        <v>5</v>
      </c>
      <c r="R73" s="168">
        <v>4</v>
      </c>
      <c r="S73" s="168">
        <v>6</v>
      </c>
      <c r="T73" s="168">
        <v>4</v>
      </c>
      <c r="U73" s="168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4" t="s">
        <v>87</v>
      </c>
      <c r="AD73" s="176">
        <v>0</v>
      </c>
      <c r="AE73" s="176">
        <v>18</v>
      </c>
      <c r="AF73" s="176">
        <v>0</v>
      </c>
      <c r="AG73" s="176">
        <v>12</v>
      </c>
      <c r="AH73" s="176">
        <v>0</v>
      </c>
      <c r="AI73" s="5"/>
      <c r="AJ73" s="174" t="s">
        <v>87</v>
      </c>
      <c r="AK73" s="176">
        <v>0</v>
      </c>
      <c r="AL73" s="176">
        <v>18</v>
      </c>
      <c r="AM73" s="176">
        <v>0</v>
      </c>
      <c r="AN73" s="176">
        <v>12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29</v>
      </c>
      <c r="M74" s="169" t="s">
        <v>29</v>
      </c>
      <c r="N74" s="169" t="s">
        <v>28</v>
      </c>
      <c r="O74" s="169" t="s">
        <v>95</v>
      </c>
      <c r="Q74" s="168">
        <v>8</v>
      </c>
      <c r="R74" s="168">
        <v>8</v>
      </c>
      <c r="S74" s="168">
        <v>8</v>
      </c>
      <c r="T74" s="168">
        <v>9</v>
      </c>
      <c r="U74" s="168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9">
        <v>200</v>
      </c>
      <c r="AE74" s="99">
        <v>360</v>
      </c>
      <c r="AF74" s="99">
        <v>224</v>
      </c>
      <c r="AG74" s="99">
        <v>264</v>
      </c>
      <c r="AH74" s="99">
        <v>200</v>
      </c>
      <c r="AI74" s="5"/>
      <c r="AK74" s="99">
        <v>200</v>
      </c>
      <c r="AL74" s="99">
        <v>360</v>
      </c>
      <c r="AM74" s="99">
        <v>224</v>
      </c>
      <c r="AN74" s="99">
        <v>264</v>
      </c>
      <c r="AO74" s="99">
        <v>200</v>
      </c>
    </row>
    <row r="75" spans="10:41" ht="16.5" customHeight="1">
      <c r="J75" s="168">
        <v>71</v>
      </c>
      <c r="K75" s="169" t="s">
        <v>12</v>
      </c>
      <c r="L75" s="169" t="s">
        <v>78</v>
      </c>
      <c r="M75" s="169" t="s">
        <v>95</v>
      </c>
      <c r="N75" s="169" t="s">
        <v>95</v>
      </c>
      <c r="O75" s="169" t="s">
        <v>15</v>
      </c>
      <c r="Q75" s="168">
        <v>4</v>
      </c>
      <c r="R75" s="168">
        <v>11</v>
      </c>
      <c r="S75" s="168">
        <v>6</v>
      </c>
      <c r="T75" s="168">
        <v>6</v>
      </c>
      <c r="U75" s="168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16</v>
      </c>
      <c r="L76" s="169" t="s">
        <v>30</v>
      </c>
      <c r="M76" s="169" t="s">
        <v>13</v>
      </c>
      <c r="N76" s="169" t="s">
        <v>14</v>
      </c>
      <c r="O76" s="169" t="s">
        <v>31</v>
      </c>
      <c r="Q76" s="168">
        <v>3</v>
      </c>
      <c r="R76" s="168">
        <v>10</v>
      </c>
      <c r="S76" s="168">
        <v>5</v>
      </c>
      <c r="T76" s="168">
        <v>1</v>
      </c>
      <c r="U76" s="168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87</v>
      </c>
      <c r="M77" s="169" t="s">
        <v>29</v>
      </c>
      <c r="N77" s="169" t="s">
        <v>28</v>
      </c>
      <c r="O77" s="169" t="s">
        <v>95</v>
      </c>
      <c r="Q77" s="168">
        <v>5</v>
      </c>
      <c r="R77" s="168">
        <v>19</v>
      </c>
      <c r="S77" s="168">
        <v>8</v>
      </c>
      <c r="T77" s="168">
        <v>9</v>
      </c>
      <c r="U77" s="168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9" t="s">
        <v>29</v>
      </c>
      <c r="L78" s="169" t="s">
        <v>15</v>
      </c>
      <c r="M78" s="169" t="s">
        <v>95</v>
      </c>
      <c r="N78" s="169" t="s">
        <v>16</v>
      </c>
      <c r="O78" s="169" t="s">
        <v>16</v>
      </c>
      <c r="Q78" s="168">
        <v>8</v>
      </c>
      <c r="R78" s="168">
        <v>2</v>
      </c>
      <c r="S78" s="168">
        <v>6</v>
      </c>
      <c r="T78" s="168">
        <v>3</v>
      </c>
      <c r="U78" s="168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15</v>
      </c>
      <c r="M79" s="169" t="s">
        <v>95</v>
      </c>
      <c r="N79" s="169" t="s">
        <v>95</v>
      </c>
      <c r="O79" s="169" t="s">
        <v>16</v>
      </c>
      <c r="Q79" s="168">
        <v>6</v>
      </c>
      <c r="R79" s="168">
        <v>2</v>
      </c>
      <c r="S79" s="168">
        <v>6</v>
      </c>
      <c r="T79" s="168">
        <v>6</v>
      </c>
      <c r="U79" s="168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78</v>
      </c>
      <c r="M80" s="169" t="s">
        <v>96</v>
      </c>
      <c r="N80" s="169" t="s">
        <v>13</v>
      </c>
      <c r="O80" s="169" t="s">
        <v>13</v>
      </c>
      <c r="Q80" s="168">
        <v>7</v>
      </c>
      <c r="R80" s="168">
        <v>11</v>
      </c>
      <c r="S80" s="168">
        <v>15</v>
      </c>
      <c r="T80" s="168">
        <v>5</v>
      </c>
      <c r="U80" s="168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28</v>
      </c>
      <c r="M81" s="169" t="s">
        <v>29</v>
      </c>
      <c r="N81" s="169" t="s">
        <v>15</v>
      </c>
      <c r="O81" s="169" t="s">
        <v>31</v>
      </c>
      <c r="Q81" s="168">
        <v>7</v>
      </c>
      <c r="R81" s="168">
        <v>9</v>
      </c>
      <c r="S81" s="168">
        <v>8</v>
      </c>
      <c r="T81" s="168">
        <v>2</v>
      </c>
      <c r="U81" s="168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95</v>
      </c>
      <c r="L82" s="169" t="s">
        <v>15</v>
      </c>
      <c r="M82" s="169" t="s">
        <v>95</v>
      </c>
      <c r="N82" s="169" t="s">
        <v>12</v>
      </c>
      <c r="O82" s="169" t="s">
        <v>15</v>
      </c>
      <c r="Q82" s="168">
        <v>6</v>
      </c>
      <c r="R82" s="168">
        <v>2</v>
      </c>
      <c r="S82" s="168">
        <v>6</v>
      </c>
      <c r="T82" s="168">
        <v>4</v>
      </c>
      <c r="U82" s="168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31</v>
      </c>
      <c r="L83" s="169" t="s">
        <v>94</v>
      </c>
      <c r="M83" s="169" t="s">
        <v>29</v>
      </c>
      <c r="N83" s="169" t="s">
        <v>12</v>
      </c>
      <c r="O83" s="169" t="s">
        <v>31</v>
      </c>
      <c r="Q83" s="168">
        <v>7</v>
      </c>
      <c r="R83" s="168">
        <v>17</v>
      </c>
      <c r="S83" s="168">
        <v>8</v>
      </c>
      <c r="T83" s="168">
        <v>4</v>
      </c>
      <c r="U83" s="168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13</v>
      </c>
      <c r="L84" s="169" t="s">
        <v>13</v>
      </c>
      <c r="M84" s="169" t="s">
        <v>31</v>
      </c>
      <c r="N84" s="169" t="s">
        <v>12</v>
      </c>
      <c r="O84" s="169" t="s">
        <v>15</v>
      </c>
      <c r="Q84" s="168">
        <v>5</v>
      </c>
      <c r="R84" s="168">
        <v>5</v>
      </c>
      <c r="S84" s="168">
        <v>7</v>
      </c>
      <c r="T84" s="168">
        <v>4</v>
      </c>
      <c r="U84" s="168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8">
        <v>81</v>
      </c>
      <c r="K85" s="169" t="s">
        <v>13</v>
      </c>
      <c r="L85" s="169" t="s">
        <v>80</v>
      </c>
      <c r="M85" s="169" t="s">
        <v>31</v>
      </c>
      <c r="N85" s="169" t="s">
        <v>31</v>
      </c>
      <c r="O85" s="169" t="s">
        <v>30</v>
      </c>
      <c r="Q85" s="168">
        <v>5</v>
      </c>
      <c r="R85" s="168">
        <v>13</v>
      </c>
      <c r="S85" s="168">
        <v>7</v>
      </c>
      <c r="T85" s="168">
        <v>7</v>
      </c>
      <c r="U85" s="168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29</v>
      </c>
      <c r="L86" s="169" t="s">
        <v>96</v>
      </c>
      <c r="M86" s="169" t="s">
        <v>29</v>
      </c>
      <c r="N86" s="169" t="s">
        <v>29</v>
      </c>
      <c r="O86" s="169" t="s">
        <v>16</v>
      </c>
      <c r="Q86" s="168">
        <v>8</v>
      </c>
      <c r="R86" s="168">
        <v>15</v>
      </c>
      <c r="S86" s="168">
        <v>8</v>
      </c>
      <c r="T86" s="168">
        <v>8</v>
      </c>
      <c r="U86" s="168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13</v>
      </c>
      <c r="L87" s="169" t="s">
        <v>96</v>
      </c>
      <c r="M87" s="169" t="s">
        <v>13</v>
      </c>
      <c r="N87" s="169" t="s">
        <v>30</v>
      </c>
      <c r="O87" s="169" t="s">
        <v>29</v>
      </c>
      <c r="Q87" s="168">
        <v>5</v>
      </c>
      <c r="R87" s="168">
        <v>15</v>
      </c>
      <c r="S87" s="168">
        <v>5</v>
      </c>
      <c r="T87" s="168">
        <v>10</v>
      </c>
      <c r="U87" s="168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30</v>
      </c>
      <c r="M88" s="169" t="s">
        <v>16</v>
      </c>
      <c r="N88" s="169" t="s">
        <v>30</v>
      </c>
      <c r="O88" s="169" t="s">
        <v>15</v>
      </c>
      <c r="Q88" s="168">
        <v>8</v>
      </c>
      <c r="R88" s="168">
        <v>10</v>
      </c>
      <c r="S88" s="168">
        <v>3</v>
      </c>
      <c r="T88" s="168">
        <v>10</v>
      </c>
      <c r="U88" s="168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8">
        <v>85</v>
      </c>
      <c r="K89" s="169" t="s">
        <v>95</v>
      </c>
      <c r="L89" s="169" t="s">
        <v>12</v>
      </c>
      <c r="M89" s="169" t="s">
        <v>82</v>
      </c>
      <c r="N89" s="169" t="s">
        <v>29</v>
      </c>
      <c r="O89" s="169" t="s">
        <v>13</v>
      </c>
      <c r="Q89" s="168">
        <v>6</v>
      </c>
      <c r="R89" s="168">
        <v>4</v>
      </c>
      <c r="S89" s="168">
        <v>16</v>
      </c>
      <c r="T89" s="168">
        <v>8</v>
      </c>
      <c r="U89" s="168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9" t="s">
        <v>95</v>
      </c>
      <c r="L90" s="169" t="s">
        <v>12</v>
      </c>
      <c r="M90" s="169" t="s">
        <v>13</v>
      </c>
      <c r="N90" s="169" t="s">
        <v>85</v>
      </c>
      <c r="O90" s="169" t="s">
        <v>15</v>
      </c>
      <c r="Q90" s="168">
        <v>6</v>
      </c>
      <c r="R90" s="168">
        <v>4</v>
      </c>
      <c r="S90" s="168">
        <v>5</v>
      </c>
      <c r="T90" s="168">
        <v>18</v>
      </c>
      <c r="U90" s="168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87</v>
      </c>
      <c r="M91" s="169" t="s">
        <v>31</v>
      </c>
      <c r="N91" s="169" t="s">
        <v>95</v>
      </c>
      <c r="O91" s="169" t="s">
        <v>15</v>
      </c>
      <c r="Q91" s="168">
        <v>8</v>
      </c>
      <c r="R91" s="168">
        <v>19</v>
      </c>
      <c r="S91" s="168">
        <v>7</v>
      </c>
      <c r="T91" s="168">
        <v>6</v>
      </c>
      <c r="U91" s="168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9" t="s">
        <v>95</v>
      </c>
      <c r="L92" s="169" t="s">
        <v>81</v>
      </c>
      <c r="M92" s="169" t="s">
        <v>95</v>
      </c>
      <c r="N92" s="169" t="s">
        <v>95</v>
      </c>
      <c r="O92" s="169" t="s">
        <v>16</v>
      </c>
      <c r="Q92" s="168">
        <v>6</v>
      </c>
      <c r="R92" s="168">
        <v>14</v>
      </c>
      <c r="S92" s="168">
        <v>6</v>
      </c>
      <c r="T92" s="168">
        <v>6</v>
      </c>
      <c r="U92" s="168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31</v>
      </c>
      <c r="L93" s="169" t="s">
        <v>16</v>
      </c>
      <c r="M93" s="169" t="s">
        <v>81</v>
      </c>
      <c r="N93" s="169" t="s">
        <v>78</v>
      </c>
      <c r="O93" s="169" t="s">
        <v>13</v>
      </c>
      <c r="Q93" s="168">
        <v>7</v>
      </c>
      <c r="R93" s="168">
        <v>3</v>
      </c>
      <c r="S93" s="168">
        <v>14</v>
      </c>
      <c r="T93" s="168">
        <v>11</v>
      </c>
      <c r="U93" s="168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16</v>
      </c>
      <c r="M94" s="169" t="s">
        <v>29</v>
      </c>
      <c r="N94" s="169" t="s">
        <v>95</v>
      </c>
      <c r="O94" s="169" t="s">
        <v>31</v>
      </c>
      <c r="Q94" s="168">
        <v>8</v>
      </c>
      <c r="R94" s="168">
        <v>3</v>
      </c>
      <c r="S94" s="168">
        <v>8</v>
      </c>
      <c r="T94" s="168">
        <v>6</v>
      </c>
      <c r="U94" s="168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29</v>
      </c>
      <c r="L95" s="169" t="s">
        <v>31</v>
      </c>
      <c r="M95" s="169" t="s">
        <v>29</v>
      </c>
      <c r="N95" s="169" t="s">
        <v>81</v>
      </c>
      <c r="O95" s="169" t="s">
        <v>30</v>
      </c>
      <c r="Q95" s="168">
        <v>8</v>
      </c>
      <c r="R95" s="168">
        <v>7</v>
      </c>
      <c r="S95" s="168">
        <v>8</v>
      </c>
      <c r="T95" s="168">
        <v>14</v>
      </c>
      <c r="U95" s="168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82</v>
      </c>
      <c r="M96" s="169" t="s">
        <v>29</v>
      </c>
      <c r="N96" s="169" t="s">
        <v>16</v>
      </c>
      <c r="O96" s="169" t="s">
        <v>95</v>
      </c>
      <c r="Q96" s="168">
        <v>8</v>
      </c>
      <c r="R96" s="168">
        <v>16</v>
      </c>
      <c r="S96" s="168">
        <v>8</v>
      </c>
      <c r="T96" s="168">
        <v>3</v>
      </c>
      <c r="U96" s="168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8">
        <v>93</v>
      </c>
      <c r="K97" s="169" t="s">
        <v>95</v>
      </c>
      <c r="L97" s="169" t="s">
        <v>28</v>
      </c>
      <c r="M97" s="169" t="s">
        <v>31</v>
      </c>
      <c r="N97" s="169" t="s">
        <v>12</v>
      </c>
      <c r="O97" s="169" t="s">
        <v>95</v>
      </c>
      <c r="Q97" s="168">
        <v>6</v>
      </c>
      <c r="R97" s="168">
        <v>9</v>
      </c>
      <c r="S97" s="168">
        <v>7</v>
      </c>
      <c r="T97" s="168">
        <v>4</v>
      </c>
      <c r="U97" s="168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30</v>
      </c>
      <c r="M98" s="169" t="s">
        <v>95</v>
      </c>
      <c r="N98" s="169" t="s">
        <v>12</v>
      </c>
      <c r="O98" s="169" t="s">
        <v>15</v>
      </c>
      <c r="Q98" s="168">
        <v>8</v>
      </c>
      <c r="R98" s="168">
        <v>10</v>
      </c>
      <c r="S98" s="168">
        <v>6</v>
      </c>
      <c r="T98" s="168">
        <v>4</v>
      </c>
      <c r="U98" s="168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8">
        <v>95</v>
      </c>
      <c r="K99" s="169" t="s">
        <v>30</v>
      </c>
      <c r="L99" s="169" t="s">
        <v>79</v>
      </c>
      <c r="M99" s="169" t="s">
        <v>31</v>
      </c>
      <c r="N99" s="169" t="s">
        <v>15</v>
      </c>
      <c r="O99" s="169" t="s">
        <v>13</v>
      </c>
      <c r="Q99" s="168">
        <v>10</v>
      </c>
      <c r="R99" s="168">
        <v>12</v>
      </c>
      <c r="S99" s="168">
        <v>7</v>
      </c>
      <c r="T99" s="168">
        <v>2</v>
      </c>
      <c r="U99" s="168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29</v>
      </c>
      <c r="M100" s="169" t="s">
        <v>15</v>
      </c>
      <c r="N100" s="169" t="s">
        <v>15</v>
      </c>
      <c r="O100" s="169" t="s">
        <v>28</v>
      </c>
      <c r="Q100" s="168">
        <v>5</v>
      </c>
      <c r="R100" s="168">
        <v>8</v>
      </c>
      <c r="S100" s="168">
        <v>2</v>
      </c>
      <c r="T100" s="168">
        <v>2</v>
      </c>
      <c r="U100" s="168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78</v>
      </c>
      <c r="M101" s="169" t="s">
        <v>13</v>
      </c>
      <c r="N101" s="169" t="s">
        <v>15</v>
      </c>
      <c r="O101" s="169" t="s">
        <v>30</v>
      </c>
      <c r="Q101" s="168">
        <v>8</v>
      </c>
      <c r="R101" s="168">
        <v>11</v>
      </c>
      <c r="S101" s="168">
        <v>5</v>
      </c>
      <c r="T101" s="168">
        <v>2</v>
      </c>
      <c r="U101" s="168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16</v>
      </c>
      <c r="M102" s="169" t="s">
        <v>29</v>
      </c>
      <c r="N102" s="169" t="s">
        <v>95</v>
      </c>
      <c r="O102" s="169" t="s">
        <v>28</v>
      </c>
      <c r="Q102" s="168">
        <v>7</v>
      </c>
      <c r="R102" s="168">
        <v>3</v>
      </c>
      <c r="S102" s="168">
        <v>8</v>
      </c>
      <c r="T102" s="168">
        <v>6</v>
      </c>
      <c r="U102" s="168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14</v>
      </c>
      <c r="M103" s="169" t="s">
        <v>95</v>
      </c>
      <c r="N103" s="169" t="s">
        <v>31</v>
      </c>
      <c r="O103" s="169" t="s">
        <v>16</v>
      </c>
      <c r="Q103" s="168">
        <v>7</v>
      </c>
      <c r="R103" s="168">
        <v>1</v>
      </c>
      <c r="S103" s="168">
        <v>6</v>
      </c>
      <c r="T103" s="168">
        <v>7</v>
      </c>
      <c r="U103" s="168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15</v>
      </c>
      <c r="M104" s="169" t="s">
        <v>95</v>
      </c>
      <c r="N104" s="169" t="s">
        <v>95</v>
      </c>
      <c r="O104" s="169" t="s">
        <v>13</v>
      </c>
      <c r="Q104" s="168">
        <v>7</v>
      </c>
      <c r="R104" s="168">
        <v>2</v>
      </c>
      <c r="S104" s="168">
        <v>6</v>
      </c>
      <c r="T104" s="168">
        <v>6</v>
      </c>
      <c r="U104" s="168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95</v>
      </c>
      <c r="L105" s="169" t="s">
        <v>81</v>
      </c>
      <c r="M105" s="169" t="s">
        <v>95</v>
      </c>
      <c r="N105" s="169" t="s">
        <v>80</v>
      </c>
      <c r="O105" s="169" t="s">
        <v>95</v>
      </c>
      <c r="Q105" s="168">
        <v>6</v>
      </c>
      <c r="R105" s="168">
        <v>14</v>
      </c>
      <c r="S105" s="168">
        <v>6</v>
      </c>
      <c r="T105" s="168">
        <v>13</v>
      </c>
      <c r="U105" s="168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95</v>
      </c>
      <c r="L106" s="169" t="s">
        <v>81</v>
      </c>
      <c r="M106" s="169" t="s">
        <v>29</v>
      </c>
      <c r="N106" s="169" t="s">
        <v>30</v>
      </c>
      <c r="O106" s="169" t="s">
        <v>29</v>
      </c>
      <c r="Q106" s="168">
        <v>6</v>
      </c>
      <c r="R106" s="168">
        <v>14</v>
      </c>
      <c r="S106" s="168">
        <v>8</v>
      </c>
      <c r="T106" s="168">
        <v>10</v>
      </c>
      <c r="U106" s="168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12</v>
      </c>
      <c r="M107" s="169" t="s">
        <v>31</v>
      </c>
      <c r="N107" s="169" t="s">
        <v>13</v>
      </c>
      <c r="O107" s="169" t="s">
        <v>12</v>
      </c>
      <c r="Q107" s="168">
        <v>8</v>
      </c>
      <c r="R107" s="168">
        <v>4</v>
      </c>
      <c r="S107" s="168">
        <v>7</v>
      </c>
      <c r="T107" s="168">
        <v>5</v>
      </c>
      <c r="U107" s="168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94</v>
      </c>
      <c r="M108" s="169" t="s">
        <v>95</v>
      </c>
      <c r="N108" s="169" t="s">
        <v>95</v>
      </c>
      <c r="O108" s="169" t="s">
        <v>16</v>
      </c>
      <c r="Q108" s="168">
        <v>5</v>
      </c>
      <c r="R108" s="168">
        <v>17</v>
      </c>
      <c r="S108" s="168">
        <v>6</v>
      </c>
      <c r="T108" s="168">
        <v>6</v>
      </c>
      <c r="U108" s="168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95</v>
      </c>
      <c r="L109" s="169" t="s">
        <v>16</v>
      </c>
      <c r="M109" s="169" t="s">
        <v>29</v>
      </c>
      <c r="N109" s="169" t="s">
        <v>30</v>
      </c>
      <c r="O109" s="169" t="s">
        <v>16</v>
      </c>
      <c r="Q109" s="168">
        <v>6</v>
      </c>
      <c r="R109" s="168">
        <v>3</v>
      </c>
      <c r="S109" s="168">
        <v>8</v>
      </c>
      <c r="T109" s="168">
        <v>10</v>
      </c>
      <c r="U109" s="168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29</v>
      </c>
      <c r="M110" s="169" t="s">
        <v>29</v>
      </c>
      <c r="N110" s="169" t="s">
        <v>14</v>
      </c>
      <c r="O110" s="169" t="s">
        <v>29</v>
      </c>
      <c r="Q110" s="168">
        <v>8</v>
      </c>
      <c r="R110" s="168">
        <v>8</v>
      </c>
      <c r="S110" s="168">
        <v>8</v>
      </c>
      <c r="T110" s="168">
        <v>1</v>
      </c>
      <c r="U110" s="168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16</v>
      </c>
      <c r="L111" s="169" t="s">
        <v>80</v>
      </c>
      <c r="M111" s="169" t="s">
        <v>31</v>
      </c>
      <c r="N111" s="169" t="s">
        <v>16</v>
      </c>
      <c r="O111" s="169" t="s">
        <v>28</v>
      </c>
      <c r="Q111" s="168">
        <v>3</v>
      </c>
      <c r="R111" s="168">
        <v>13</v>
      </c>
      <c r="S111" s="168">
        <v>7</v>
      </c>
      <c r="T111" s="168">
        <v>3</v>
      </c>
      <c r="U111" s="168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8">
        <v>108</v>
      </c>
      <c r="K112" s="169" t="s">
        <v>31</v>
      </c>
      <c r="L112" s="169" t="s">
        <v>31</v>
      </c>
      <c r="M112" s="169" t="s">
        <v>31</v>
      </c>
      <c r="N112" s="169" t="s">
        <v>96</v>
      </c>
      <c r="O112" s="169" t="s">
        <v>28</v>
      </c>
      <c r="Q112" s="168">
        <v>7</v>
      </c>
      <c r="R112" s="168">
        <v>7</v>
      </c>
      <c r="S112" s="168">
        <v>7</v>
      </c>
      <c r="T112" s="168">
        <v>15</v>
      </c>
      <c r="U112" s="168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13</v>
      </c>
      <c r="M113" s="169" t="s">
        <v>95</v>
      </c>
      <c r="N113" s="169" t="s">
        <v>12</v>
      </c>
      <c r="O113" s="169" t="s">
        <v>30</v>
      </c>
      <c r="Q113" s="168">
        <v>7</v>
      </c>
      <c r="R113" s="168">
        <v>5</v>
      </c>
      <c r="S113" s="168">
        <v>6</v>
      </c>
      <c r="T113" s="168">
        <v>4</v>
      </c>
      <c r="U113" s="168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8">
        <v>110</v>
      </c>
      <c r="K114" s="169" t="s">
        <v>31</v>
      </c>
      <c r="L114" s="169" t="s">
        <v>81</v>
      </c>
      <c r="M114" s="169" t="s">
        <v>13</v>
      </c>
      <c r="N114" s="169" t="s">
        <v>29</v>
      </c>
      <c r="O114" s="169" t="s">
        <v>30</v>
      </c>
      <c r="Q114" s="168">
        <v>7</v>
      </c>
      <c r="R114" s="168">
        <v>14</v>
      </c>
      <c r="S114" s="168">
        <v>5</v>
      </c>
      <c r="T114" s="168">
        <v>8</v>
      </c>
      <c r="U114" s="168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95</v>
      </c>
      <c r="L115" s="169" t="s">
        <v>81</v>
      </c>
      <c r="M115" s="169" t="s">
        <v>13</v>
      </c>
      <c r="N115" s="169" t="s">
        <v>15</v>
      </c>
      <c r="O115" s="169" t="s">
        <v>13</v>
      </c>
      <c r="Q115" s="168">
        <v>6</v>
      </c>
      <c r="R115" s="168">
        <v>14</v>
      </c>
      <c r="S115" s="168">
        <v>5</v>
      </c>
      <c r="T115" s="168">
        <v>2</v>
      </c>
      <c r="U115" s="168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13</v>
      </c>
      <c r="L116" s="169" t="s">
        <v>15</v>
      </c>
      <c r="M116" s="169" t="s">
        <v>31</v>
      </c>
      <c r="N116" s="169" t="s">
        <v>87</v>
      </c>
      <c r="O116" s="169" t="s">
        <v>29</v>
      </c>
      <c r="Q116" s="168">
        <v>5</v>
      </c>
      <c r="R116" s="168">
        <v>2</v>
      </c>
      <c r="S116" s="168">
        <v>7</v>
      </c>
      <c r="T116" s="168">
        <v>19</v>
      </c>
      <c r="U116" s="168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31</v>
      </c>
      <c r="L117" s="169" t="s">
        <v>15</v>
      </c>
      <c r="M117" s="169" t="s">
        <v>13</v>
      </c>
      <c r="N117" s="169" t="s">
        <v>30</v>
      </c>
      <c r="O117" s="169" t="s">
        <v>15</v>
      </c>
      <c r="Q117" s="168">
        <v>7</v>
      </c>
      <c r="R117" s="168">
        <v>2</v>
      </c>
      <c r="S117" s="168">
        <v>5</v>
      </c>
      <c r="T117" s="168">
        <v>10</v>
      </c>
      <c r="U117" s="168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87</v>
      </c>
      <c r="M118" s="169" t="s">
        <v>30</v>
      </c>
      <c r="N118" s="169" t="s">
        <v>16</v>
      </c>
      <c r="O118" s="169" t="s">
        <v>30</v>
      </c>
      <c r="Q118" s="168">
        <v>8</v>
      </c>
      <c r="R118" s="168">
        <v>19</v>
      </c>
      <c r="S118" s="168">
        <v>10</v>
      </c>
      <c r="T118" s="168">
        <v>3</v>
      </c>
      <c r="U118" s="168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85</v>
      </c>
      <c r="M119" s="169" t="s">
        <v>95</v>
      </c>
      <c r="N119" s="169" t="s">
        <v>16</v>
      </c>
      <c r="O119" s="169" t="s">
        <v>13</v>
      </c>
      <c r="Q119" s="168">
        <v>8</v>
      </c>
      <c r="R119" s="168">
        <v>18</v>
      </c>
      <c r="S119" s="168">
        <v>6</v>
      </c>
      <c r="T119" s="168">
        <v>3</v>
      </c>
      <c r="U119" s="168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29</v>
      </c>
      <c r="L120" s="169" t="s">
        <v>29</v>
      </c>
      <c r="M120" s="169" t="s">
        <v>15</v>
      </c>
      <c r="N120" s="169" t="s">
        <v>78</v>
      </c>
      <c r="O120" s="169" t="s">
        <v>31</v>
      </c>
      <c r="Q120" s="168">
        <v>8</v>
      </c>
      <c r="R120" s="168">
        <v>8</v>
      </c>
      <c r="S120" s="168">
        <v>2</v>
      </c>
      <c r="T120" s="168">
        <v>11</v>
      </c>
      <c r="U120" s="168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15</v>
      </c>
      <c r="M121" s="169" t="s">
        <v>13</v>
      </c>
      <c r="N121" s="169" t="s">
        <v>14</v>
      </c>
      <c r="O121" s="169" t="s">
        <v>15</v>
      </c>
      <c r="Q121" s="168">
        <v>7</v>
      </c>
      <c r="R121" s="168">
        <v>2</v>
      </c>
      <c r="S121" s="168">
        <v>5</v>
      </c>
      <c r="T121" s="168">
        <v>1</v>
      </c>
      <c r="U121" s="168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29</v>
      </c>
      <c r="M122" s="169" t="s">
        <v>95</v>
      </c>
      <c r="N122" s="169" t="s">
        <v>28</v>
      </c>
      <c r="O122" s="169" t="s">
        <v>12</v>
      </c>
      <c r="Q122" s="168">
        <v>6</v>
      </c>
      <c r="R122" s="168">
        <v>8</v>
      </c>
      <c r="S122" s="168">
        <v>6</v>
      </c>
      <c r="T122" s="168">
        <v>9</v>
      </c>
      <c r="U122" s="168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9" t="s">
        <v>95</v>
      </c>
      <c r="L123" s="169" t="s">
        <v>14</v>
      </c>
      <c r="M123" s="169" t="s">
        <v>95</v>
      </c>
      <c r="N123" s="169" t="s">
        <v>29</v>
      </c>
      <c r="O123" s="169" t="s">
        <v>16</v>
      </c>
      <c r="Q123" s="168">
        <v>6</v>
      </c>
      <c r="R123" s="168">
        <v>1</v>
      </c>
      <c r="S123" s="168">
        <v>6</v>
      </c>
      <c r="T123" s="168">
        <v>8</v>
      </c>
      <c r="U123" s="168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78</v>
      </c>
      <c r="M124" s="169" t="s">
        <v>31</v>
      </c>
      <c r="N124" s="169" t="s">
        <v>12</v>
      </c>
      <c r="O124" s="169" t="s">
        <v>13</v>
      </c>
      <c r="Q124" s="168">
        <v>8</v>
      </c>
      <c r="R124" s="168">
        <v>11</v>
      </c>
      <c r="S124" s="168">
        <v>7</v>
      </c>
      <c r="T124" s="168">
        <v>4</v>
      </c>
      <c r="U124" s="168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13</v>
      </c>
      <c r="M125" s="169" t="s">
        <v>13</v>
      </c>
      <c r="N125" s="169" t="s">
        <v>87</v>
      </c>
      <c r="O125" s="169" t="s">
        <v>29</v>
      </c>
      <c r="Q125" s="168">
        <v>7</v>
      </c>
      <c r="R125" s="168">
        <v>5</v>
      </c>
      <c r="S125" s="168">
        <v>5</v>
      </c>
      <c r="T125" s="168">
        <v>19</v>
      </c>
      <c r="U125" s="168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15</v>
      </c>
      <c r="M126" s="169" t="s">
        <v>31</v>
      </c>
      <c r="N126" s="169" t="s">
        <v>96</v>
      </c>
      <c r="O126" s="169" t="s">
        <v>12</v>
      </c>
      <c r="Q126" s="168">
        <v>7</v>
      </c>
      <c r="R126" s="168">
        <v>2</v>
      </c>
      <c r="S126" s="168">
        <v>7</v>
      </c>
      <c r="T126" s="168">
        <v>15</v>
      </c>
      <c r="U126" s="168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94</v>
      </c>
      <c r="M127" s="169" t="s">
        <v>29</v>
      </c>
      <c r="N127" s="169" t="s">
        <v>16</v>
      </c>
      <c r="O127" s="169" t="s">
        <v>15</v>
      </c>
      <c r="Q127" s="168">
        <v>8</v>
      </c>
      <c r="R127" s="168">
        <v>17</v>
      </c>
      <c r="S127" s="168">
        <v>8</v>
      </c>
      <c r="T127" s="168">
        <v>3</v>
      </c>
      <c r="U127" s="168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16</v>
      </c>
      <c r="M128" s="169" t="s">
        <v>13</v>
      </c>
      <c r="N128" s="169" t="s">
        <v>31</v>
      </c>
      <c r="O128" s="169" t="s">
        <v>15</v>
      </c>
      <c r="Q128" s="168">
        <v>5</v>
      </c>
      <c r="R128" s="168">
        <v>3</v>
      </c>
      <c r="S128" s="168">
        <v>5</v>
      </c>
      <c r="T128" s="168">
        <v>7</v>
      </c>
      <c r="U128" s="168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82</v>
      </c>
      <c r="M129" s="169" t="s">
        <v>13</v>
      </c>
      <c r="N129" s="169" t="s">
        <v>95</v>
      </c>
      <c r="O129" s="169" t="s">
        <v>31</v>
      </c>
      <c r="Q129" s="168">
        <v>8</v>
      </c>
      <c r="R129" s="168">
        <v>16</v>
      </c>
      <c r="S129" s="168">
        <v>5</v>
      </c>
      <c r="T129" s="168">
        <v>6</v>
      </c>
      <c r="U129" s="168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31</v>
      </c>
      <c r="L130" s="169" t="s">
        <v>29</v>
      </c>
      <c r="M130" s="169" t="s">
        <v>95</v>
      </c>
      <c r="N130" s="169" t="s">
        <v>31</v>
      </c>
      <c r="O130" s="169" t="s">
        <v>28</v>
      </c>
      <c r="Q130" s="168">
        <v>7</v>
      </c>
      <c r="R130" s="168">
        <v>8</v>
      </c>
      <c r="S130" s="168">
        <v>6</v>
      </c>
      <c r="T130" s="168">
        <v>7</v>
      </c>
      <c r="U130" s="168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13</v>
      </c>
      <c r="L131" s="169" t="s">
        <v>29</v>
      </c>
      <c r="M131" s="169" t="s">
        <v>31</v>
      </c>
      <c r="N131" s="169" t="s">
        <v>30</v>
      </c>
      <c r="O131" s="169" t="s">
        <v>28</v>
      </c>
      <c r="Q131" s="168">
        <v>5</v>
      </c>
      <c r="R131" s="168">
        <v>8</v>
      </c>
      <c r="S131" s="168">
        <v>7</v>
      </c>
      <c r="T131" s="168">
        <v>10</v>
      </c>
      <c r="U131" s="168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31</v>
      </c>
      <c r="L132" s="169" t="s">
        <v>78</v>
      </c>
      <c r="M132" s="169" t="s">
        <v>31</v>
      </c>
      <c r="N132" s="169" t="s">
        <v>80</v>
      </c>
      <c r="O132" s="169" t="s">
        <v>29</v>
      </c>
      <c r="Q132" s="168">
        <v>7</v>
      </c>
      <c r="R132" s="168">
        <v>11</v>
      </c>
      <c r="S132" s="168">
        <v>7</v>
      </c>
      <c r="T132" s="168">
        <v>13</v>
      </c>
      <c r="U132" s="168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16</v>
      </c>
      <c r="M133" s="169" t="s">
        <v>31</v>
      </c>
      <c r="N133" s="169" t="s">
        <v>14</v>
      </c>
      <c r="O133" s="169" t="s">
        <v>95</v>
      </c>
      <c r="Q133" s="168">
        <v>5</v>
      </c>
      <c r="R133" s="168">
        <v>3</v>
      </c>
      <c r="S133" s="168">
        <v>7</v>
      </c>
      <c r="T133" s="168">
        <v>1</v>
      </c>
      <c r="U133" s="168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31</v>
      </c>
      <c r="L134" s="169" t="s">
        <v>16</v>
      </c>
      <c r="M134" s="169" t="s">
        <v>95</v>
      </c>
      <c r="N134" s="169" t="s">
        <v>15</v>
      </c>
      <c r="O134" s="169" t="s">
        <v>29</v>
      </c>
      <c r="Q134" s="168">
        <v>7</v>
      </c>
      <c r="R134" s="168">
        <v>3</v>
      </c>
      <c r="S134" s="168">
        <v>6</v>
      </c>
      <c r="T134" s="168">
        <v>2</v>
      </c>
      <c r="U134" s="168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87</v>
      </c>
      <c r="M135" s="169" t="s">
        <v>95</v>
      </c>
      <c r="N135" s="169" t="s">
        <v>15</v>
      </c>
      <c r="O135" s="169" t="s">
        <v>15</v>
      </c>
      <c r="Q135" s="168">
        <v>7</v>
      </c>
      <c r="R135" s="168">
        <v>19</v>
      </c>
      <c r="S135" s="168">
        <v>6</v>
      </c>
      <c r="T135" s="168">
        <v>2</v>
      </c>
      <c r="U135" s="168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8">
        <v>132</v>
      </c>
      <c r="K136" s="169" t="s">
        <v>29</v>
      </c>
      <c r="L136" s="169" t="s">
        <v>14</v>
      </c>
      <c r="M136" s="169" t="s">
        <v>95</v>
      </c>
      <c r="N136" s="169" t="s">
        <v>82</v>
      </c>
      <c r="O136" s="169" t="s">
        <v>28</v>
      </c>
      <c r="Q136" s="168">
        <v>8</v>
      </c>
      <c r="R136" s="168">
        <v>1</v>
      </c>
      <c r="S136" s="168">
        <v>6</v>
      </c>
      <c r="T136" s="168">
        <v>16</v>
      </c>
      <c r="U136" s="168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95</v>
      </c>
      <c r="M137" s="169" t="s">
        <v>95</v>
      </c>
      <c r="N137" s="169" t="s">
        <v>94</v>
      </c>
      <c r="O137" s="169" t="s">
        <v>13</v>
      </c>
      <c r="Q137" s="168">
        <v>6</v>
      </c>
      <c r="R137" s="168">
        <v>6</v>
      </c>
      <c r="S137" s="168">
        <v>6</v>
      </c>
      <c r="T137" s="168">
        <v>17</v>
      </c>
      <c r="U137" s="168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15</v>
      </c>
      <c r="M138" s="169" t="s">
        <v>29</v>
      </c>
      <c r="N138" s="169" t="s">
        <v>28</v>
      </c>
      <c r="O138" s="169" t="s">
        <v>16</v>
      </c>
      <c r="Q138" s="168">
        <v>8</v>
      </c>
      <c r="R138" s="168">
        <v>2</v>
      </c>
      <c r="S138" s="168">
        <v>8</v>
      </c>
      <c r="T138" s="168">
        <v>9</v>
      </c>
      <c r="U138" s="168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9" t="s">
        <v>13</v>
      </c>
      <c r="L139" s="169" t="s">
        <v>81</v>
      </c>
      <c r="M139" s="169" t="s">
        <v>94</v>
      </c>
      <c r="N139" s="169" t="s">
        <v>12</v>
      </c>
      <c r="O139" s="169" t="s">
        <v>16</v>
      </c>
      <c r="Q139" s="168">
        <v>5</v>
      </c>
      <c r="R139" s="168">
        <v>14</v>
      </c>
      <c r="S139" s="168">
        <v>17</v>
      </c>
      <c r="T139" s="168">
        <v>4</v>
      </c>
      <c r="U139" s="168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31</v>
      </c>
      <c r="L140" s="169" t="s">
        <v>31</v>
      </c>
      <c r="M140" s="169" t="s">
        <v>13</v>
      </c>
      <c r="N140" s="169" t="s">
        <v>12</v>
      </c>
      <c r="O140" s="169" t="s">
        <v>30</v>
      </c>
      <c r="Q140" s="168">
        <v>7</v>
      </c>
      <c r="R140" s="168">
        <v>7</v>
      </c>
      <c r="S140" s="168">
        <v>5</v>
      </c>
      <c r="T140" s="168">
        <v>4</v>
      </c>
      <c r="U140" s="168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95</v>
      </c>
      <c r="M141" s="169" t="s">
        <v>16</v>
      </c>
      <c r="N141" s="169" t="s">
        <v>94</v>
      </c>
      <c r="O141" s="169" t="s">
        <v>29</v>
      </c>
      <c r="Q141" s="168">
        <v>8</v>
      </c>
      <c r="R141" s="168">
        <v>6</v>
      </c>
      <c r="S141" s="168">
        <v>3</v>
      </c>
      <c r="T141" s="168">
        <v>17</v>
      </c>
      <c r="U141" s="168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79</v>
      </c>
      <c r="M142" s="169" t="s">
        <v>31</v>
      </c>
      <c r="N142" s="169" t="s">
        <v>85</v>
      </c>
      <c r="O142" s="169" t="s">
        <v>30</v>
      </c>
      <c r="Q142" s="168">
        <v>7</v>
      </c>
      <c r="R142" s="168">
        <v>12</v>
      </c>
      <c r="S142" s="168">
        <v>7</v>
      </c>
      <c r="T142" s="168">
        <v>18</v>
      </c>
      <c r="U142" s="168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29</v>
      </c>
      <c r="L143" s="169" t="s">
        <v>82</v>
      </c>
      <c r="M143" s="169" t="s">
        <v>96</v>
      </c>
      <c r="N143" s="169" t="s">
        <v>95</v>
      </c>
      <c r="O143" s="169" t="s">
        <v>31</v>
      </c>
      <c r="Q143" s="168">
        <v>8</v>
      </c>
      <c r="R143" s="168">
        <v>16</v>
      </c>
      <c r="S143" s="168">
        <v>15</v>
      </c>
      <c r="T143" s="168">
        <v>6</v>
      </c>
      <c r="U143" s="168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29</v>
      </c>
      <c r="L144" s="169" t="s">
        <v>31</v>
      </c>
      <c r="M144" s="169" t="s">
        <v>28</v>
      </c>
      <c r="N144" s="169" t="s">
        <v>15</v>
      </c>
      <c r="O144" s="169" t="s">
        <v>31</v>
      </c>
      <c r="Q144" s="168">
        <v>8</v>
      </c>
      <c r="R144" s="168">
        <v>7</v>
      </c>
      <c r="S144" s="168">
        <v>9</v>
      </c>
      <c r="T144" s="168">
        <v>2</v>
      </c>
      <c r="U144" s="168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29</v>
      </c>
      <c r="N145" s="169" t="s">
        <v>79</v>
      </c>
      <c r="O145" s="169" t="s">
        <v>13</v>
      </c>
      <c r="Q145" s="168">
        <v>7</v>
      </c>
      <c r="R145" s="168">
        <v>7</v>
      </c>
      <c r="S145" s="168">
        <v>8</v>
      </c>
      <c r="T145" s="168">
        <v>12</v>
      </c>
      <c r="U145" s="168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81</v>
      </c>
      <c r="M146" s="169" t="s">
        <v>29</v>
      </c>
      <c r="N146" s="169" t="s">
        <v>31</v>
      </c>
      <c r="O146" s="169" t="s">
        <v>28</v>
      </c>
      <c r="Q146" s="168">
        <v>6</v>
      </c>
      <c r="R146" s="168">
        <v>14</v>
      </c>
      <c r="S146" s="168">
        <v>8</v>
      </c>
      <c r="T146" s="168">
        <v>7</v>
      </c>
      <c r="U146" s="168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30</v>
      </c>
      <c r="M147" s="169" t="s">
        <v>95</v>
      </c>
      <c r="N147" s="169" t="s">
        <v>96</v>
      </c>
      <c r="O147" s="169" t="s">
        <v>29</v>
      </c>
      <c r="Q147" s="168">
        <v>7</v>
      </c>
      <c r="R147" s="168">
        <v>10</v>
      </c>
      <c r="S147" s="168">
        <v>6</v>
      </c>
      <c r="T147" s="168">
        <v>15</v>
      </c>
      <c r="U147" s="168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31</v>
      </c>
      <c r="M148" s="169" t="s">
        <v>31</v>
      </c>
      <c r="N148" s="169" t="s">
        <v>29</v>
      </c>
      <c r="O148" s="169" t="s">
        <v>15</v>
      </c>
      <c r="Q148" s="168">
        <v>6</v>
      </c>
      <c r="R148" s="168">
        <v>7</v>
      </c>
      <c r="S148" s="168">
        <v>7</v>
      </c>
      <c r="T148" s="168">
        <v>8</v>
      </c>
      <c r="U148" s="168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78</v>
      </c>
      <c r="M149" s="169" t="s">
        <v>31</v>
      </c>
      <c r="N149" s="169" t="s">
        <v>29</v>
      </c>
      <c r="O149" s="169" t="s">
        <v>16</v>
      </c>
      <c r="Q149" s="168">
        <v>7</v>
      </c>
      <c r="R149" s="168">
        <v>11</v>
      </c>
      <c r="S149" s="168">
        <v>7</v>
      </c>
      <c r="T149" s="168">
        <v>8</v>
      </c>
      <c r="U149" s="168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8">
        <v>146</v>
      </c>
      <c r="K150" s="169" t="s">
        <v>29</v>
      </c>
      <c r="L150" s="169" t="s">
        <v>15</v>
      </c>
      <c r="M150" s="169" t="s">
        <v>31</v>
      </c>
      <c r="N150" s="169" t="s">
        <v>12</v>
      </c>
      <c r="O150" s="169" t="s">
        <v>28</v>
      </c>
      <c r="Q150" s="168">
        <v>8</v>
      </c>
      <c r="R150" s="168">
        <v>2</v>
      </c>
      <c r="S150" s="168">
        <v>7</v>
      </c>
      <c r="T150" s="168">
        <v>4</v>
      </c>
      <c r="U150" s="168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81</v>
      </c>
      <c r="N151" s="169" t="s">
        <v>29</v>
      </c>
      <c r="O151" s="169" t="s">
        <v>28</v>
      </c>
      <c r="Q151" s="168">
        <v>6</v>
      </c>
      <c r="R151" s="168">
        <v>2</v>
      </c>
      <c r="S151" s="168">
        <v>14</v>
      </c>
      <c r="T151" s="168">
        <v>8</v>
      </c>
      <c r="U151" s="168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8">
        <v>148</v>
      </c>
      <c r="K152" s="169" t="s">
        <v>29</v>
      </c>
      <c r="L152" s="169" t="s">
        <v>82</v>
      </c>
      <c r="M152" s="169" t="s">
        <v>29</v>
      </c>
      <c r="N152" s="169" t="s">
        <v>31</v>
      </c>
      <c r="O152" s="169" t="s">
        <v>16</v>
      </c>
      <c r="Q152" s="168">
        <v>8</v>
      </c>
      <c r="R152" s="168">
        <v>16</v>
      </c>
      <c r="S152" s="168">
        <v>8</v>
      </c>
      <c r="T152" s="168">
        <v>7</v>
      </c>
      <c r="U152" s="168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9" t="s">
        <v>28</v>
      </c>
      <c r="L153" s="169" t="s">
        <v>28</v>
      </c>
      <c r="M153" s="169" t="s">
        <v>95</v>
      </c>
      <c r="N153" s="169" t="s">
        <v>15</v>
      </c>
      <c r="O153" s="169" t="s">
        <v>95</v>
      </c>
      <c r="Q153" s="168">
        <v>9</v>
      </c>
      <c r="R153" s="168">
        <v>9</v>
      </c>
      <c r="S153" s="168">
        <v>6</v>
      </c>
      <c r="T153" s="168">
        <v>2</v>
      </c>
      <c r="U153" s="168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94</v>
      </c>
      <c r="M154" s="169" t="s">
        <v>29</v>
      </c>
      <c r="N154" s="169" t="s">
        <v>28</v>
      </c>
      <c r="O154" s="169" t="s">
        <v>30</v>
      </c>
      <c r="Q154" s="168">
        <v>5</v>
      </c>
      <c r="R154" s="168">
        <v>17</v>
      </c>
      <c r="S154" s="168">
        <v>8</v>
      </c>
      <c r="T154" s="168">
        <v>9</v>
      </c>
      <c r="U154" s="168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9" t="s">
        <v>31</v>
      </c>
      <c r="L155" s="169" t="s">
        <v>80</v>
      </c>
      <c r="M155" s="169" t="s">
        <v>31</v>
      </c>
      <c r="N155" s="169" t="s">
        <v>13</v>
      </c>
      <c r="O155" s="169" t="s">
        <v>28</v>
      </c>
      <c r="Q155" s="168">
        <v>7</v>
      </c>
      <c r="R155" s="168">
        <v>13</v>
      </c>
      <c r="S155" s="168">
        <v>7</v>
      </c>
      <c r="T155" s="168">
        <v>5</v>
      </c>
      <c r="U155" s="168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8">
        <v>152</v>
      </c>
      <c r="K156" s="169" t="s">
        <v>13</v>
      </c>
      <c r="L156" s="169" t="s">
        <v>95</v>
      </c>
      <c r="M156" s="169" t="s">
        <v>82</v>
      </c>
      <c r="N156" s="169" t="s">
        <v>81</v>
      </c>
      <c r="O156" s="169" t="s">
        <v>15</v>
      </c>
      <c r="Q156" s="168">
        <v>5</v>
      </c>
      <c r="R156" s="168">
        <v>6</v>
      </c>
      <c r="S156" s="168">
        <v>16</v>
      </c>
      <c r="T156" s="168">
        <v>14</v>
      </c>
      <c r="U156" s="168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29</v>
      </c>
      <c r="M157" s="169" t="s">
        <v>31</v>
      </c>
      <c r="N157" s="169" t="s">
        <v>13</v>
      </c>
      <c r="O157" s="169" t="s">
        <v>28</v>
      </c>
      <c r="Q157" s="168">
        <v>7</v>
      </c>
      <c r="R157" s="168">
        <v>8</v>
      </c>
      <c r="S157" s="168">
        <v>7</v>
      </c>
      <c r="T157" s="168">
        <v>5</v>
      </c>
      <c r="U157" s="168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96</v>
      </c>
      <c r="M158" s="169" t="s">
        <v>28</v>
      </c>
      <c r="N158" s="169" t="s">
        <v>13</v>
      </c>
      <c r="O158" s="169" t="s">
        <v>30</v>
      </c>
      <c r="Q158" s="168">
        <v>5</v>
      </c>
      <c r="R158" s="168">
        <v>15</v>
      </c>
      <c r="S158" s="168">
        <v>9</v>
      </c>
      <c r="T158" s="168">
        <v>5</v>
      </c>
      <c r="U158" s="168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28</v>
      </c>
      <c r="L159" s="169" t="s">
        <v>15</v>
      </c>
      <c r="M159" s="169" t="s">
        <v>13</v>
      </c>
      <c r="N159" s="169" t="s">
        <v>28</v>
      </c>
      <c r="O159" s="169" t="s">
        <v>29</v>
      </c>
      <c r="Q159" s="168">
        <v>9</v>
      </c>
      <c r="R159" s="168">
        <v>2</v>
      </c>
      <c r="S159" s="168">
        <v>5</v>
      </c>
      <c r="T159" s="168">
        <v>9</v>
      </c>
      <c r="U159" s="168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15</v>
      </c>
      <c r="M160" s="169" t="s">
        <v>29</v>
      </c>
      <c r="N160" s="169" t="s">
        <v>15</v>
      </c>
      <c r="O160" s="169" t="s">
        <v>16</v>
      </c>
      <c r="Q160" s="168">
        <v>5</v>
      </c>
      <c r="R160" s="168">
        <v>2</v>
      </c>
      <c r="S160" s="168">
        <v>8</v>
      </c>
      <c r="T160" s="168">
        <v>2</v>
      </c>
      <c r="U160" s="168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29</v>
      </c>
      <c r="M161" s="169" t="s">
        <v>13</v>
      </c>
      <c r="N161" s="169" t="s">
        <v>28</v>
      </c>
      <c r="O161" s="169" t="s">
        <v>15</v>
      </c>
      <c r="Q161" s="168">
        <v>8</v>
      </c>
      <c r="R161" s="168">
        <v>8</v>
      </c>
      <c r="S161" s="168">
        <v>5</v>
      </c>
      <c r="T161" s="168">
        <v>9</v>
      </c>
      <c r="U161" s="168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87</v>
      </c>
      <c r="M162" s="169" t="s">
        <v>31</v>
      </c>
      <c r="N162" s="169" t="s">
        <v>28</v>
      </c>
      <c r="O162" s="169" t="s">
        <v>31</v>
      </c>
      <c r="Q162" s="168">
        <v>5</v>
      </c>
      <c r="R162" s="168">
        <v>19</v>
      </c>
      <c r="S162" s="168">
        <v>7</v>
      </c>
      <c r="T162" s="168">
        <v>9</v>
      </c>
      <c r="U162" s="168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16</v>
      </c>
      <c r="L163" s="169" t="s">
        <v>96</v>
      </c>
      <c r="M163" s="169" t="s">
        <v>13</v>
      </c>
      <c r="N163" s="169" t="s">
        <v>28</v>
      </c>
      <c r="O163" s="169" t="s">
        <v>13</v>
      </c>
      <c r="Q163" s="168">
        <v>3</v>
      </c>
      <c r="R163" s="168">
        <v>15</v>
      </c>
      <c r="S163" s="168">
        <v>5</v>
      </c>
      <c r="T163" s="168">
        <v>9</v>
      </c>
      <c r="U163" s="168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29</v>
      </c>
      <c r="N164" s="169" t="s">
        <v>30</v>
      </c>
      <c r="O164" s="169" t="s">
        <v>15</v>
      </c>
      <c r="Q164" s="168">
        <v>5</v>
      </c>
      <c r="R164" s="168">
        <v>7</v>
      </c>
      <c r="S164" s="168">
        <v>8</v>
      </c>
      <c r="T164" s="168">
        <v>10</v>
      </c>
      <c r="U164" s="168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9" t="s">
        <v>31</v>
      </c>
      <c r="L165" s="169" t="s">
        <v>30</v>
      </c>
      <c r="M165" s="169" t="s">
        <v>13</v>
      </c>
      <c r="N165" s="169" t="s">
        <v>81</v>
      </c>
      <c r="O165" s="169" t="s">
        <v>95</v>
      </c>
      <c r="Q165" s="168">
        <v>7</v>
      </c>
      <c r="R165" s="168">
        <v>10</v>
      </c>
      <c r="S165" s="168">
        <v>5</v>
      </c>
      <c r="T165" s="168">
        <v>14</v>
      </c>
      <c r="U165" s="168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8">
        <v>162</v>
      </c>
      <c r="K166" s="169" t="s">
        <v>13</v>
      </c>
      <c r="L166" s="169" t="s">
        <v>95</v>
      </c>
      <c r="M166" s="169" t="s">
        <v>29</v>
      </c>
      <c r="N166" s="169" t="s">
        <v>29</v>
      </c>
      <c r="O166" s="169" t="s">
        <v>16</v>
      </c>
      <c r="Q166" s="168">
        <v>5</v>
      </c>
      <c r="R166" s="168">
        <v>6</v>
      </c>
      <c r="S166" s="168">
        <v>8</v>
      </c>
      <c r="T166" s="168">
        <v>8</v>
      </c>
      <c r="U166" s="168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85</v>
      </c>
      <c r="M167" s="169" t="s">
        <v>31</v>
      </c>
      <c r="N167" s="169" t="s">
        <v>15</v>
      </c>
      <c r="O167" s="169" t="s">
        <v>28</v>
      </c>
      <c r="Q167" s="168">
        <v>6</v>
      </c>
      <c r="R167" s="168">
        <v>18</v>
      </c>
      <c r="S167" s="168">
        <v>7</v>
      </c>
      <c r="T167" s="168">
        <v>2</v>
      </c>
      <c r="U167" s="168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31</v>
      </c>
      <c r="M168" s="169" t="s">
        <v>29</v>
      </c>
      <c r="N168" s="169" t="s">
        <v>16</v>
      </c>
      <c r="O168" s="169" t="s">
        <v>30</v>
      </c>
      <c r="Q168" s="168">
        <v>5</v>
      </c>
      <c r="R168" s="168">
        <v>7</v>
      </c>
      <c r="S168" s="168">
        <v>8</v>
      </c>
      <c r="T168" s="168">
        <v>3</v>
      </c>
      <c r="U168" s="168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15</v>
      </c>
      <c r="M169" s="169" t="s">
        <v>29</v>
      </c>
      <c r="N169" s="169" t="s">
        <v>16</v>
      </c>
      <c r="O169" s="169" t="s">
        <v>13</v>
      </c>
      <c r="Q169" s="168">
        <v>7</v>
      </c>
      <c r="R169" s="168">
        <v>2</v>
      </c>
      <c r="S169" s="168">
        <v>8</v>
      </c>
      <c r="T169" s="168">
        <v>3</v>
      </c>
      <c r="U169" s="168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31</v>
      </c>
      <c r="M170" s="169" t="s">
        <v>29</v>
      </c>
      <c r="N170" s="169" t="s">
        <v>16</v>
      </c>
      <c r="O170" s="169" t="s">
        <v>95</v>
      </c>
      <c r="Q170" s="168">
        <v>6</v>
      </c>
      <c r="R170" s="168">
        <v>7</v>
      </c>
      <c r="S170" s="168">
        <v>8</v>
      </c>
      <c r="T170" s="168">
        <v>3</v>
      </c>
      <c r="U170" s="168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78</v>
      </c>
      <c r="M171" s="169" t="s">
        <v>31</v>
      </c>
      <c r="N171" s="169" t="s">
        <v>28</v>
      </c>
      <c r="O171" s="169" t="s">
        <v>12</v>
      </c>
      <c r="Q171" s="168">
        <v>8</v>
      </c>
      <c r="R171" s="168">
        <v>11</v>
      </c>
      <c r="S171" s="168">
        <v>7</v>
      </c>
      <c r="T171" s="168">
        <v>9</v>
      </c>
      <c r="U171" s="168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78</v>
      </c>
      <c r="M172" s="169" t="s">
        <v>31</v>
      </c>
      <c r="N172" s="169" t="s">
        <v>13</v>
      </c>
      <c r="O172" s="169" t="s">
        <v>12</v>
      </c>
      <c r="Q172" s="168">
        <v>7</v>
      </c>
      <c r="R172" s="168">
        <v>11</v>
      </c>
      <c r="S172" s="168">
        <v>7</v>
      </c>
      <c r="T172" s="168">
        <v>5</v>
      </c>
      <c r="U172" s="168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30</v>
      </c>
      <c r="M173" s="169" t="s">
        <v>95</v>
      </c>
      <c r="N173" s="169" t="s">
        <v>13</v>
      </c>
      <c r="O173" s="169" t="s">
        <v>30</v>
      </c>
      <c r="Q173" s="168">
        <v>6</v>
      </c>
      <c r="R173" s="168">
        <v>10</v>
      </c>
      <c r="S173" s="168">
        <v>6</v>
      </c>
      <c r="T173" s="168">
        <v>5</v>
      </c>
      <c r="U173" s="168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15</v>
      </c>
      <c r="M174" s="169" t="s">
        <v>29</v>
      </c>
      <c r="N174" s="169" t="s">
        <v>12</v>
      </c>
      <c r="O174" s="169" t="s">
        <v>30</v>
      </c>
      <c r="Q174" s="168">
        <v>6</v>
      </c>
      <c r="R174" s="168">
        <v>2</v>
      </c>
      <c r="S174" s="168">
        <v>8</v>
      </c>
      <c r="T174" s="168">
        <v>4</v>
      </c>
      <c r="U174" s="168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9" t="s">
        <v>95</v>
      </c>
      <c r="L175" s="169" t="s">
        <v>95</v>
      </c>
      <c r="M175" s="169" t="s">
        <v>29</v>
      </c>
      <c r="N175" s="169" t="s">
        <v>87</v>
      </c>
      <c r="O175" s="169" t="s">
        <v>12</v>
      </c>
      <c r="Q175" s="168">
        <v>6</v>
      </c>
      <c r="R175" s="168">
        <v>6</v>
      </c>
      <c r="S175" s="168">
        <v>8</v>
      </c>
      <c r="T175" s="168">
        <v>19</v>
      </c>
      <c r="U175" s="168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30</v>
      </c>
      <c r="L176" s="169" t="s">
        <v>96</v>
      </c>
      <c r="M176" s="169" t="s">
        <v>31</v>
      </c>
      <c r="N176" s="169" t="s">
        <v>30</v>
      </c>
      <c r="O176" s="169" t="s">
        <v>95</v>
      </c>
      <c r="Q176" s="168">
        <v>10</v>
      </c>
      <c r="R176" s="168">
        <v>15</v>
      </c>
      <c r="S176" s="168">
        <v>7</v>
      </c>
      <c r="T176" s="168">
        <v>10</v>
      </c>
      <c r="U176" s="168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79</v>
      </c>
      <c r="M177" s="169" t="s">
        <v>13</v>
      </c>
      <c r="N177" s="169" t="s">
        <v>12</v>
      </c>
      <c r="O177" s="169" t="s">
        <v>31</v>
      </c>
      <c r="Q177" s="168">
        <v>7</v>
      </c>
      <c r="R177" s="168">
        <v>12</v>
      </c>
      <c r="S177" s="168">
        <v>5</v>
      </c>
      <c r="T177" s="168">
        <v>4</v>
      </c>
      <c r="U177" s="168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12</v>
      </c>
      <c r="L178" s="169" t="s">
        <v>13</v>
      </c>
      <c r="M178" s="169" t="s">
        <v>28</v>
      </c>
      <c r="N178" s="169" t="s">
        <v>95</v>
      </c>
      <c r="O178" s="169" t="s">
        <v>13</v>
      </c>
      <c r="Q178" s="168">
        <v>4</v>
      </c>
      <c r="R178" s="168">
        <v>5</v>
      </c>
      <c r="S178" s="168">
        <v>9</v>
      </c>
      <c r="T178" s="168">
        <v>6</v>
      </c>
      <c r="U178" s="168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13</v>
      </c>
      <c r="M179" s="169" t="s">
        <v>31</v>
      </c>
      <c r="N179" s="169" t="s">
        <v>15</v>
      </c>
      <c r="O179" s="169" t="s">
        <v>12</v>
      </c>
      <c r="Q179" s="168">
        <v>6</v>
      </c>
      <c r="R179" s="168">
        <v>5</v>
      </c>
      <c r="S179" s="168">
        <v>7</v>
      </c>
      <c r="T179" s="168">
        <v>2</v>
      </c>
      <c r="U179" s="168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8">
        <v>176</v>
      </c>
      <c r="K180" s="169" t="s">
        <v>29</v>
      </c>
      <c r="L180" s="169" t="s">
        <v>82</v>
      </c>
      <c r="M180" s="169" t="s">
        <v>16</v>
      </c>
      <c r="N180" s="169" t="s">
        <v>14</v>
      </c>
      <c r="O180" s="169" t="s">
        <v>28</v>
      </c>
      <c r="Q180" s="168">
        <v>8</v>
      </c>
      <c r="R180" s="168">
        <v>16</v>
      </c>
      <c r="S180" s="168">
        <v>3</v>
      </c>
      <c r="T180" s="168">
        <v>1</v>
      </c>
      <c r="U180" s="168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31</v>
      </c>
      <c r="L181" s="169" t="s">
        <v>13</v>
      </c>
      <c r="M181" s="169" t="s">
        <v>15</v>
      </c>
      <c r="N181" s="169" t="s">
        <v>31</v>
      </c>
      <c r="O181" s="169" t="s">
        <v>16</v>
      </c>
      <c r="Q181" s="168">
        <v>7</v>
      </c>
      <c r="R181" s="168">
        <v>5</v>
      </c>
      <c r="S181" s="168">
        <v>2</v>
      </c>
      <c r="T181" s="168">
        <v>7</v>
      </c>
      <c r="U181" s="168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15</v>
      </c>
      <c r="N182" s="169" t="s">
        <v>78</v>
      </c>
      <c r="O182" s="169" t="s">
        <v>31</v>
      </c>
      <c r="Q182" s="168">
        <v>7</v>
      </c>
      <c r="R182" s="168">
        <v>8</v>
      </c>
      <c r="S182" s="168">
        <v>2</v>
      </c>
      <c r="T182" s="168">
        <v>11</v>
      </c>
      <c r="U182" s="168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29</v>
      </c>
      <c r="L183" s="169" t="s">
        <v>78</v>
      </c>
      <c r="M183" s="169" t="s">
        <v>95</v>
      </c>
      <c r="N183" s="169" t="s">
        <v>12</v>
      </c>
      <c r="O183" s="169" t="s">
        <v>13</v>
      </c>
      <c r="Q183" s="168">
        <v>8</v>
      </c>
      <c r="R183" s="168">
        <v>11</v>
      </c>
      <c r="S183" s="168">
        <v>6</v>
      </c>
      <c r="T183" s="168">
        <v>4</v>
      </c>
      <c r="U183" s="168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29</v>
      </c>
      <c r="L184" s="169" t="s">
        <v>31</v>
      </c>
      <c r="M184" s="169" t="s">
        <v>95</v>
      </c>
      <c r="N184" s="169" t="s">
        <v>79</v>
      </c>
      <c r="O184" s="169" t="s">
        <v>29</v>
      </c>
      <c r="Q184" s="168">
        <v>8</v>
      </c>
      <c r="R184" s="168">
        <v>7</v>
      </c>
      <c r="S184" s="168">
        <v>6</v>
      </c>
      <c r="T184" s="168">
        <v>12</v>
      </c>
      <c r="U184" s="168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95</v>
      </c>
      <c r="L185" s="169" t="s">
        <v>78</v>
      </c>
      <c r="M185" s="169" t="s">
        <v>81</v>
      </c>
      <c r="N185" s="169" t="s">
        <v>12</v>
      </c>
      <c r="O185" s="169" t="s">
        <v>28</v>
      </c>
      <c r="Q185" s="168">
        <v>6</v>
      </c>
      <c r="R185" s="168">
        <v>11</v>
      </c>
      <c r="S185" s="168">
        <v>14</v>
      </c>
      <c r="T185" s="168">
        <v>4</v>
      </c>
      <c r="U185" s="168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29</v>
      </c>
      <c r="M186" s="169" t="s">
        <v>13</v>
      </c>
      <c r="N186" s="169" t="s">
        <v>28</v>
      </c>
      <c r="O186" s="169" t="s">
        <v>29</v>
      </c>
      <c r="Q186" s="168">
        <v>7</v>
      </c>
      <c r="R186" s="168">
        <v>8</v>
      </c>
      <c r="S186" s="168">
        <v>5</v>
      </c>
      <c r="T186" s="168">
        <v>9</v>
      </c>
      <c r="U186" s="168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81</v>
      </c>
      <c r="M187" s="169" t="s">
        <v>12</v>
      </c>
      <c r="N187" s="169" t="s">
        <v>28</v>
      </c>
      <c r="O187" s="169" t="s">
        <v>30</v>
      </c>
      <c r="Q187" s="168">
        <v>8</v>
      </c>
      <c r="R187" s="168">
        <v>14</v>
      </c>
      <c r="S187" s="168">
        <v>4</v>
      </c>
      <c r="T187" s="168">
        <v>9</v>
      </c>
      <c r="U187" s="168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95</v>
      </c>
      <c r="L188" s="169" t="s">
        <v>94</v>
      </c>
      <c r="M188" s="169" t="s">
        <v>31</v>
      </c>
      <c r="N188" s="169" t="s">
        <v>80</v>
      </c>
      <c r="O188" s="169" t="s">
        <v>95</v>
      </c>
      <c r="Q188" s="168">
        <v>6</v>
      </c>
      <c r="R188" s="168">
        <v>17</v>
      </c>
      <c r="S188" s="168">
        <v>7</v>
      </c>
      <c r="T188" s="168">
        <v>13</v>
      </c>
      <c r="U188" s="168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31</v>
      </c>
      <c r="L189" s="169" t="s">
        <v>31</v>
      </c>
      <c r="M189" s="169" t="s">
        <v>30</v>
      </c>
      <c r="N189" s="169" t="s">
        <v>16</v>
      </c>
      <c r="O189" s="169" t="s">
        <v>31</v>
      </c>
      <c r="Q189" s="168">
        <v>7</v>
      </c>
      <c r="R189" s="168">
        <v>7</v>
      </c>
      <c r="S189" s="168">
        <v>10</v>
      </c>
      <c r="T189" s="168">
        <v>3</v>
      </c>
      <c r="U189" s="168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79</v>
      </c>
      <c r="M190" s="169" t="s">
        <v>31</v>
      </c>
      <c r="N190" s="169" t="s">
        <v>79</v>
      </c>
      <c r="O190" s="169" t="s">
        <v>31</v>
      </c>
      <c r="Q190" s="168">
        <v>5</v>
      </c>
      <c r="R190" s="168">
        <v>12</v>
      </c>
      <c r="S190" s="168">
        <v>7</v>
      </c>
      <c r="T190" s="168">
        <v>12</v>
      </c>
      <c r="U190" s="168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13</v>
      </c>
      <c r="L191" s="169" t="s">
        <v>87</v>
      </c>
      <c r="M191" s="169" t="s">
        <v>95</v>
      </c>
      <c r="N191" s="169" t="s">
        <v>29</v>
      </c>
      <c r="O191" s="169" t="s">
        <v>16</v>
      </c>
      <c r="Q191" s="168">
        <v>5</v>
      </c>
      <c r="R191" s="168">
        <v>19</v>
      </c>
      <c r="S191" s="168">
        <v>6</v>
      </c>
      <c r="T191" s="168">
        <v>8</v>
      </c>
      <c r="U191" s="168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95</v>
      </c>
      <c r="M192" s="169" t="s">
        <v>82</v>
      </c>
      <c r="N192" s="169" t="s">
        <v>30</v>
      </c>
      <c r="O192" s="169" t="s">
        <v>28</v>
      </c>
      <c r="Q192" s="168">
        <v>5</v>
      </c>
      <c r="R192" s="168">
        <v>6</v>
      </c>
      <c r="S192" s="168">
        <v>16</v>
      </c>
      <c r="T192" s="168">
        <v>10</v>
      </c>
      <c r="U192" s="168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9" t="s">
        <v>16</v>
      </c>
      <c r="L193" s="169" t="s">
        <v>15</v>
      </c>
      <c r="M193" s="169" t="s">
        <v>29</v>
      </c>
      <c r="N193" s="169" t="s">
        <v>16</v>
      </c>
      <c r="O193" s="169" t="s">
        <v>16</v>
      </c>
      <c r="Q193" s="168">
        <v>3</v>
      </c>
      <c r="R193" s="168">
        <v>2</v>
      </c>
      <c r="S193" s="168">
        <v>8</v>
      </c>
      <c r="T193" s="168">
        <v>3</v>
      </c>
      <c r="U193" s="168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8">
        <v>190</v>
      </c>
      <c r="K194" s="169" t="s">
        <v>15</v>
      </c>
      <c r="L194" s="169" t="s">
        <v>15</v>
      </c>
      <c r="M194" s="169" t="s">
        <v>15</v>
      </c>
      <c r="N194" s="169" t="s">
        <v>15</v>
      </c>
      <c r="O194" s="169" t="s">
        <v>30</v>
      </c>
      <c r="Q194" s="168">
        <v>2</v>
      </c>
      <c r="R194" s="168">
        <v>2</v>
      </c>
      <c r="S194" s="168">
        <v>2</v>
      </c>
      <c r="T194" s="168">
        <v>2</v>
      </c>
      <c r="U194" s="168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9" t="s">
        <v>95</v>
      </c>
      <c r="L195" s="169" t="s">
        <v>85</v>
      </c>
      <c r="M195" s="169" t="s">
        <v>13</v>
      </c>
      <c r="N195" s="169" t="s">
        <v>15</v>
      </c>
      <c r="O195" s="169" t="s">
        <v>13</v>
      </c>
      <c r="Q195" s="168">
        <v>6</v>
      </c>
      <c r="R195" s="168">
        <v>18</v>
      </c>
      <c r="S195" s="168">
        <v>5</v>
      </c>
      <c r="T195" s="168">
        <v>2</v>
      </c>
      <c r="U195" s="168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96</v>
      </c>
      <c r="M196" s="169" t="s">
        <v>13</v>
      </c>
      <c r="N196" s="169" t="s">
        <v>29</v>
      </c>
      <c r="O196" s="169" t="s">
        <v>13</v>
      </c>
      <c r="Q196" s="168">
        <v>8</v>
      </c>
      <c r="R196" s="168">
        <v>15</v>
      </c>
      <c r="S196" s="168">
        <v>5</v>
      </c>
      <c r="T196" s="168">
        <v>8</v>
      </c>
      <c r="U196" s="168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13</v>
      </c>
      <c r="M197" s="169" t="s">
        <v>13</v>
      </c>
      <c r="N197" s="169" t="s">
        <v>29</v>
      </c>
      <c r="O197" s="169" t="s">
        <v>29</v>
      </c>
      <c r="Q197" s="168">
        <v>5</v>
      </c>
      <c r="R197" s="168">
        <v>5</v>
      </c>
      <c r="S197" s="168">
        <v>5</v>
      </c>
      <c r="T197" s="168">
        <v>8</v>
      </c>
      <c r="U197" s="168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31</v>
      </c>
      <c r="M198" s="169" t="s">
        <v>31</v>
      </c>
      <c r="N198" s="169" t="s">
        <v>16</v>
      </c>
      <c r="O198" s="169" t="s">
        <v>16</v>
      </c>
      <c r="Q198" s="168">
        <v>5</v>
      </c>
      <c r="R198" s="168">
        <v>7</v>
      </c>
      <c r="S198" s="168">
        <v>7</v>
      </c>
      <c r="T198" s="168">
        <v>3</v>
      </c>
      <c r="U198" s="168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15</v>
      </c>
      <c r="L199" s="169" t="s">
        <v>16</v>
      </c>
      <c r="M199" s="169" t="s">
        <v>16</v>
      </c>
      <c r="N199" s="169" t="s">
        <v>30</v>
      </c>
      <c r="O199" s="169" t="s">
        <v>95</v>
      </c>
      <c r="Q199" s="168">
        <v>2</v>
      </c>
      <c r="R199" s="168">
        <v>3</v>
      </c>
      <c r="S199" s="168">
        <v>3</v>
      </c>
      <c r="T199" s="168">
        <v>10</v>
      </c>
      <c r="U199" s="168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82</v>
      </c>
      <c r="M200" s="169" t="s">
        <v>95</v>
      </c>
      <c r="N200" s="169" t="s">
        <v>12</v>
      </c>
      <c r="O200" s="169" t="s">
        <v>29</v>
      </c>
      <c r="Q200" s="168">
        <v>6</v>
      </c>
      <c r="R200" s="168">
        <v>16</v>
      </c>
      <c r="S200" s="168">
        <v>6</v>
      </c>
      <c r="T200" s="168">
        <v>4</v>
      </c>
      <c r="U200" s="168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13</v>
      </c>
      <c r="M201" s="169" t="s">
        <v>13</v>
      </c>
      <c r="N201" s="169" t="s">
        <v>16</v>
      </c>
      <c r="O201" s="169" t="s">
        <v>12</v>
      </c>
      <c r="Q201" s="168">
        <v>5</v>
      </c>
      <c r="R201" s="168">
        <v>5</v>
      </c>
      <c r="S201" s="168">
        <v>5</v>
      </c>
      <c r="T201" s="168">
        <v>3</v>
      </c>
      <c r="U201" s="168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8">
        <v>198</v>
      </c>
      <c r="K202" s="169" t="s">
        <v>31</v>
      </c>
      <c r="L202" s="169" t="s">
        <v>95</v>
      </c>
      <c r="M202" s="169" t="s">
        <v>95</v>
      </c>
      <c r="N202" s="169" t="s">
        <v>28</v>
      </c>
      <c r="O202" s="169" t="s">
        <v>30</v>
      </c>
      <c r="Q202" s="168">
        <v>7</v>
      </c>
      <c r="R202" s="168">
        <v>6</v>
      </c>
      <c r="S202" s="168">
        <v>6</v>
      </c>
      <c r="T202" s="168">
        <v>9</v>
      </c>
      <c r="U202" s="168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95</v>
      </c>
      <c r="L203" s="169" t="s">
        <v>30</v>
      </c>
      <c r="M203" s="169" t="s">
        <v>13</v>
      </c>
      <c r="N203" s="169" t="s">
        <v>30</v>
      </c>
      <c r="O203" s="169" t="s">
        <v>28</v>
      </c>
      <c r="Q203" s="168">
        <v>6</v>
      </c>
      <c r="R203" s="168">
        <v>10</v>
      </c>
      <c r="S203" s="168">
        <v>5</v>
      </c>
      <c r="T203" s="168">
        <v>10</v>
      </c>
      <c r="U203" s="168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8" priority="27">
      <formula>_xlfn.LET(_xlpm.x, W4, AND(NOT(_xlfn.ISFORMULA(_xlpm.x)), _xlpm.x&lt;&gt;""))</formula>
    </cfRule>
  </conditionalFormatting>
  <conditionalFormatting sqref="W5:AA203 X4:AA4">
    <cfRule type="expression" dxfId="177" priority="23">
      <formula>_xlfn.LET(_xlpm.x, W4, AND(NOT(_xlfn.ISFORMULA(_xlpm.x)), _xlpm.x&lt;&gt;""))</formula>
    </cfRule>
  </conditionalFormatting>
  <conditionalFormatting sqref="W5:AA203 X4:AA4">
    <cfRule type="expression" dxfId="176" priority="22">
      <formula>_xlfn.LET(_xlpm.x, W4, AND(NOT(_xlfn.ISFORMULA(_xlpm.x)), _xlpm.x&lt;&gt;""))</formula>
    </cfRule>
  </conditionalFormatting>
  <conditionalFormatting sqref="W4:AA203">
    <cfRule type="expression" dxfId="175" priority="21">
      <formula>_xlfn.LET(_xlpm.x, W4, AND(NOT(_xlfn.ISFORMULA(_xlpm.x)), _xlpm.x&lt;&gt;""))</formula>
    </cfRule>
  </conditionalFormatting>
  <conditionalFormatting sqref="K1:O1048576">
    <cfRule type="cellIs" dxfId="174" priority="16" operator="equal">
      <formula>"C1"</formula>
    </cfRule>
    <cfRule type="cellIs" dxfId="173" priority="17" operator="between">
      <formula>"G1"</formula>
      <formula>"G5"</formula>
    </cfRule>
    <cfRule type="cellIs" dxfId="172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71" priority="11" operator="equal">
      <formula>"C1"</formula>
    </cfRule>
    <cfRule type="cellIs" dxfId="170" priority="12" operator="between">
      <formula>"G1"</formula>
      <formula>"G4"</formula>
    </cfRule>
    <cfRule type="cellIs" dxfId="169" priority="13" operator="between">
      <formula>"GA"</formula>
      <formula>"GQ"</formula>
    </cfRule>
    <cfRule type="cellIs" dxfId="168" priority="14" operator="between">
      <formula>"M1"</formula>
      <formula>"M4"</formula>
    </cfRule>
  </conditionalFormatting>
  <conditionalFormatting sqref="E52:E54">
    <cfRule type="cellIs" dxfId="167" priority="7" operator="equal">
      <formula>"C1"</formula>
    </cfRule>
    <cfRule type="cellIs" dxfId="166" priority="8" operator="between">
      <formula>"G1"</formula>
      <formula>"G4"</formula>
    </cfRule>
    <cfRule type="cellIs" dxfId="165" priority="9" operator="between">
      <formula>"GA"</formula>
      <formula>"GQ"</formula>
    </cfRule>
    <cfRule type="cellIs" dxfId="164" priority="10" operator="between">
      <formula>"M1"</formula>
      <formula>"M4"</formula>
    </cfRule>
  </conditionalFormatting>
  <conditionalFormatting sqref="F52:F54">
    <cfRule type="cellIs" dxfId="163" priority="3" operator="equal">
      <formula>"C1"</formula>
    </cfRule>
    <cfRule type="cellIs" dxfId="162" priority="4" operator="between">
      <formula>"G1"</formula>
      <formula>"G4"</formula>
    </cfRule>
    <cfRule type="cellIs" dxfId="161" priority="5" operator="between">
      <formula>"GA"</formula>
      <formula>"GQ"</formula>
    </cfRule>
    <cfRule type="cellIs" dxfId="160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0</v>
      </c>
      <c r="D5" s="176">
        <f t="shared" si="0"/>
        <v>6</v>
      </c>
      <c r="E5" s="176">
        <f t="shared" si="0"/>
        <v>0</v>
      </c>
      <c r="F5" s="176">
        <f t="shared" si="0"/>
        <v>9</v>
      </c>
      <c r="G5" s="176">
        <f t="shared" si="0"/>
        <v>0</v>
      </c>
      <c r="H5" s="174">
        <v>1</v>
      </c>
      <c r="I5" s="78"/>
      <c r="J5" s="168">
        <v>1</v>
      </c>
      <c r="K5" s="169" t="s">
        <v>31</v>
      </c>
      <c r="L5" s="169" t="s">
        <v>31</v>
      </c>
      <c r="M5" s="169" t="s">
        <v>85</v>
      </c>
      <c r="N5" s="169" t="s">
        <v>15</v>
      </c>
      <c r="O5" s="169" t="s">
        <v>12</v>
      </c>
      <c r="Q5" s="168">
        <v>7</v>
      </c>
      <c r="R5" s="168">
        <v>7</v>
      </c>
      <c r="S5" s="168">
        <v>18</v>
      </c>
      <c r="T5" s="168">
        <v>2</v>
      </c>
      <c r="U5" s="168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22</v>
      </c>
      <c r="G6" s="175">
        <f t="shared" si="0"/>
        <v>28</v>
      </c>
      <c r="H6" s="129">
        <v>2</v>
      </c>
      <c r="I6" s="78"/>
      <c r="J6" s="23">
        <v>2</v>
      </c>
      <c r="K6" s="169" t="s">
        <v>15</v>
      </c>
      <c r="L6" s="169" t="s">
        <v>82</v>
      </c>
      <c r="M6" s="169" t="s">
        <v>81</v>
      </c>
      <c r="N6" s="169" t="s">
        <v>12</v>
      </c>
      <c r="O6" s="169" t="s">
        <v>16</v>
      </c>
      <c r="Q6" s="168">
        <v>2</v>
      </c>
      <c r="R6" s="168">
        <v>16</v>
      </c>
      <c r="S6" s="168">
        <v>14</v>
      </c>
      <c r="T6" s="168">
        <v>4</v>
      </c>
      <c r="U6" s="168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22</v>
      </c>
      <c r="G7" s="175">
        <f t="shared" si="0"/>
        <v>27</v>
      </c>
      <c r="H7" s="129">
        <v>3</v>
      </c>
      <c r="I7" s="78"/>
      <c r="J7" s="168">
        <v>3</v>
      </c>
      <c r="K7" s="169" t="s">
        <v>13</v>
      </c>
      <c r="L7" s="169" t="s">
        <v>28</v>
      </c>
      <c r="M7" s="24" t="s">
        <v>96</v>
      </c>
      <c r="N7" s="169" t="s">
        <v>12</v>
      </c>
      <c r="O7" s="169" t="s">
        <v>16</v>
      </c>
      <c r="Q7" s="168">
        <v>5</v>
      </c>
      <c r="R7" s="168">
        <v>9</v>
      </c>
      <c r="S7" s="168">
        <v>15</v>
      </c>
      <c r="T7" s="168">
        <v>4</v>
      </c>
      <c r="U7" s="168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6</v>
      </c>
      <c r="E8" s="175">
        <f t="shared" si="0"/>
        <v>0</v>
      </c>
      <c r="F8" s="175">
        <f t="shared" si="0"/>
        <v>22</v>
      </c>
      <c r="G8" s="175">
        <f t="shared" si="0"/>
        <v>27</v>
      </c>
      <c r="H8" s="129">
        <v>4</v>
      </c>
      <c r="I8" s="78"/>
      <c r="J8" s="23">
        <v>4</v>
      </c>
      <c r="K8" s="169" t="s">
        <v>29</v>
      </c>
      <c r="L8" s="169" t="s">
        <v>82</v>
      </c>
      <c r="M8" s="169" t="s">
        <v>81</v>
      </c>
      <c r="N8" s="169" t="s">
        <v>16</v>
      </c>
      <c r="O8" s="169" t="s">
        <v>29</v>
      </c>
      <c r="Q8" s="168">
        <v>8</v>
      </c>
      <c r="R8" s="168">
        <v>16</v>
      </c>
      <c r="S8" s="168">
        <v>14</v>
      </c>
      <c r="T8" s="168">
        <v>3</v>
      </c>
      <c r="U8" s="168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9" t="s">
        <v>15</v>
      </c>
      <c r="AD8" s="175">
        <v>4</v>
      </c>
      <c r="AE8" s="175">
        <v>11</v>
      </c>
      <c r="AF8" s="175">
        <v>0</v>
      </c>
      <c r="AG8" s="175">
        <v>22</v>
      </c>
      <c r="AH8" s="175">
        <v>28</v>
      </c>
      <c r="AI8" s="5"/>
      <c r="AJ8" s="129" t="s">
        <v>15</v>
      </c>
      <c r="AK8" s="175">
        <v>4</v>
      </c>
      <c r="AL8" s="175">
        <v>11</v>
      </c>
      <c r="AM8" s="175">
        <v>0</v>
      </c>
      <c r="AN8" s="175">
        <v>22</v>
      </c>
      <c r="AO8" s="175">
        <v>28</v>
      </c>
    </row>
    <row r="9" spans="1:41" ht="15.9" customHeight="1">
      <c r="A9" s="175" t="s">
        <v>13</v>
      </c>
      <c r="B9" s="129" t="s">
        <v>13</v>
      </c>
      <c r="C9" s="175">
        <f t="shared" si="1"/>
        <v>43</v>
      </c>
      <c r="D9" s="175">
        <f t="shared" si="0"/>
        <v>19</v>
      </c>
      <c r="E9" s="175">
        <f t="shared" si="0"/>
        <v>0</v>
      </c>
      <c r="F9" s="175">
        <f t="shared" si="0"/>
        <v>12</v>
      </c>
      <c r="G9" s="175">
        <f t="shared" si="0"/>
        <v>16</v>
      </c>
      <c r="H9" s="129">
        <v>5</v>
      </c>
      <c r="I9" s="78"/>
      <c r="J9" s="168">
        <v>5</v>
      </c>
      <c r="K9" s="169" t="s">
        <v>95</v>
      </c>
      <c r="L9" s="169" t="s">
        <v>12</v>
      </c>
      <c r="M9" s="169" t="s">
        <v>94</v>
      </c>
      <c r="N9" s="169" t="s">
        <v>16</v>
      </c>
      <c r="O9" s="169" t="s">
        <v>16</v>
      </c>
      <c r="Q9" s="168">
        <v>6</v>
      </c>
      <c r="R9" s="168">
        <v>4</v>
      </c>
      <c r="S9" s="168">
        <v>17</v>
      </c>
      <c r="T9" s="168">
        <v>3</v>
      </c>
      <c r="U9" s="168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9" t="s">
        <v>16</v>
      </c>
      <c r="AD9" s="175">
        <v>4</v>
      </c>
      <c r="AE9" s="175">
        <v>11</v>
      </c>
      <c r="AF9" s="175">
        <v>0</v>
      </c>
      <c r="AG9" s="175">
        <v>22</v>
      </c>
      <c r="AH9" s="175">
        <v>27</v>
      </c>
      <c r="AI9" s="5"/>
      <c r="AJ9" s="129" t="s">
        <v>16</v>
      </c>
      <c r="AK9" s="175">
        <v>4</v>
      </c>
      <c r="AL9" s="175">
        <v>11</v>
      </c>
      <c r="AM9" s="175">
        <v>0</v>
      </c>
      <c r="AN9" s="175">
        <v>22</v>
      </c>
      <c r="AO9" s="175">
        <v>27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19</v>
      </c>
      <c r="E10" s="175">
        <f t="shared" si="0"/>
        <v>0</v>
      </c>
      <c r="F10" s="175">
        <f t="shared" si="0"/>
        <v>12</v>
      </c>
      <c r="G10" s="175">
        <f t="shared" si="0"/>
        <v>16</v>
      </c>
      <c r="H10" s="129">
        <v>6</v>
      </c>
      <c r="I10" s="78"/>
      <c r="J10" s="23">
        <v>6</v>
      </c>
      <c r="K10" s="169" t="s">
        <v>29</v>
      </c>
      <c r="L10" s="169" t="s">
        <v>13</v>
      </c>
      <c r="M10" s="169" t="s">
        <v>82</v>
      </c>
      <c r="N10" s="169" t="s">
        <v>30</v>
      </c>
      <c r="O10" s="169" t="s">
        <v>31</v>
      </c>
      <c r="Q10" s="168">
        <v>8</v>
      </c>
      <c r="R10" s="168">
        <v>5</v>
      </c>
      <c r="S10" s="168">
        <v>16</v>
      </c>
      <c r="T10" s="168">
        <v>10</v>
      </c>
      <c r="U10" s="168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9" t="s">
        <v>12</v>
      </c>
      <c r="AD10" s="175">
        <v>4</v>
      </c>
      <c r="AE10" s="175">
        <v>11</v>
      </c>
      <c r="AF10" s="175">
        <v>0</v>
      </c>
      <c r="AG10" s="175">
        <v>22</v>
      </c>
      <c r="AH10" s="175">
        <v>27</v>
      </c>
      <c r="AI10" s="5"/>
      <c r="AJ10" s="129" t="s">
        <v>12</v>
      </c>
      <c r="AK10" s="175">
        <v>4</v>
      </c>
      <c r="AL10" s="175">
        <v>11</v>
      </c>
      <c r="AM10" s="175">
        <v>0</v>
      </c>
      <c r="AN10" s="175">
        <v>22</v>
      </c>
      <c r="AO10" s="175">
        <v>27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22</v>
      </c>
      <c r="E11" s="175">
        <f t="shared" si="0"/>
        <v>0</v>
      </c>
      <c r="F11" s="175">
        <f t="shared" si="0"/>
        <v>12</v>
      </c>
      <c r="G11" s="175">
        <f t="shared" si="0"/>
        <v>16</v>
      </c>
      <c r="H11" s="129">
        <v>7</v>
      </c>
      <c r="I11" s="78"/>
      <c r="J11" s="168">
        <v>7</v>
      </c>
      <c r="K11" s="169" t="s">
        <v>95</v>
      </c>
      <c r="L11" s="169" t="s">
        <v>80</v>
      </c>
      <c r="M11" s="169" t="s">
        <v>96</v>
      </c>
      <c r="N11" s="169" t="s">
        <v>30</v>
      </c>
      <c r="O11" s="169" t="s">
        <v>95</v>
      </c>
      <c r="Q11" s="168">
        <v>6</v>
      </c>
      <c r="R11" s="168">
        <v>13</v>
      </c>
      <c r="S11" s="168">
        <v>15</v>
      </c>
      <c r="T11" s="168">
        <v>10</v>
      </c>
      <c r="U11" s="168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9" t="s">
        <v>13</v>
      </c>
      <c r="AD11" s="175">
        <v>43</v>
      </c>
      <c r="AE11" s="175">
        <v>19</v>
      </c>
      <c r="AF11" s="175">
        <v>0</v>
      </c>
      <c r="AG11" s="175">
        <v>12</v>
      </c>
      <c r="AH11" s="175">
        <v>16</v>
      </c>
      <c r="AI11" s="5"/>
      <c r="AJ11" s="129" t="s">
        <v>13</v>
      </c>
      <c r="AK11" s="175">
        <v>43</v>
      </c>
      <c r="AL11" s="175">
        <v>19</v>
      </c>
      <c r="AM11" s="175">
        <v>0</v>
      </c>
      <c r="AN11" s="175">
        <v>12</v>
      </c>
      <c r="AO11" s="175">
        <v>16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24</v>
      </c>
      <c r="E12" s="175">
        <f t="shared" si="0"/>
        <v>0</v>
      </c>
      <c r="F12" s="175">
        <f t="shared" si="0"/>
        <v>12</v>
      </c>
      <c r="G12" s="175">
        <f t="shared" si="0"/>
        <v>16</v>
      </c>
      <c r="H12" s="129">
        <v>8</v>
      </c>
      <c r="I12" s="78"/>
      <c r="J12" s="23">
        <v>8</v>
      </c>
      <c r="K12" s="169" t="s">
        <v>13</v>
      </c>
      <c r="L12" s="169" t="s">
        <v>31</v>
      </c>
      <c r="M12" s="169" t="s">
        <v>94</v>
      </c>
      <c r="N12" s="169" t="s">
        <v>95</v>
      </c>
      <c r="O12" s="169" t="s">
        <v>95</v>
      </c>
      <c r="Q12" s="168">
        <v>5</v>
      </c>
      <c r="R12" s="168">
        <v>7</v>
      </c>
      <c r="S12" s="168">
        <v>17</v>
      </c>
      <c r="T12" s="168">
        <v>6</v>
      </c>
      <c r="U12" s="168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9" t="s">
        <v>95</v>
      </c>
      <c r="AD12" s="175">
        <v>43</v>
      </c>
      <c r="AE12" s="175">
        <v>20</v>
      </c>
      <c r="AF12" s="175">
        <v>0</v>
      </c>
      <c r="AG12" s="175">
        <v>12</v>
      </c>
      <c r="AH12" s="175">
        <v>16</v>
      </c>
      <c r="AI12" s="5"/>
      <c r="AJ12" s="129" t="s">
        <v>95</v>
      </c>
      <c r="AK12" s="175">
        <v>43</v>
      </c>
      <c r="AL12" s="175">
        <v>20</v>
      </c>
      <c r="AM12" s="175">
        <v>0</v>
      </c>
      <c r="AN12" s="175">
        <v>12</v>
      </c>
      <c r="AO12" s="175">
        <v>16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5</v>
      </c>
      <c r="E13" s="175">
        <f t="shared" si="0"/>
        <v>0</v>
      </c>
      <c r="F13" s="175">
        <f t="shared" si="0"/>
        <v>21</v>
      </c>
      <c r="G13" s="175">
        <f t="shared" si="0"/>
        <v>27</v>
      </c>
      <c r="H13" s="129">
        <v>9</v>
      </c>
      <c r="I13" s="78"/>
      <c r="J13" s="168">
        <v>9</v>
      </c>
      <c r="K13" s="169" t="s">
        <v>29</v>
      </c>
      <c r="L13" s="169" t="s">
        <v>87</v>
      </c>
      <c r="M13" s="169" t="s">
        <v>96</v>
      </c>
      <c r="N13" s="169" t="s">
        <v>87</v>
      </c>
      <c r="O13" s="169" t="s">
        <v>15</v>
      </c>
      <c r="Q13" s="168">
        <v>8</v>
      </c>
      <c r="R13" s="168">
        <v>19</v>
      </c>
      <c r="S13" s="168">
        <v>15</v>
      </c>
      <c r="T13" s="168">
        <v>19</v>
      </c>
      <c r="U13" s="168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9" t="s">
        <v>31</v>
      </c>
      <c r="AD13" s="175">
        <v>47</v>
      </c>
      <c r="AE13" s="175">
        <v>20</v>
      </c>
      <c r="AF13" s="175">
        <v>0</v>
      </c>
      <c r="AG13" s="175">
        <v>12</v>
      </c>
      <c r="AH13" s="175">
        <v>16</v>
      </c>
      <c r="AI13" s="5"/>
      <c r="AJ13" s="129" t="s">
        <v>31</v>
      </c>
      <c r="AK13" s="175">
        <v>47</v>
      </c>
      <c r="AL13" s="175">
        <v>20</v>
      </c>
      <c r="AM13" s="175">
        <v>0</v>
      </c>
      <c r="AN13" s="175">
        <v>12</v>
      </c>
      <c r="AO13" s="175">
        <v>16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7</v>
      </c>
      <c r="E14" s="175">
        <f t="shared" si="0"/>
        <v>0</v>
      </c>
      <c r="F14" s="175">
        <f t="shared" si="0"/>
        <v>21</v>
      </c>
      <c r="G14" s="175">
        <f t="shared" si="0"/>
        <v>27</v>
      </c>
      <c r="H14" s="129">
        <v>10</v>
      </c>
      <c r="I14" s="78"/>
      <c r="J14" s="23">
        <v>10</v>
      </c>
      <c r="K14" s="169" t="s">
        <v>28</v>
      </c>
      <c r="L14" s="169" t="s">
        <v>96</v>
      </c>
      <c r="M14" s="169" t="s">
        <v>82</v>
      </c>
      <c r="N14" s="169" t="s">
        <v>15</v>
      </c>
      <c r="O14" s="169" t="s">
        <v>29</v>
      </c>
      <c r="Q14" s="168">
        <v>9</v>
      </c>
      <c r="R14" s="168">
        <v>15</v>
      </c>
      <c r="S14" s="168">
        <v>16</v>
      </c>
      <c r="T14" s="168">
        <v>2</v>
      </c>
      <c r="U14" s="168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9" t="s">
        <v>29</v>
      </c>
      <c r="AD14" s="175">
        <v>47</v>
      </c>
      <c r="AE14" s="175">
        <v>20</v>
      </c>
      <c r="AF14" s="175">
        <v>0</v>
      </c>
      <c r="AG14" s="175">
        <v>12</v>
      </c>
      <c r="AH14" s="175">
        <v>16</v>
      </c>
      <c r="AI14" s="5"/>
      <c r="AJ14" s="129" t="s">
        <v>29</v>
      </c>
      <c r="AK14" s="175">
        <v>47</v>
      </c>
      <c r="AL14" s="175">
        <v>20</v>
      </c>
      <c r="AM14" s="175">
        <v>0</v>
      </c>
      <c r="AN14" s="175">
        <v>12</v>
      </c>
      <c r="AO14" s="175">
        <v>16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4</v>
      </c>
      <c r="E15" s="176">
        <f t="shared" si="0"/>
        <v>5</v>
      </c>
      <c r="F15" s="176">
        <f t="shared" si="0"/>
        <v>5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31</v>
      </c>
      <c r="L15" s="169" t="s">
        <v>13</v>
      </c>
      <c r="M15" s="169" t="s">
        <v>81</v>
      </c>
      <c r="N15" s="169" t="s">
        <v>31</v>
      </c>
      <c r="O15" s="169" t="s">
        <v>29</v>
      </c>
      <c r="Q15" s="168">
        <v>7</v>
      </c>
      <c r="R15" s="168">
        <v>5</v>
      </c>
      <c r="S15" s="168">
        <v>14</v>
      </c>
      <c r="T15" s="168">
        <v>7</v>
      </c>
      <c r="U15" s="168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9" t="s">
        <v>28</v>
      </c>
      <c r="AD15" s="175">
        <v>4</v>
      </c>
      <c r="AE15" s="175">
        <v>11</v>
      </c>
      <c r="AF15" s="175">
        <v>0</v>
      </c>
      <c r="AG15" s="175">
        <v>21</v>
      </c>
      <c r="AH15" s="175">
        <v>27</v>
      </c>
      <c r="AI15" s="5"/>
      <c r="AJ15" s="129" t="s">
        <v>28</v>
      </c>
      <c r="AK15" s="175">
        <v>4</v>
      </c>
      <c r="AL15" s="175">
        <v>11</v>
      </c>
      <c r="AM15" s="175">
        <v>0</v>
      </c>
      <c r="AN15" s="175">
        <v>21</v>
      </c>
      <c r="AO15" s="175">
        <v>27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4</v>
      </c>
      <c r="E16" s="176">
        <f t="shared" si="0"/>
        <v>5</v>
      </c>
      <c r="F16" s="176">
        <f t="shared" si="0"/>
        <v>5</v>
      </c>
      <c r="G16" s="176">
        <f t="shared" si="0"/>
        <v>0</v>
      </c>
      <c r="H16" s="174">
        <v>12</v>
      </c>
      <c r="I16" s="78"/>
      <c r="J16" s="23">
        <v>12</v>
      </c>
      <c r="K16" s="169" t="s">
        <v>28</v>
      </c>
      <c r="L16" s="169" t="s">
        <v>13</v>
      </c>
      <c r="M16" s="169" t="s">
        <v>94</v>
      </c>
      <c r="N16" s="169" t="s">
        <v>82</v>
      </c>
      <c r="O16" s="169" t="s">
        <v>28</v>
      </c>
      <c r="Q16" s="168">
        <v>9</v>
      </c>
      <c r="R16" s="168">
        <v>5</v>
      </c>
      <c r="S16" s="168">
        <v>17</v>
      </c>
      <c r="T16" s="168">
        <v>16</v>
      </c>
      <c r="U16" s="168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9" t="s">
        <v>30</v>
      </c>
      <c r="AD16" s="175">
        <v>4</v>
      </c>
      <c r="AE16" s="175">
        <v>11</v>
      </c>
      <c r="AF16" s="175">
        <v>0</v>
      </c>
      <c r="AG16" s="175">
        <v>21</v>
      </c>
      <c r="AH16" s="175">
        <v>27</v>
      </c>
      <c r="AI16" s="5"/>
      <c r="AJ16" s="129" t="s">
        <v>30</v>
      </c>
      <c r="AK16" s="175">
        <v>4</v>
      </c>
      <c r="AL16" s="175">
        <v>11</v>
      </c>
      <c r="AM16" s="175">
        <v>0</v>
      </c>
      <c r="AN16" s="175">
        <v>21</v>
      </c>
      <c r="AO16" s="175">
        <v>27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4</v>
      </c>
      <c r="E17" s="176">
        <f t="shared" si="0"/>
        <v>5</v>
      </c>
      <c r="F17" s="176">
        <f t="shared" si="0"/>
        <v>5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29</v>
      </c>
      <c r="L17" s="169" t="s">
        <v>28</v>
      </c>
      <c r="M17" s="169" t="s">
        <v>96</v>
      </c>
      <c r="N17" s="169" t="s">
        <v>29</v>
      </c>
      <c r="O17" s="169" t="s">
        <v>16</v>
      </c>
      <c r="Q17" s="168">
        <v>8</v>
      </c>
      <c r="R17" s="168">
        <v>9</v>
      </c>
      <c r="S17" s="168">
        <v>15</v>
      </c>
      <c r="T17" s="168">
        <v>8</v>
      </c>
      <c r="U17" s="168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4" t="s">
        <v>78</v>
      </c>
      <c r="AD17" s="176">
        <v>0</v>
      </c>
      <c r="AE17" s="176">
        <v>7</v>
      </c>
      <c r="AF17" s="176">
        <v>7</v>
      </c>
      <c r="AG17" s="176">
        <v>9</v>
      </c>
      <c r="AH17" s="176">
        <v>0</v>
      </c>
      <c r="AI17" s="5"/>
      <c r="AJ17" s="174" t="s">
        <v>78</v>
      </c>
      <c r="AK17" s="176">
        <v>0</v>
      </c>
      <c r="AL17" s="176">
        <v>7</v>
      </c>
      <c r="AM17" s="176">
        <v>7</v>
      </c>
      <c r="AN17" s="176">
        <v>9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15</v>
      </c>
      <c r="E18" s="176">
        <f t="shared" si="0"/>
        <v>44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31</v>
      </c>
      <c r="L18" s="169" t="s">
        <v>82</v>
      </c>
      <c r="M18" s="169" t="s">
        <v>81</v>
      </c>
      <c r="N18" s="169" t="s">
        <v>31</v>
      </c>
      <c r="O18" s="169" t="s">
        <v>30</v>
      </c>
      <c r="Q18" s="168">
        <v>7</v>
      </c>
      <c r="R18" s="168">
        <v>16</v>
      </c>
      <c r="S18" s="168">
        <v>14</v>
      </c>
      <c r="T18" s="168">
        <v>7</v>
      </c>
      <c r="U18" s="168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4" t="s">
        <v>79</v>
      </c>
      <c r="AD18" s="176">
        <v>0</v>
      </c>
      <c r="AE18" s="176">
        <v>9</v>
      </c>
      <c r="AF18" s="176">
        <v>7</v>
      </c>
      <c r="AG18" s="176">
        <v>9</v>
      </c>
      <c r="AH18" s="176">
        <v>0</v>
      </c>
      <c r="AI18" s="5"/>
      <c r="AJ18" s="174" t="s">
        <v>79</v>
      </c>
      <c r="AK18" s="176">
        <v>0</v>
      </c>
      <c r="AL18" s="176">
        <v>9</v>
      </c>
      <c r="AM18" s="176">
        <v>7</v>
      </c>
      <c r="AN18" s="176">
        <v>9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16</v>
      </c>
      <c r="E19" s="176">
        <f t="shared" si="0"/>
        <v>44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87</v>
      </c>
      <c r="M19" s="169" t="s">
        <v>82</v>
      </c>
      <c r="N19" s="169" t="s">
        <v>31</v>
      </c>
      <c r="O19" s="169" t="s">
        <v>95</v>
      </c>
      <c r="Q19" s="168">
        <v>7</v>
      </c>
      <c r="R19" s="168">
        <v>19</v>
      </c>
      <c r="S19" s="168">
        <v>16</v>
      </c>
      <c r="T19" s="168">
        <v>7</v>
      </c>
      <c r="U19" s="168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4" t="s">
        <v>80</v>
      </c>
      <c r="AD19" s="176">
        <v>0</v>
      </c>
      <c r="AE19" s="176">
        <v>9</v>
      </c>
      <c r="AF19" s="176">
        <v>7</v>
      </c>
      <c r="AG19" s="176">
        <v>9</v>
      </c>
      <c r="AH19" s="176">
        <v>0</v>
      </c>
      <c r="AI19" s="5"/>
      <c r="AJ19" s="174" t="s">
        <v>80</v>
      </c>
      <c r="AK19" s="176">
        <v>0</v>
      </c>
      <c r="AL19" s="176">
        <v>9</v>
      </c>
      <c r="AM19" s="176">
        <v>7</v>
      </c>
      <c r="AN19" s="176">
        <v>9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15</v>
      </c>
      <c r="E20" s="176">
        <f t="shared" si="0"/>
        <v>44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31</v>
      </c>
      <c r="L20" s="169" t="s">
        <v>16</v>
      </c>
      <c r="M20" s="169" t="s">
        <v>85</v>
      </c>
      <c r="N20" s="169" t="s">
        <v>79</v>
      </c>
      <c r="O20" s="169" t="s">
        <v>15</v>
      </c>
      <c r="Q20" s="168">
        <v>7</v>
      </c>
      <c r="R20" s="168">
        <v>3</v>
      </c>
      <c r="S20" s="168">
        <v>18</v>
      </c>
      <c r="T20" s="168">
        <v>12</v>
      </c>
      <c r="U20" s="168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4" t="s">
        <v>81</v>
      </c>
      <c r="AD20" s="176">
        <v>0</v>
      </c>
      <c r="AE20" s="176">
        <v>15</v>
      </c>
      <c r="AF20" s="176">
        <v>66</v>
      </c>
      <c r="AG20" s="176">
        <v>6</v>
      </c>
      <c r="AH20" s="176">
        <v>0</v>
      </c>
      <c r="AI20" s="5"/>
      <c r="AJ20" s="174" t="s">
        <v>81</v>
      </c>
      <c r="AK20" s="176">
        <v>0</v>
      </c>
      <c r="AL20" s="176">
        <v>15</v>
      </c>
      <c r="AM20" s="176">
        <v>66</v>
      </c>
      <c r="AN20" s="176">
        <v>6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14</v>
      </c>
      <c r="E21" s="176">
        <f t="shared" si="0"/>
        <v>44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29</v>
      </c>
      <c r="L21" s="169" t="s">
        <v>96</v>
      </c>
      <c r="M21" s="169" t="s">
        <v>82</v>
      </c>
      <c r="N21" s="169" t="s">
        <v>94</v>
      </c>
      <c r="O21" s="169" t="s">
        <v>31</v>
      </c>
      <c r="Q21" s="168">
        <v>8</v>
      </c>
      <c r="R21" s="168">
        <v>15</v>
      </c>
      <c r="S21" s="168">
        <v>16</v>
      </c>
      <c r="T21" s="168">
        <v>17</v>
      </c>
      <c r="U21" s="168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4" t="s">
        <v>96</v>
      </c>
      <c r="AD21" s="176">
        <v>0</v>
      </c>
      <c r="AE21" s="176">
        <v>15</v>
      </c>
      <c r="AF21" s="176">
        <v>66</v>
      </c>
      <c r="AG21" s="176">
        <v>6</v>
      </c>
      <c r="AH21" s="176">
        <v>0</v>
      </c>
      <c r="AI21" s="5"/>
      <c r="AJ21" s="174" t="s">
        <v>96</v>
      </c>
      <c r="AK21" s="176">
        <v>0</v>
      </c>
      <c r="AL21" s="176">
        <v>15</v>
      </c>
      <c r="AM21" s="176">
        <v>66</v>
      </c>
      <c r="AN21" s="176">
        <v>6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5</v>
      </c>
      <c r="E22" s="176">
        <f t="shared" si="0"/>
        <v>5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95</v>
      </c>
      <c r="M22" s="169" t="s">
        <v>96</v>
      </c>
      <c r="N22" s="169" t="s">
        <v>28</v>
      </c>
      <c r="O22" s="169" t="s">
        <v>30</v>
      </c>
      <c r="Q22" s="168">
        <v>6</v>
      </c>
      <c r="R22" s="168">
        <v>6</v>
      </c>
      <c r="S22" s="168">
        <v>15</v>
      </c>
      <c r="T22" s="168">
        <v>9</v>
      </c>
      <c r="U22" s="168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4" t="s">
        <v>82</v>
      </c>
      <c r="AD22" s="176">
        <v>0</v>
      </c>
      <c r="AE22" s="176">
        <v>15</v>
      </c>
      <c r="AF22" s="176">
        <v>66</v>
      </c>
      <c r="AG22" s="176">
        <v>6</v>
      </c>
      <c r="AH22" s="176">
        <v>0</v>
      </c>
      <c r="AI22" s="5"/>
      <c r="AJ22" s="174" t="s">
        <v>82</v>
      </c>
      <c r="AK22" s="176">
        <v>0</v>
      </c>
      <c r="AL22" s="176">
        <v>15</v>
      </c>
      <c r="AM22" s="176">
        <v>66</v>
      </c>
      <c r="AN22" s="176">
        <v>6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3</v>
      </c>
      <c r="E23" s="176">
        <f t="shared" si="0"/>
        <v>4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13</v>
      </c>
      <c r="L23" s="169" t="s">
        <v>31</v>
      </c>
      <c r="M23" s="169" t="s">
        <v>94</v>
      </c>
      <c r="N23" s="169" t="s">
        <v>28</v>
      </c>
      <c r="O23" s="169" t="s">
        <v>15</v>
      </c>
      <c r="Q23" s="168">
        <v>5</v>
      </c>
      <c r="R23" s="168">
        <v>7</v>
      </c>
      <c r="S23" s="168">
        <v>17</v>
      </c>
      <c r="T23" s="168">
        <v>9</v>
      </c>
      <c r="U23" s="168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4" t="s">
        <v>94</v>
      </c>
      <c r="AD23" s="176">
        <v>0</v>
      </c>
      <c r="AE23" s="176">
        <v>15</v>
      </c>
      <c r="AF23" s="176">
        <v>66</v>
      </c>
      <c r="AG23" s="176">
        <v>6</v>
      </c>
      <c r="AH23" s="176">
        <v>0</v>
      </c>
      <c r="AI23" s="5"/>
      <c r="AJ23" s="174" t="s">
        <v>94</v>
      </c>
      <c r="AK23" s="176">
        <v>0</v>
      </c>
      <c r="AL23" s="176">
        <v>15</v>
      </c>
      <c r="AM23" s="176">
        <v>66</v>
      </c>
      <c r="AN23" s="176">
        <v>6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95</v>
      </c>
      <c r="L24" s="169" t="s">
        <v>94</v>
      </c>
      <c r="M24" s="169" t="s">
        <v>81</v>
      </c>
      <c r="N24" s="169" t="s">
        <v>12</v>
      </c>
      <c r="O24" s="169" t="s">
        <v>28</v>
      </c>
      <c r="Q24" s="168">
        <v>6</v>
      </c>
      <c r="R24" s="168">
        <v>17</v>
      </c>
      <c r="S24" s="168">
        <v>14</v>
      </c>
      <c r="T24" s="168">
        <v>4</v>
      </c>
      <c r="U24" s="168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7</v>
      </c>
      <c r="AG24" s="176">
        <v>7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7</v>
      </c>
      <c r="AN24" s="176">
        <v>7</v>
      </c>
      <c r="AO24" s="176">
        <v>0</v>
      </c>
    </row>
    <row r="25" spans="1:41" ht="16.5" customHeight="1">
      <c r="I25" s="78"/>
      <c r="J25" s="168">
        <v>21</v>
      </c>
      <c r="K25" s="169" t="s">
        <v>12</v>
      </c>
      <c r="L25" s="169" t="s">
        <v>94</v>
      </c>
      <c r="M25" s="169" t="s">
        <v>94</v>
      </c>
      <c r="N25" s="169" t="s">
        <v>14</v>
      </c>
      <c r="O25" s="169" t="s">
        <v>30</v>
      </c>
      <c r="Q25" s="168">
        <v>4</v>
      </c>
      <c r="R25" s="168">
        <v>17</v>
      </c>
      <c r="S25" s="168">
        <v>17</v>
      </c>
      <c r="T25" s="168">
        <v>1</v>
      </c>
      <c r="U25" s="168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6</v>
      </c>
      <c r="AG25" s="176">
        <v>7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6</v>
      </c>
      <c r="AN25" s="176">
        <v>7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</v>
      </c>
      <c r="F26" s="133">
        <f t="shared" si="3"/>
        <v>0.78</v>
      </c>
      <c r="G26" s="5">
        <v>1</v>
      </c>
      <c r="I26" s="78"/>
      <c r="J26" s="23">
        <v>22</v>
      </c>
      <c r="K26" s="169" t="s">
        <v>29</v>
      </c>
      <c r="L26" s="169" t="s">
        <v>95</v>
      </c>
      <c r="M26" s="169" t="s">
        <v>87</v>
      </c>
      <c r="N26" s="169" t="s">
        <v>96</v>
      </c>
      <c r="O26" s="169" t="s">
        <v>12</v>
      </c>
      <c r="Q26" s="168">
        <v>8</v>
      </c>
      <c r="R26" s="168">
        <v>6</v>
      </c>
      <c r="S26" s="168">
        <v>19</v>
      </c>
      <c r="T26" s="168">
        <v>15</v>
      </c>
      <c r="U26" s="168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9">
        <v>200</v>
      </c>
      <c r="AE26" s="99">
        <v>243</v>
      </c>
      <c r="AF26" s="99">
        <v>298</v>
      </c>
      <c r="AG26" s="99">
        <v>230</v>
      </c>
      <c r="AH26" s="99">
        <v>200</v>
      </c>
      <c r="AI26" s="5"/>
      <c r="AK26" s="99">
        <v>200</v>
      </c>
      <c r="AL26" s="99">
        <v>243</v>
      </c>
      <c r="AM26" s="99">
        <v>298</v>
      </c>
      <c r="AN26" s="99">
        <v>230</v>
      </c>
      <c r="AO26" s="99">
        <v>200</v>
      </c>
    </row>
    <row r="27" spans="1:41" ht="16.5" customHeight="1">
      <c r="B27" s="5" t="s">
        <v>292</v>
      </c>
      <c r="C27" s="5">
        <v>0</v>
      </c>
      <c r="D27" s="133">
        <f>SUM(D15:D23)/D24</f>
        <v>0.4</v>
      </c>
      <c r="E27" s="133">
        <f t="shared" ref="E27:F27" si="4">SUM(E15:E23)/E24</f>
        <v>1</v>
      </c>
      <c r="F27" s="133">
        <f t="shared" si="4"/>
        <v>0.17499999999999999</v>
      </c>
      <c r="G27" s="5">
        <v>0</v>
      </c>
      <c r="I27" s="78"/>
      <c r="J27" s="168">
        <v>23</v>
      </c>
      <c r="K27" s="169" t="s">
        <v>13</v>
      </c>
      <c r="L27" s="169" t="s">
        <v>29</v>
      </c>
      <c r="M27" s="169" t="s">
        <v>81</v>
      </c>
      <c r="N27" s="169" t="s">
        <v>30</v>
      </c>
      <c r="O27" s="169" t="s">
        <v>16</v>
      </c>
      <c r="Q27" s="168">
        <v>5</v>
      </c>
      <c r="R27" s="168">
        <v>8</v>
      </c>
      <c r="S27" s="168">
        <v>14</v>
      </c>
      <c r="T27" s="168">
        <v>10</v>
      </c>
      <c r="U27" s="168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96</v>
      </c>
      <c r="M28" s="169" t="s">
        <v>96</v>
      </c>
      <c r="N28" s="169" t="s">
        <v>29</v>
      </c>
      <c r="O28" s="169" t="s">
        <v>15</v>
      </c>
      <c r="Q28" s="168">
        <v>6</v>
      </c>
      <c r="R28" s="168">
        <v>15</v>
      </c>
      <c r="S28" s="168">
        <v>15</v>
      </c>
      <c r="T28" s="168">
        <v>8</v>
      </c>
      <c r="U28" s="168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30</v>
      </c>
      <c r="L29" s="169" t="s">
        <v>16</v>
      </c>
      <c r="M29" s="169" t="s">
        <v>94</v>
      </c>
      <c r="N29" s="169" t="s">
        <v>28</v>
      </c>
      <c r="O29" s="169" t="s">
        <v>12</v>
      </c>
      <c r="Q29" s="168">
        <v>10</v>
      </c>
      <c r="R29" s="168">
        <v>3</v>
      </c>
      <c r="S29" s="168">
        <v>17</v>
      </c>
      <c r="T29" s="168">
        <v>9</v>
      </c>
      <c r="U29" s="168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8"/>
      <c r="J30" s="23">
        <v>26</v>
      </c>
      <c r="K30" s="169" t="s">
        <v>95</v>
      </c>
      <c r="L30" s="169" t="s">
        <v>29</v>
      </c>
      <c r="M30" s="169" t="s">
        <v>81</v>
      </c>
      <c r="N30" s="169" t="s">
        <v>95</v>
      </c>
      <c r="O30" s="169" t="s">
        <v>15</v>
      </c>
      <c r="Q30" s="168">
        <v>6</v>
      </c>
      <c r="R30" s="168">
        <v>8</v>
      </c>
      <c r="S30" s="168">
        <v>14</v>
      </c>
      <c r="T30" s="168">
        <v>6</v>
      </c>
      <c r="U30" s="168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8"/>
      <c r="J31" s="168">
        <v>27</v>
      </c>
      <c r="K31" s="169" t="s">
        <v>15</v>
      </c>
      <c r="L31" s="169" t="s">
        <v>29</v>
      </c>
      <c r="M31" s="169" t="s">
        <v>87</v>
      </c>
      <c r="N31" s="169" t="s">
        <v>15</v>
      </c>
      <c r="O31" s="169" t="s">
        <v>12</v>
      </c>
      <c r="Q31" s="168">
        <v>2</v>
      </c>
      <c r="R31" s="168">
        <v>8</v>
      </c>
      <c r="S31" s="168">
        <v>19</v>
      </c>
      <c r="T31" s="168">
        <v>2</v>
      </c>
      <c r="U31" s="168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9" t="s">
        <v>95</v>
      </c>
      <c r="L32" s="169" t="s">
        <v>82</v>
      </c>
      <c r="M32" s="169" t="s">
        <v>82</v>
      </c>
      <c r="N32" s="169" t="s">
        <v>14</v>
      </c>
      <c r="O32" s="169" t="s">
        <v>15</v>
      </c>
      <c r="Q32" s="168">
        <v>6</v>
      </c>
      <c r="R32" s="168">
        <v>16</v>
      </c>
      <c r="S32" s="168">
        <v>16</v>
      </c>
      <c r="T32" s="168">
        <v>1</v>
      </c>
      <c r="U32" s="168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9" t="s">
        <v>15</v>
      </c>
      <c r="AD32" s="175">
        <v>4</v>
      </c>
      <c r="AE32" s="175">
        <v>11</v>
      </c>
      <c r="AF32" s="175">
        <v>0</v>
      </c>
      <c r="AG32" s="175">
        <v>22</v>
      </c>
      <c r="AH32" s="175">
        <v>28</v>
      </c>
      <c r="AI32" s="5"/>
      <c r="AJ32" s="129" t="s">
        <v>15</v>
      </c>
      <c r="AK32" s="175">
        <v>4</v>
      </c>
      <c r="AL32" s="175">
        <v>11</v>
      </c>
      <c r="AM32" s="175">
        <v>0</v>
      </c>
      <c r="AN32" s="175">
        <v>22</v>
      </c>
      <c r="AO32" s="175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8">
        <v>29</v>
      </c>
      <c r="K33" s="169" t="s">
        <v>95</v>
      </c>
      <c r="L33" s="169" t="s">
        <v>82</v>
      </c>
      <c r="M33" s="169" t="s">
        <v>81</v>
      </c>
      <c r="N33" s="169" t="s">
        <v>12</v>
      </c>
      <c r="O33" s="169" t="s">
        <v>16</v>
      </c>
      <c r="Q33" s="168">
        <v>6</v>
      </c>
      <c r="R33" s="168">
        <v>16</v>
      </c>
      <c r="S33" s="168">
        <v>14</v>
      </c>
      <c r="T33" s="168">
        <v>4</v>
      </c>
      <c r="U33" s="168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9" t="s">
        <v>16</v>
      </c>
      <c r="AD33" s="175">
        <v>4</v>
      </c>
      <c r="AE33" s="175">
        <v>11</v>
      </c>
      <c r="AF33" s="175">
        <v>0</v>
      </c>
      <c r="AG33" s="175">
        <v>22</v>
      </c>
      <c r="AH33" s="175">
        <v>27</v>
      </c>
      <c r="AI33" s="5"/>
      <c r="AJ33" s="129" t="s">
        <v>16</v>
      </c>
      <c r="AK33" s="175">
        <v>4</v>
      </c>
      <c r="AL33" s="175">
        <v>11</v>
      </c>
      <c r="AM33" s="175">
        <v>0</v>
      </c>
      <c r="AN33" s="175">
        <v>22</v>
      </c>
      <c r="AO33" s="175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9" t="s">
        <v>95</v>
      </c>
      <c r="L34" s="169" t="s">
        <v>16</v>
      </c>
      <c r="M34" s="169" t="s">
        <v>80</v>
      </c>
      <c r="N34" s="169" t="s">
        <v>78</v>
      </c>
      <c r="O34" s="169" t="s">
        <v>15</v>
      </c>
      <c r="Q34" s="168">
        <v>6</v>
      </c>
      <c r="R34" s="168">
        <v>3</v>
      </c>
      <c r="S34" s="168">
        <v>13</v>
      </c>
      <c r="T34" s="168">
        <v>11</v>
      </c>
      <c r="U34" s="168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9" t="s">
        <v>12</v>
      </c>
      <c r="AD34" s="175">
        <v>4</v>
      </c>
      <c r="AE34" s="175">
        <v>11</v>
      </c>
      <c r="AF34" s="175">
        <v>0</v>
      </c>
      <c r="AG34" s="175">
        <v>22</v>
      </c>
      <c r="AH34" s="175">
        <v>27</v>
      </c>
      <c r="AI34" s="5"/>
      <c r="AJ34" s="129" t="s">
        <v>12</v>
      </c>
      <c r="AK34" s="175">
        <v>4</v>
      </c>
      <c r="AL34" s="175">
        <v>11</v>
      </c>
      <c r="AM34" s="175">
        <v>0</v>
      </c>
      <c r="AN34" s="175">
        <v>22</v>
      </c>
      <c r="AO34" s="175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8">
        <v>31</v>
      </c>
      <c r="K35" s="169" t="s">
        <v>29</v>
      </c>
      <c r="L35" s="169" t="s">
        <v>29</v>
      </c>
      <c r="M35" s="169" t="s">
        <v>81</v>
      </c>
      <c r="N35" s="169" t="s">
        <v>31</v>
      </c>
      <c r="O35" s="169" t="s">
        <v>15</v>
      </c>
      <c r="Q35" s="168">
        <v>8</v>
      </c>
      <c r="R35" s="168">
        <v>8</v>
      </c>
      <c r="S35" s="168">
        <v>14</v>
      </c>
      <c r="T35" s="168">
        <v>7</v>
      </c>
      <c r="U35" s="168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9" t="s">
        <v>13</v>
      </c>
      <c r="AD35" s="175">
        <v>43</v>
      </c>
      <c r="AE35" s="175">
        <v>19</v>
      </c>
      <c r="AF35" s="175">
        <v>0</v>
      </c>
      <c r="AG35" s="175">
        <v>12</v>
      </c>
      <c r="AH35" s="175">
        <v>16</v>
      </c>
      <c r="AI35" s="5"/>
      <c r="AJ35" s="129" t="s">
        <v>13</v>
      </c>
      <c r="AK35" s="175">
        <v>43</v>
      </c>
      <c r="AL35" s="175">
        <v>19</v>
      </c>
      <c r="AM35" s="175">
        <v>0</v>
      </c>
      <c r="AN35" s="175">
        <v>12</v>
      </c>
      <c r="AO35" s="175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9" t="s">
        <v>31</v>
      </c>
      <c r="L36" s="169" t="s">
        <v>87</v>
      </c>
      <c r="M36" s="169" t="s">
        <v>96</v>
      </c>
      <c r="N36" s="169" t="s">
        <v>12</v>
      </c>
      <c r="O36" s="169" t="s">
        <v>28</v>
      </c>
      <c r="Q36" s="168">
        <v>7</v>
      </c>
      <c r="R36" s="168">
        <v>19</v>
      </c>
      <c r="S36" s="168">
        <v>15</v>
      </c>
      <c r="T36" s="168">
        <v>4</v>
      </c>
      <c r="U36" s="168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9" t="s">
        <v>95</v>
      </c>
      <c r="AD36" s="175">
        <v>43</v>
      </c>
      <c r="AE36" s="175">
        <v>20</v>
      </c>
      <c r="AF36" s="175">
        <v>0</v>
      </c>
      <c r="AG36" s="175">
        <v>12</v>
      </c>
      <c r="AH36" s="175">
        <v>16</v>
      </c>
      <c r="AI36" s="5"/>
      <c r="AJ36" s="129" t="s">
        <v>95</v>
      </c>
      <c r="AK36" s="175">
        <v>43</v>
      </c>
      <c r="AL36" s="175">
        <v>20</v>
      </c>
      <c r="AM36" s="175">
        <v>0</v>
      </c>
      <c r="AN36" s="175">
        <v>12</v>
      </c>
      <c r="AO36" s="175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8">
        <v>33</v>
      </c>
      <c r="K37" s="169" t="s">
        <v>95</v>
      </c>
      <c r="L37" s="169" t="s">
        <v>29</v>
      </c>
      <c r="M37" s="169" t="s">
        <v>94</v>
      </c>
      <c r="N37" s="169" t="s">
        <v>94</v>
      </c>
      <c r="O37" s="169" t="s">
        <v>30</v>
      </c>
      <c r="Q37" s="168">
        <v>6</v>
      </c>
      <c r="R37" s="168">
        <v>8</v>
      </c>
      <c r="S37" s="168">
        <v>17</v>
      </c>
      <c r="T37" s="168">
        <v>17</v>
      </c>
      <c r="U37" s="168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9" t="s">
        <v>31</v>
      </c>
      <c r="AD37" s="175">
        <v>47</v>
      </c>
      <c r="AE37" s="175">
        <v>20</v>
      </c>
      <c r="AF37" s="175">
        <v>0</v>
      </c>
      <c r="AG37" s="175">
        <v>12</v>
      </c>
      <c r="AH37" s="175">
        <v>16</v>
      </c>
      <c r="AI37" s="5"/>
      <c r="AJ37" s="129" t="s">
        <v>31</v>
      </c>
      <c r="AK37" s="175">
        <v>47</v>
      </c>
      <c r="AL37" s="175">
        <v>20</v>
      </c>
      <c r="AM37" s="175">
        <v>0</v>
      </c>
      <c r="AN37" s="175">
        <v>12</v>
      </c>
      <c r="AO37" s="175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9" t="s">
        <v>13</v>
      </c>
      <c r="L38" s="169" t="s">
        <v>81</v>
      </c>
      <c r="M38" s="169" t="s">
        <v>82</v>
      </c>
      <c r="N38" s="169" t="s">
        <v>15</v>
      </c>
      <c r="O38" s="169" t="s">
        <v>29</v>
      </c>
      <c r="Q38" s="168">
        <v>5</v>
      </c>
      <c r="R38" s="168">
        <v>14</v>
      </c>
      <c r="S38" s="168">
        <v>16</v>
      </c>
      <c r="T38" s="168">
        <v>2</v>
      </c>
      <c r="U38" s="168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9" t="s">
        <v>29</v>
      </c>
      <c r="AD38" s="175">
        <v>47</v>
      </c>
      <c r="AE38" s="175">
        <v>20</v>
      </c>
      <c r="AF38" s="175">
        <v>0</v>
      </c>
      <c r="AG38" s="175">
        <v>12</v>
      </c>
      <c r="AH38" s="175">
        <v>16</v>
      </c>
      <c r="AI38" s="5"/>
      <c r="AJ38" s="129" t="s">
        <v>29</v>
      </c>
      <c r="AK38" s="175">
        <v>47</v>
      </c>
      <c r="AL38" s="175">
        <v>20</v>
      </c>
      <c r="AM38" s="175">
        <v>0</v>
      </c>
      <c r="AN38" s="175">
        <v>12</v>
      </c>
      <c r="AO38" s="175">
        <v>16</v>
      </c>
    </row>
    <row r="39" spans="2:41" ht="16.5" customHeight="1">
      <c r="J39" s="168">
        <v>35</v>
      </c>
      <c r="K39" s="169" t="s">
        <v>29</v>
      </c>
      <c r="L39" s="169" t="s">
        <v>12</v>
      </c>
      <c r="M39" s="169" t="s">
        <v>96</v>
      </c>
      <c r="N39" s="169" t="s">
        <v>13</v>
      </c>
      <c r="O39" s="169" t="s">
        <v>13</v>
      </c>
      <c r="Q39" s="168">
        <v>8</v>
      </c>
      <c r="R39" s="168">
        <v>4</v>
      </c>
      <c r="S39" s="168">
        <v>15</v>
      </c>
      <c r="T39" s="168">
        <v>5</v>
      </c>
      <c r="U39" s="168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9" t="s">
        <v>28</v>
      </c>
      <c r="AD39" s="175">
        <v>4</v>
      </c>
      <c r="AE39" s="175">
        <v>11</v>
      </c>
      <c r="AF39" s="175">
        <v>0</v>
      </c>
      <c r="AG39" s="175">
        <v>21</v>
      </c>
      <c r="AH39" s="175">
        <v>27</v>
      </c>
      <c r="AI39" s="5"/>
      <c r="AJ39" s="129" t="s">
        <v>28</v>
      </c>
      <c r="AK39" s="175">
        <v>4</v>
      </c>
      <c r="AL39" s="175">
        <v>11</v>
      </c>
      <c r="AM39" s="175">
        <v>0</v>
      </c>
      <c r="AN39" s="175">
        <v>21</v>
      </c>
      <c r="AO39" s="175">
        <v>27</v>
      </c>
    </row>
    <row r="40" spans="2:41" ht="16.5" customHeight="1">
      <c r="J40" s="23">
        <v>36</v>
      </c>
      <c r="K40" s="169" t="s">
        <v>13</v>
      </c>
      <c r="L40" s="169" t="s">
        <v>12</v>
      </c>
      <c r="M40" s="169" t="s">
        <v>81</v>
      </c>
      <c r="N40" s="169" t="s">
        <v>13</v>
      </c>
      <c r="O40" s="169" t="s">
        <v>12</v>
      </c>
      <c r="Q40" s="168">
        <v>5</v>
      </c>
      <c r="R40" s="168">
        <v>4</v>
      </c>
      <c r="S40" s="168">
        <v>14</v>
      </c>
      <c r="T40" s="168">
        <v>5</v>
      </c>
      <c r="U40" s="168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9" t="s">
        <v>30</v>
      </c>
      <c r="AD40" s="175">
        <v>4</v>
      </c>
      <c r="AE40" s="175">
        <v>11</v>
      </c>
      <c r="AF40" s="175">
        <v>0</v>
      </c>
      <c r="AG40" s="175">
        <v>21</v>
      </c>
      <c r="AH40" s="175">
        <v>27</v>
      </c>
      <c r="AI40" s="5"/>
      <c r="AJ40" s="129" t="s">
        <v>30</v>
      </c>
      <c r="AK40" s="175">
        <v>4</v>
      </c>
      <c r="AL40" s="175">
        <v>11</v>
      </c>
      <c r="AM40" s="175">
        <v>0</v>
      </c>
      <c r="AN40" s="175">
        <v>21</v>
      </c>
      <c r="AO40" s="175">
        <v>27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94</v>
      </c>
      <c r="N41" s="169" t="s">
        <v>78</v>
      </c>
      <c r="O41" s="169" t="s">
        <v>13</v>
      </c>
      <c r="Q41" s="168">
        <v>6</v>
      </c>
      <c r="R41" s="168">
        <v>15</v>
      </c>
      <c r="S41" s="168">
        <v>17</v>
      </c>
      <c r="T41" s="168">
        <v>11</v>
      </c>
      <c r="U41" s="168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4" t="s">
        <v>78</v>
      </c>
      <c r="AD41" s="176">
        <v>0</v>
      </c>
      <c r="AE41" s="176">
        <v>7</v>
      </c>
      <c r="AF41" s="176">
        <v>7</v>
      </c>
      <c r="AG41" s="176">
        <v>9</v>
      </c>
      <c r="AH41" s="176">
        <v>0</v>
      </c>
      <c r="AI41" s="5"/>
      <c r="AJ41" s="174" t="s">
        <v>78</v>
      </c>
      <c r="AK41" s="176">
        <v>0</v>
      </c>
      <c r="AL41" s="176">
        <v>7</v>
      </c>
      <c r="AM41" s="176">
        <v>7</v>
      </c>
      <c r="AN41" s="176">
        <v>9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82</v>
      </c>
      <c r="M42" s="169" t="s">
        <v>82</v>
      </c>
      <c r="N42" s="169" t="s">
        <v>28</v>
      </c>
      <c r="O42" s="169" t="s">
        <v>16</v>
      </c>
      <c r="Q42" s="168">
        <v>5</v>
      </c>
      <c r="R42" s="168">
        <v>16</v>
      </c>
      <c r="S42" s="168">
        <v>16</v>
      </c>
      <c r="T42" s="168">
        <v>9</v>
      </c>
      <c r="U42" s="168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4" t="s">
        <v>79</v>
      </c>
      <c r="AD42" s="176">
        <v>0</v>
      </c>
      <c r="AE42" s="176">
        <v>9</v>
      </c>
      <c r="AF42" s="176">
        <v>7</v>
      </c>
      <c r="AG42" s="176">
        <v>9</v>
      </c>
      <c r="AH42" s="176">
        <v>0</v>
      </c>
      <c r="AI42" s="5"/>
      <c r="AJ42" s="174" t="s">
        <v>79</v>
      </c>
      <c r="AK42" s="176">
        <v>0</v>
      </c>
      <c r="AL42" s="176">
        <v>9</v>
      </c>
      <c r="AM42" s="176">
        <v>7</v>
      </c>
      <c r="AN42" s="176">
        <v>9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78</v>
      </c>
      <c r="N43" s="169" t="s">
        <v>16</v>
      </c>
      <c r="O43" s="169" t="s">
        <v>16</v>
      </c>
      <c r="Q43" s="168">
        <v>5</v>
      </c>
      <c r="R43" s="168">
        <v>5</v>
      </c>
      <c r="S43" s="168">
        <v>11</v>
      </c>
      <c r="T43" s="168">
        <v>3</v>
      </c>
      <c r="U43" s="168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4" t="s">
        <v>80</v>
      </c>
      <c r="AD43" s="176">
        <v>0</v>
      </c>
      <c r="AE43" s="176">
        <v>9</v>
      </c>
      <c r="AF43" s="176">
        <v>7</v>
      </c>
      <c r="AG43" s="176">
        <v>9</v>
      </c>
      <c r="AH43" s="176">
        <v>0</v>
      </c>
      <c r="AI43" s="5"/>
      <c r="AJ43" s="174" t="s">
        <v>80</v>
      </c>
      <c r="AK43" s="176">
        <v>0</v>
      </c>
      <c r="AL43" s="176">
        <v>9</v>
      </c>
      <c r="AM43" s="176">
        <v>7</v>
      </c>
      <c r="AN43" s="176">
        <v>9</v>
      </c>
      <c r="AO43" s="176">
        <v>0</v>
      </c>
    </row>
    <row r="44" spans="2:41" ht="16.5" customHeight="1">
      <c r="J44" s="23">
        <v>40</v>
      </c>
      <c r="K44" s="169" t="s">
        <v>13</v>
      </c>
      <c r="L44" s="169" t="s">
        <v>78</v>
      </c>
      <c r="M44" s="169" t="s">
        <v>82</v>
      </c>
      <c r="N44" s="169" t="s">
        <v>81</v>
      </c>
      <c r="O44" s="169" t="s">
        <v>28</v>
      </c>
      <c r="Q44" s="168">
        <v>5</v>
      </c>
      <c r="R44" s="168">
        <v>11</v>
      </c>
      <c r="S44" s="168">
        <v>16</v>
      </c>
      <c r="T44" s="168">
        <v>14</v>
      </c>
      <c r="U44" s="168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4" t="s">
        <v>81</v>
      </c>
      <c r="AD44" s="176">
        <v>0</v>
      </c>
      <c r="AE44" s="176">
        <v>15</v>
      </c>
      <c r="AF44" s="176">
        <v>66</v>
      </c>
      <c r="AG44" s="176">
        <v>6</v>
      </c>
      <c r="AH44" s="176">
        <v>0</v>
      </c>
      <c r="AI44" s="5"/>
      <c r="AJ44" s="174" t="s">
        <v>81</v>
      </c>
      <c r="AK44" s="176">
        <v>0</v>
      </c>
      <c r="AL44" s="176">
        <v>15</v>
      </c>
      <c r="AM44" s="176">
        <v>66</v>
      </c>
      <c r="AN44" s="176">
        <v>6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31</v>
      </c>
      <c r="M45" s="169" t="s">
        <v>94</v>
      </c>
      <c r="N45" s="169" t="s">
        <v>85</v>
      </c>
      <c r="O45" s="169" t="s">
        <v>29</v>
      </c>
      <c r="Q45" s="168">
        <v>6</v>
      </c>
      <c r="R45" s="168">
        <v>7</v>
      </c>
      <c r="S45" s="168">
        <v>17</v>
      </c>
      <c r="T45" s="168">
        <v>18</v>
      </c>
      <c r="U45" s="168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4" t="s">
        <v>96</v>
      </c>
      <c r="AD45" s="176">
        <v>0</v>
      </c>
      <c r="AE45" s="176">
        <v>15</v>
      </c>
      <c r="AF45" s="176">
        <v>66</v>
      </c>
      <c r="AG45" s="176">
        <v>6</v>
      </c>
      <c r="AH45" s="176">
        <v>0</v>
      </c>
      <c r="AI45" s="5"/>
      <c r="AJ45" s="174" t="s">
        <v>96</v>
      </c>
      <c r="AK45" s="176">
        <v>0</v>
      </c>
      <c r="AL45" s="176">
        <v>15</v>
      </c>
      <c r="AM45" s="176">
        <v>66</v>
      </c>
      <c r="AN45" s="176">
        <v>6</v>
      </c>
      <c r="AO45" s="176">
        <v>0</v>
      </c>
    </row>
    <row r="46" spans="2:41" ht="16.5" customHeight="1">
      <c r="J46" s="23">
        <v>42</v>
      </c>
      <c r="K46" s="169" t="s">
        <v>31</v>
      </c>
      <c r="L46" s="169" t="s">
        <v>13</v>
      </c>
      <c r="M46" s="169" t="s">
        <v>81</v>
      </c>
      <c r="N46" s="169" t="s">
        <v>29</v>
      </c>
      <c r="O46" s="169" t="s">
        <v>29</v>
      </c>
      <c r="Q46" s="168">
        <v>7</v>
      </c>
      <c r="R46" s="168">
        <v>5</v>
      </c>
      <c r="S46" s="168">
        <v>14</v>
      </c>
      <c r="T46" s="168">
        <v>8</v>
      </c>
      <c r="U46" s="168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4" t="s">
        <v>82</v>
      </c>
      <c r="AD46" s="176">
        <v>0</v>
      </c>
      <c r="AE46" s="176">
        <v>15</v>
      </c>
      <c r="AF46" s="176">
        <v>66</v>
      </c>
      <c r="AG46" s="176">
        <v>6</v>
      </c>
      <c r="AH46" s="176">
        <v>0</v>
      </c>
      <c r="AI46" s="5"/>
      <c r="AJ46" s="174" t="s">
        <v>82</v>
      </c>
      <c r="AK46" s="176">
        <v>0</v>
      </c>
      <c r="AL46" s="176">
        <v>15</v>
      </c>
      <c r="AM46" s="176">
        <v>66</v>
      </c>
      <c r="AN46" s="176">
        <v>6</v>
      </c>
      <c r="AO46" s="176">
        <v>0</v>
      </c>
    </row>
    <row r="47" spans="2:41" ht="16.5" customHeight="1">
      <c r="J47" s="168">
        <v>43</v>
      </c>
      <c r="K47" s="169" t="s">
        <v>13</v>
      </c>
      <c r="L47" s="169" t="s">
        <v>94</v>
      </c>
      <c r="M47" s="169" t="s">
        <v>82</v>
      </c>
      <c r="N47" s="169" t="s">
        <v>30</v>
      </c>
      <c r="O47" s="169" t="s">
        <v>13</v>
      </c>
      <c r="Q47" s="168">
        <v>5</v>
      </c>
      <c r="R47" s="168">
        <v>17</v>
      </c>
      <c r="S47" s="168">
        <v>16</v>
      </c>
      <c r="T47" s="168">
        <v>10</v>
      </c>
      <c r="U47" s="168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4" t="s">
        <v>94</v>
      </c>
      <c r="AD47" s="176">
        <v>0</v>
      </c>
      <c r="AE47" s="176">
        <v>15</v>
      </c>
      <c r="AF47" s="176">
        <v>66</v>
      </c>
      <c r="AG47" s="176">
        <v>6</v>
      </c>
      <c r="AH47" s="176">
        <v>0</v>
      </c>
      <c r="AI47" s="5"/>
      <c r="AJ47" s="174" t="s">
        <v>94</v>
      </c>
      <c r="AK47" s="176">
        <v>0</v>
      </c>
      <c r="AL47" s="176">
        <v>15</v>
      </c>
      <c r="AM47" s="176">
        <v>66</v>
      </c>
      <c r="AN47" s="176">
        <v>6</v>
      </c>
      <c r="AO47" s="176">
        <v>0</v>
      </c>
    </row>
    <row r="48" spans="2:41" ht="16.5" customHeight="1">
      <c r="J48" s="23">
        <v>44</v>
      </c>
      <c r="K48" s="169" t="s">
        <v>95</v>
      </c>
      <c r="L48" s="169" t="s">
        <v>14</v>
      </c>
      <c r="M48" s="169" t="s">
        <v>96</v>
      </c>
      <c r="N48" s="169" t="s">
        <v>95</v>
      </c>
      <c r="O48" s="169" t="s">
        <v>15</v>
      </c>
      <c r="Q48" s="168">
        <v>6</v>
      </c>
      <c r="R48" s="168">
        <v>1</v>
      </c>
      <c r="S48" s="168">
        <v>15</v>
      </c>
      <c r="T48" s="168">
        <v>6</v>
      </c>
      <c r="U48" s="168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7</v>
      </c>
      <c r="AG48" s="176">
        <v>7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7</v>
      </c>
      <c r="AN48" s="176">
        <v>7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96</v>
      </c>
      <c r="M49" s="169" t="s">
        <v>94</v>
      </c>
      <c r="N49" s="169" t="s">
        <v>95</v>
      </c>
      <c r="O49" s="169" t="s">
        <v>16</v>
      </c>
      <c r="Q49" s="168">
        <v>5</v>
      </c>
      <c r="R49" s="168">
        <v>15</v>
      </c>
      <c r="S49" s="168">
        <v>17</v>
      </c>
      <c r="T49" s="168">
        <v>6</v>
      </c>
      <c r="U49" s="168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6</v>
      </c>
      <c r="AG49" s="176">
        <v>7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6</v>
      </c>
      <c r="AN49" s="176">
        <v>7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95</v>
      </c>
      <c r="M50" s="169" t="s">
        <v>81</v>
      </c>
      <c r="N50" s="169" t="s">
        <v>16</v>
      </c>
      <c r="O50" s="169" t="s">
        <v>31</v>
      </c>
      <c r="Q50" s="168">
        <v>4</v>
      </c>
      <c r="R50" s="168">
        <v>6</v>
      </c>
      <c r="S50" s="168">
        <v>14</v>
      </c>
      <c r="T50" s="168">
        <v>3</v>
      </c>
      <c r="U50" s="168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9">
        <v>200</v>
      </c>
      <c r="AE50" s="99">
        <v>243</v>
      </c>
      <c r="AF50" s="99">
        <v>298</v>
      </c>
      <c r="AG50" s="99">
        <v>230</v>
      </c>
      <c r="AH50" s="99">
        <v>200</v>
      </c>
      <c r="AI50" s="5"/>
      <c r="AK50" s="99">
        <v>200</v>
      </c>
      <c r="AL50" s="99">
        <v>243</v>
      </c>
      <c r="AM50" s="99">
        <v>298</v>
      </c>
      <c r="AN50" s="99">
        <v>230</v>
      </c>
      <c r="AO50" s="99">
        <v>200</v>
      </c>
    </row>
    <row r="51" spans="10:41" ht="16.5" customHeight="1">
      <c r="J51" s="168">
        <v>47</v>
      </c>
      <c r="K51" s="169" t="s">
        <v>13</v>
      </c>
      <c r="L51" s="169" t="s">
        <v>31</v>
      </c>
      <c r="M51" s="169" t="s">
        <v>94</v>
      </c>
      <c r="N51" s="169" t="s">
        <v>28</v>
      </c>
      <c r="O51" s="169" t="s">
        <v>31</v>
      </c>
      <c r="Q51" s="168">
        <v>5</v>
      </c>
      <c r="R51" s="168">
        <v>7</v>
      </c>
      <c r="S51" s="168">
        <v>17</v>
      </c>
      <c r="T51" s="168">
        <v>9</v>
      </c>
      <c r="U51" s="168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95</v>
      </c>
      <c r="L52" s="169" t="s">
        <v>31</v>
      </c>
      <c r="M52" s="169" t="s">
        <v>82</v>
      </c>
      <c r="N52" s="169" t="s">
        <v>16</v>
      </c>
      <c r="O52" s="169" t="s">
        <v>13</v>
      </c>
      <c r="Q52" s="168">
        <v>6</v>
      </c>
      <c r="R52" s="168">
        <v>7</v>
      </c>
      <c r="S52" s="168">
        <v>16</v>
      </c>
      <c r="T52" s="168">
        <v>3</v>
      </c>
      <c r="U52" s="168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29</v>
      </c>
      <c r="L53" s="169" t="s">
        <v>96</v>
      </c>
      <c r="M53" s="169" t="s">
        <v>96</v>
      </c>
      <c r="N53" s="169" t="s">
        <v>95</v>
      </c>
      <c r="O53" s="169" t="s">
        <v>31</v>
      </c>
      <c r="Q53" s="168">
        <v>8</v>
      </c>
      <c r="R53" s="168">
        <v>15</v>
      </c>
      <c r="S53" s="168">
        <v>15</v>
      </c>
      <c r="T53" s="168">
        <v>6</v>
      </c>
      <c r="U53" s="168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95</v>
      </c>
      <c r="O54" s="169" t="s">
        <v>16</v>
      </c>
      <c r="Q54" s="168">
        <v>7</v>
      </c>
      <c r="R54" s="168">
        <v>15</v>
      </c>
      <c r="S54" s="168">
        <v>13</v>
      </c>
      <c r="T54" s="168">
        <v>6</v>
      </c>
      <c r="U54" s="168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29</v>
      </c>
      <c r="L55" s="169" t="s">
        <v>29</v>
      </c>
      <c r="M55" s="169" t="s">
        <v>96</v>
      </c>
      <c r="N55" s="169" t="s">
        <v>80</v>
      </c>
      <c r="O55" s="169" t="s">
        <v>13</v>
      </c>
      <c r="Q55" s="168">
        <v>8</v>
      </c>
      <c r="R55" s="168">
        <v>8</v>
      </c>
      <c r="S55" s="168">
        <v>15</v>
      </c>
      <c r="T55" s="168">
        <v>13</v>
      </c>
      <c r="U55" s="168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31</v>
      </c>
      <c r="M56" s="169" t="s">
        <v>81</v>
      </c>
      <c r="N56" s="169" t="s">
        <v>30</v>
      </c>
      <c r="O56" s="169" t="s">
        <v>30</v>
      </c>
      <c r="Q56" s="168">
        <v>8</v>
      </c>
      <c r="R56" s="168">
        <v>7</v>
      </c>
      <c r="S56" s="168">
        <v>14</v>
      </c>
      <c r="T56" s="168">
        <v>10</v>
      </c>
      <c r="U56" s="168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9" t="s">
        <v>15</v>
      </c>
      <c r="AD56" s="175">
        <v>4</v>
      </c>
      <c r="AE56" s="175">
        <v>11</v>
      </c>
      <c r="AF56" s="175">
        <v>0</v>
      </c>
      <c r="AG56" s="175">
        <v>22</v>
      </c>
      <c r="AH56" s="175">
        <v>28</v>
      </c>
      <c r="AI56" s="5"/>
      <c r="AJ56" s="129" t="s">
        <v>15</v>
      </c>
      <c r="AK56" s="175">
        <v>4</v>
      </c>
      <c r="AL56" s="175">
        <v>11</v>
      </c>
      <c r="AM56" s="175">
        <v>0</v>
      </c>
      <c r="AN56" s="175">
        <v>22</v>
      </c>
      <c r="AO56" s="175">
        <v>28</v>
      </c>
    </row>
    <row r="57" spans="10:41" ht="16.5" customHeight="1">
      <c r="J57" s="168">
        <v>53</v>
      </c>
      <c r="K57" s="169" t="s">
        <v>13</v>
      </c>
      <c r="L57" s="169" t="s">
        <v>81</v>
      </c>
      <c r="M57" s="169" t="s">
        <v>96</v>
      </c>
      <c r="N57" s="169" t="s">
        <v>79</v>
      </c>
      <c r="O57" s="169" t="s">
        <v>12</v>
      </c>
      <c r="Q57" s="168">
        <v>5</v>
      </c>
      <c r="R57" s="168">
        <v>14</v>
      </c>
      <c r="S57" s="168">
        <v>15</v>
      </c>
      <c r="T57" s="168">
        <v>12</v>
      </c>
      <c r="U57" s="168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9" t="s">
        <v>16</v>
      </c>
      <c r="AD57" s="175">
        <v>4</v>
      </c>
      <c r="AE57" s="175">
        <v>11</v>
      </c>
      <c r="AF57" s="175">
        <v>0</v>
      </c>
      <c r="AG57" s="175">
        <v>22</v>
      </c>
      <c r="AH57" s="175">
        <v>27</v>
      </c>
      <c r="AI57" s="5"/>
      <c r="AJ57" s="129" t="s">
        <v>16</v>
      </c>
      <c r="AK57" s="175">
        <v>4</v>
      </c>
      <c r="AL57" s="175">
        <v>11</v>
      </c>
      <c r="AM57" s="175">
        <v>0</v>
      </c>
      <c r="AN57" s="175">
        <v>22</v>
      </c>
      <c r="AO57" s="175">
        <v>27</v>
      </c>
    </row>
    <row r="58" spans="10:41" ht="16.5" customHeight="1">
      <c r="J58" s="23">
        <v>54</v>
      </c>
      <c r="K58" s="169" t="s">
        <v>29</v>
      </c>
      <c r="L58" s="169" t="s">
        <v>82</v>
      </c>
      <c r="M58" s="169" t="s">
        <v>82</v>
      </c>
      <c r="N58" s="169" t="s">
        <v>31</v>
      </c>
      <c r="O58" s="169" t="s">
        <v>13</v>
      </c>
      <c r="Q58" s="168">
        <v>8</v>
      </c>
      <c r="R58" s="168">
        <v>16</v>
      </c>
      <c r="S58" s="168">
        <v>16</v>
      </c>
      <c r="T58" s="168">
        <v>7</v>
      </c>
      <c r="U58" s="168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9" t="s">
        <v>12</v>
      </c>
      <c r="AD58" s="175">
        <v>4</v>
      </c>
      <c r="AE58" s="175">
        <v>11</v>
      </c>
      <c r="AF58" s="175">
        <v>0</v>
      </c>
      <c r="AG58" s="175">
        <v>22</v>
      </c>
      <c r="AH58" s="175">
        <v>27</v>
      </c>
      <c r="AI58" s="5"/>
      <c r="AJ58" s="129" t="s">
        <v>12</v>
      </c>
      <c r="AK58" s="175">
        <v>4</v>
      </c>
      <c r="AL58" s="175">
        <v>11</v>
      </c>
      <c r="AM58" s="175">
        <v>0</v>
      </c>
      <c r="AN58" s="175">
        <v>22</v>
      </c>
      <c r="AO58" s="175">
        <v>27</v>
      </c>
    </row>
    <row r="59" spans="10:41" ht="16.5" customHeight="1">
      <c r="J59" s="168">
        <v>55</v>
      </c>
      <c r="K59" s="169" t="s">
        <v>31</v>
      </c>
      <c r="L59" s="169" t="s">
        <v>31</v>
      </c>
      <c r="M59" s="169" t="s">
        <v>96</v>
      </c>
      <c r="N59" s="169" t="s">
        <v>80</v>
      </c>
      <c r="O59" s="169" t="s">
        <v>16</v>
      </c>
      <c r="Q59" s="168">
        <v>7</v>
      </c>
      <c r="R59" s="168">
        <v>7</v>
      </c>
      <c r="S59" s="168">
        <v>15</v>
      </c>
      <c r="T59" s="168">
        <v>13</v>
      </c>
      <c r="U59" s="168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9" t="s">
        <v>13</v>
      </c>
      <c r="AD59" s="175">
        <v>43</v>
      </c>
      <c r="AE59" s="175">
        <v>19</v>
      </c>
      <c r="AF59" s="175">
        <v>0</v>
      </c>
      <c r="AG59" s="175">
        <v>12</v>
      </c>
      <c r="AH59" s="175">
        <v>16</v>
      </c>
      <c r="AI59" s="5"/>
      <c r="AJ59" s="129" t="s">
        <v>13</v>
      </c>
      <c r="AK59" s="175">
        <v>43</v>
      </c>
      <c r="AL59" s="175">
        <v>19</v>
      </c>
      <c r="AM59" s="175">
        <v>0</v>
      </c>
      <c r="AN59" s="175">
        <v>12</v>
      </c>
      <c r="AO59" s="175">
        <v>16</v>
      </c>
    </row>
    <row r="60" spans="10:41" ht="16.5" customHeight="1">
      <c r="J60" s="23">
        <v>56</v>
      </c>
      <c r="K60" s="169" t="s">
        <v>13</v>
      </c>
      <c r="L60" s="169" t="s">
        <v>13</v>
      </c>
      <c r="M60" s="169" t="s">
        <v>78</v>
      </c>
      <c r="N60" s="169" t="s">
        <v>16</v>
      </c>
      <c r="O60" s="169" t="s">
        <v>95</v>
      </c>
      <c r="Q60" s="168">
        <v>5</v>
      </c>
      <c r="R60" s="168">
        <v>5</v>
      </c>
      <c r="S60" s="168">
        <v>11</v>
      </c>
      <c r="T60" s="168">
        <v>3</v>
      </c>
      <c r="U60" s="168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9" t="s">
        <v>95</v>
      </c>
      <c r="AD60" s="175">
        <v>43</v>
      </c>
      <c r="AE60" s="175">
        <v>20</v>
      </c>
      <c r="AF60" s="175">
        <v>0</v>
      </c>
      <c r="AG60" s="175">
        <v>12</v>
      </c>
      <c r="AH60" s="175">
        <v>16</v>
      </c>
      <c r="AI60" s="5"/>
      <c r="AJ60" s="129" t="s">
        <v>95</v>
      </c>
      <c r="AK60" s="175">
        <v>43</v>
      </c>
      <c r="AL60" s="175">
        <v>20</v>
      </c>
      <c r="AM60" s="175">
        <v>0</v>
      </c>
      <c r="AN60" s="175">
        <v>12</v>
      </c>
      <c r="AO60" s="175">
        <v>16</v>
      </c>
    </row>
    <row r="61" spans="10:41">
      <c r="J61" s="168">
        <v>57</v>
      </c>
      <c r="K61" s="169" t="s">
        <v>13</v>
      </c>
      <c r="L61" s="169" t="s">
        <v>96</v>
      </c>
      <c r="M61" s="169" t="s">
        <v>94</v>
      </c>
      <c r="N61" s="169" t="s">
        <v>16</v>
      </c>
      <c r="O61" s="169" t="s">
        <v>95</v>
      </c>
      <c r="Q61" s="168">
        <v>5</v>
      </c>
      <c r="R61" s="168">
        <v>15</v>
      </c>
      <c r="S61" s="168">
        <v>17</v>
      </c>
      <c r="T61" s="168">
        <v>3</v>
      </c>
      <c r="U61" s="168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9" t="s">
        <v>31</v>
      </c>
      <c r="AD61" s="175">
        <v>47</v>
      </c>
      <c r="AE61" s="175">
        <v>20</v>
      </c>
      <c r="AF61" s="175">
        <v>0</v>
      </c>
      <c r="AG61" s="175">
        <v>12</v>
      </c>
      <c r="AH61" s="175">
        <v>16</v>
      </c>
      <c r="AI61" s="5"/>
      <c r="AJ61" s="129" t="s">
        <v>31</v>
      </c>
      <c r="AK61" s="175">
        <v>47</v>
      </c>
      <c r="AL61" s="175">
        <v>20</v>
      </c>
      <c r="AM61" s="175">
        <v>0</v>
      </c>
      <c r="AN61" s="175">
        <v>12</v>
      </c>
      <c r="AO61" s="175">
        <v>16</v>
      </c>
    </row>
    <row r="62" spans="10:41">
      <c r="J62" s="23">
        <v>58</v>
      </c>
      <c r="K62" s="169" t="s">
        <v>13</v>
      </c>
      <c r="L62" s="169" t="s">
        <v>95</v>
      </c>
      <c r="M62" s="169" t="s">
        <v>79</v>
      </c>
      <c r="N62" s="169" t="s">
        <v>16</v>
      </c>
      <c r="O62" s="169" t="s">
        <v>15</v>
      </c>
      <c r="Q62" s="168">
        <v>5</v>
      </c>
      <c r="R62" s="168">
        <v>6</v>
      </c>
      <c r="S62" s="168">
        <v>12</v>
      </c>
      <c r="T62" s="168">
        <v>3</v>
      </c>
      <c r="U62" s="168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20</v>
      </c>
      <c r="AF62" s="175">
        <v>0</v>
      </c>
      <c r="AG62" s="175">
        <v>12</v>
      </c>
      <c r="AH62" s="175">
        <v>16</v>
      </c>
      <c r="AI62" s="5"/>
      <c r="AJ62" s="129" t="s">
        <v>29</v>
      </c>
      <c r="AK62" s="175">
        <v>47</v>
      </c>
      <c r="AL62" s="175">
        <v>20</v>
      </c>
      <c r="AM62" s="175">
        <v>0</v>
      </c>
      <c r="AN62" s="175">
        <v>12</v>
      </c>
      <c r="AO62" s="175">
        <v>16</v>
      </c>
    </row>
    <row r="63" spans="10:41" ht="16.5" customHeight="1">
      <c r="J63" s="168">
        <v>59</v>
      </c>
      <c r="K63" s="169" t="s">
        <v>31</v>
      </c>
      <c r="L63" s="169" t="s">
        <v>13</v>
      </c>
      <c r="M63" s="169" t="s">
        <v>78</v>
      </c>
      <c r="N63" s="169" t="s">
        <v>81</v>
      </c>
      <c r="O63" s="169" t="s">
        <v>31</v>
      </c>
      <c r="Q63" s="168">
        <v>7</v>
      </c>
      <c r="R63" s="168">
        <v>5</v>
      </c>
      <c r="S63" s="168">
        <v>11</v>
      </c>
      <c r="T63" s="168">
        <v>14</v>
      </c>
      <c r="U63" s="168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9" t="s">
        <v>28</v>
      </c>
      <c r="AD63" s="175">
        <v>4</v>
      </c>
      <c r="AE63" s="175">
        <v>11</v>
      </c>
      <c r="AF63" s="175">
        <v>0</v>
      </c>
      <c r="AG63" s="175">
        <v>21</v>
      </c>
      <c r="AH63" s="175">
        <v>27</v>
      </c>
      <c r="AI63" s="5"/>
      <c r="AJ63" s="129" t="s">
        <v>28</v>
      </c>
      <c r="AK63" s="175">
        <v>4</v>
      </c>
      <c r="AL63" s="175">
        <v>11</v>
      </c>
      <c r="AM63" s="175">
        <v>0</v>
      </c>
      <c r="AN63" s="175">
        <v>21</v>
      </c>
      <c r="AO63" s="175">
        <v>27</v>
      </c>
    </row>
    <row r="64" spans="10:41" ht="16.5" customHeight="1">
      <c r="J64" s="23">
        <v>60</v>
      </c>
      <c r="K64" s="169" t="s">
        <v>13</v>
      </c>
      <c r="L64" s="169" t="s">
        <v>81</v>
      </c>
      <c r="M64" s="169" t="s">
        <v>80</v>
      </c>
      <c r="N64" s="169" t="s">
        <v>15</v>
      </c>
      <c r="O64" s="169" t="s">
        <v>28</v>
      </c>
      <c r="Q64" s="168">
        <v>5</v>
      </c>
      <c r="R64" s="168">
        <v>14</v>
      </c>
      <c r="S64" s="168">
        <v>13</v>
      </c>
      <c r="T64" s="168">
        <v>2</v>
      </c>
      <c r="U64" s="168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9" t="s">
        <v>30</v>
      </c>
      <c r="AD64" s="175">
        <v>4</v>
      </c>
      <c r="AE64" s="175">
        <v>11</v>
      </c>
      <c r="AF64" s="175">
        <v>0</v>
      </c>
      <c r="AG64" s="175">
        <v>21</v>
      </c>
      <c r="AH64" s="175">
        <v>27</v>
      </c>
      <c r="AI64" s="5"/>
      <c r="AJ64" s="129" t="s">
        <v>30</v>
      </c>
      <c r="AK64" s="175">
        <v>4</v>
      </c>
      <c r="AL64" s="175">
        <v>11</v>
      </c>
      <c r="AM64" s="175">
        <v>0</v>
      </c>
      <c r="AN64" s="175">
        <v>21</v>
      </c>
      <c r="AO64" s="175">
        <v>27</v>
      </c>
    </row>
    <row r="65" spans="10:41" ht="16.5" customHeight="1">
      <c r="J65" s="168">
        <v>61</v>
      </c>
      <c r="K65" s="169" t="s">
        <v>31</v>
      </c>
      <c r="L65" s="169" t="s">
        <v>31</v>
      </c>
      <c r="M65" s="169" t="s">
        <v>94</v>
      </c>
      <c r="N65" s="169" t="s">
        <v>95</v>
      </c>
      <c r="O65" s="169" t="s">
        <v>15</v>
      </c>
      <c r="Q65" s="168">
        <v>7</v>
      </c>
      <c r="R65" s="168">
        <v>7</v>
      </c>
      <c r="S65" s="168">
        <v>17</v>
      </c>
      <c r="T65" s="168">
        <v>6</v>
      </c>
      <c r="U65" s="168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4" t="s">
        <v>78</v>
      </c>
      <c r="AD65" s="176">
        <v>0</v>
      </c>
      <c r="AE65" s="176">
        <v>7</v>
      </c>
      <c r="AF65" s="176">
        <v>7</v>
      </c>
      <c r="AG65" s="176">
        <v>9</v>
      </c>
      <c r="AH65" s="176">
        <v>0</v>
      </c>
      <c r="AI65" s="5"/>
      <c r="AJ65" s="174" t="s">
        <v>78</v>
      </c>
      <c r="AK65" s="176">
        <v>0</v>
      </c>
      <c r="AL65" s="176">
        <v>7</v>
      </c>
      <c r="AM65" s="176">
        <v>7</v>
      </c>
      <c r="AN65" s="176">
        <v>9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96</v>
      </c>
      <c r="M66" s="169" t="s">
        <v>81</v>
      </c>
      <c r="N66" s="169" t="s">
        <v>15</v>
      </c>
      <c r="O66" s="169" t="s">
        <v>30</v>
      </c>
      <c r="Q66" s="168">
        <v>8</v>
      </c>
      <c r="R66" s="168">
        <v>15</v>
      </c>
      <c r="S66" s="168">
        <v>14</v>
      </c>
      <c r="T66" s="168">
        <v>2</v>
      </c>
      <c r="U66" s="168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4" t="s">
        <v>79</v>
      </c>
      <c r="AD66" s="176">
        <v>0</v>
      </c>
      <c r="AE66" s="176">
        <v>9</v>
      </c>
      <c r="AF66" s="176">
        <v>7</v>
      </c>
      <c r="AG66" s="176">
        <v>9</v>
      </c>
      <c r="AH66" s="176">
        <v>0</v>
      </c>
      <c r="AI66" s="5"/>
      <c r="AJ66" s="174" t="s">
        <v>79</v>
      </c>
      <c r="AK66" s="176">
        <v>0</v>
      </c>
      <c r="AL66" s="176">
        <v>9</v>
      </c>
      <c r="AM66" s="176">
        <v>7</v>
      </c>
      <c r="AN66" s="176">
        <v>9</v>
      </c>
      <c r="AO66" s="176">
        <v>0</v>
      </c>
    </row>
    <row r="67" spans="10:41" ht="16.5" customHeight="1">
      <c r="J67" s="168">
        <v>63</v>
      </c>
      <c r="K67" s="169" t="s">
        <v>13</v>
      </c>
      <c r="L67" s="169" t="s">
        <v>15</v>
      </c>
      <c r="M67" s="169" t="s">
        <v>82</v>
      </c>
      <c r="N67" s="169" t="s">
        <v>85</v>
      </c>
      <c r="O67" s="169" t="s">
        <v>28</v>
      </c>
      <c r="Q67" s="168">
        <v>5</v>
      </c>
      <c r="R67" s="168">
        <v>2</v>
      </c>
      <c r="S67" s="168">
        <v>16</v>
      </c>
      <c r="T67" s="168">
        <v>18</v>
      </c>
      <c r="U67" s="168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4" t="s">
        <v>80</v>
      </c>
      <c r="AD67" s="176">
        <v>0</v>
      </c>
      <c r="AE67" s="176">
        <v>9</v>
      </c>
      <c r="AF67" s="176">
        <v>7</v>
      </c>
      <c r="AG67" s="176">
        <v>9</v>
      </c>
      <c r="AH67" s="176">
        <v>0</v>
      </c>
      <c r="AI67" s="5"/>
      <c r="AJ67" s="174" t="s">
        <v>80</v>
      </c>
      <c r="AK67" s="176">
        <v>0</v>
      </c>
      <c r="AL67" s="176">
        <v>9</v>
      </c>
      <c r="AM67" s="176">
        <v>7</v>
      </c>
      <c r="AN67" s="176">
        <v>9</v>
      </c>
      <c r="AO67" s="176">
        <v>0</v>
      </c>
    </row>
    <row r="68" spans="10:41" ht="16.5" customHeight="1">
      <c r="J68" s="23">
        <v>64</v>
      </c>
      <c r="K68" s="169" t="s">
        <v>16</v>
      </c>
      <c r="L68" s="169" t="s">
        <v>30</v>
      </c>
      <c r="M68" s="169" t="s">
        <v>79</v>
      </c>
      <c r="N68" s="169" t="s">
        <v>28</v>
      </c>
      <c r="O68" s="169" t="s">
        <v>30</v>
      </c>
      <c r="Q68" s="168">
        <v>3</v>
      </c>
      <c r="R68" s="168">
        <v>10</v>
      </c>
      <c r="S68" s="168">
        <v>12</v>
      </c>
      <c r="T68" s="168">
        <v>9</v>
      </c>
      <c r="U68" s="168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4" t="s">
        <v>81</v>
      </c>
      <c r="AD68" s="176">
        <v>0</v>
      </c>
      <c r="AE68" s="176">
        <v>15</v>
      </c>
      <c r="AF68" s="176">
        <v>66</v>
      </c>
      <c r="AG68" s="176">
        <v>6</v>
      </c>
      <c r="AH68" s="176">
        <v>0</v>
      </c>
      <c r="AI68" s="5"/>
      <c r="AJ68" s="174" t="s">
        <v>81</v>
      </c>
      <c r="AK68" s="176">
        <v>0</v>
      </c>
      <c r="AL68" s="176">
        <v>15</v>
      </c>
      <c r="AM68" s="176">
        <v>66</v>
      </c>
      <c r="AN68" s="176">
        <v>6</v>
      </c>
      <c r="AO68" s="176">
        <v>0</v>
      </c>
    </row>
    <row r="69" spans="10:41" ht="16.5" customHeight="1">
      <c r="J69" s="168">
        <v>65</v>
      </c>
      <c r="K69" s="169" t="s">
        <v>30</v>
      </c>
      <c r="L69" s="169" t="s">
        <v>30</v>
      </c>
      <c r="M69" s="169" t="s">
        <v>81</v>
      </c>
      <c r="N69" s="169" t="s">
        <v>16</v>
      </c>
      <c r="O69" s="169" t="s">
        <v>28</v>
      </c>
      <c r="Q69" s="168">
        <v>10</v>
      </c>
      <c r="R69" s="168">
        <v>10</v>
      </c>
      <c r="S69" s="168">
        <v>14</v>
      </c>
      <c r="T69" s="168">
        <v>3</v>
      </c>
      <c r="U69" s="168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4" t="s">
        <v>96</v>
      </c>
      <c r="AD69" s="176">
        <v>0</v>
      </c>
      <c r="AE69" s="176">
        <v>15</v>
      </c>
      <c r="AF69" s="176">
        <v>66</v>
      </c>
      <c r="AG69" s="176">
        <v>6</v>
      </c>
      <c r="AH69" s="176">
        <v>0</v>
      </c>
      <c r="AI69" s="5"/>
      <c r="AJ69" s="174" t="s">
        <v>96</v>
      </c>
      <c r="AK69" s="176">
        <v>0</v>
      </c>
      <c r="AL69" s="176">
        <v>15</v>
      </c>
      <c r="AM69" s="176">
        <v>66</v>
      </c>
      <c r="AN69" s="176">
        <v>6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80</v>
      </c>
      <c r="O70" s="169" t="s">
        <v>15</v>
      </c>
      <c r="Q70" s="168">
        <v>8</v>
      </c>
      <c r="R70" s="168">
        <v>17</v>
      </c>
      <c r="S70" s="168">
        <v>17</v>
      </c>
      <c r="T70" s="168">
        <v>13</v>
      </c>
      <c r="U70" s="168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4" t="s">
        <v>82</v>
      </c>
      <c r="AD70" s="176">
        <v>0</v>
      </c>
      <c r="AE70" s="176">
        <v>15</v>
      </c>
      <c r="AF70" s="176">
        <v>66</v>
      </c>
      <c r="AG70" s="176">
        <v>6</v>
      </c>
      <c r="AH70" s="176">
        <v>0</v>
      </c>
      <c r="AI70" s="5"/>
      <c r="AJ70" s="174" t="s">
        <v>82</v>
      </c>
      <c r="AK70" s="176">
        <v>0</v>
      </c>
      <c r="AL70" s="176">
        <v>15</v>
      </c>
      <c r="AM70" s="176">
        <v>66</v>
      </c>
      <c r="AN70" s="176">
        <v>6</v>
      </c>
      <c r="AO70" s="176">
        <v>0</v>
      </c>
    </row>
    <row r="71" spans="10:41" ht="16.5" customHeight="1">
      <c r="J71" s="168">
        <v>67</v>
      </c>
      <c r="K71" s="169" t="s">
        <v>29</v>
      </c>
      <c r="L71" s="169" t="s">
        <v>82</v>
      </c>
      <c r="M71" s="169" t="s">
        <v>81</v>
      </c>
      <c r="N71" s="169" t="s">
        <v>14</v>
      </c>
      <c r="O71" s="169" t="s">
        <v>30</v>
      </c>
      <c r="Q71" s="168">
        <v>8</v>
      </c>
      <c r="R71" s="168">
        <v>16</v>
      </c>
      <c r="S71" s="168">
        <v>14</v>
      </c>
      <c r="T71" s="168">
        <v>1</v>
      </c>
      <c r="U71" s="168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4" t="s">
        <v>94</v>
      </c>
      <c r="AD71" s="176">
        <v>0</v>
      </c>
      <c r="AE71" s="176">
        <v>15</v>
      </c>
      <c r="AF71" s="176">
        <v>66</v>
      </c>
      <c r="AG71" s="176">
        <v>6</v>
      </c>
      <c r="AH71" s="176">
        <v>0</v>
      </c>
      <c r="AI71" s="5"/>
      <c r="AJ71" s="174" t="s">
        <v>94</v>
      </c>
      <c r="AK71" s="176">
        <v>0</v>
      </c>
      <c r="AL71" s="176">
        <v>15</v>
      </c>
      <c r="AM71" s="176">
        <v>66</v>
      </c>
      <c r="AN71" s="176">
        <v>6</v>
      </c>
      <c r="AO71" s="176">
        <v>0</v>
      </c>
    </row>
    <row r="72" spans="10:41" ht="16.5" customHeight="1">
      <c r="J72" s="23">
        <v>68</v>
      </c>
      <c r="K72" s="169" t="s">
        <v>28</v>
      </c>
      <c r="L72" s="169" t="s">
        <v>30</v>
      </c>
      <c r="M72" s="169" t="s">
        <v>85</v>
      </c>
      <c r="N72" s="169" t="s">
        <v>16</v>
      </c>
      <c r="O72" s="169" t="s">
        <v>15</v>
      </c>
      <c r="Q72" s="168">
        <v>9</v>
      </c>
      <c r="R72" s="168">
        <v>10</v>
      </c>
      <c r="S72" s="168">
        <v>18</v>
      </c>
      <c r="T72" s="168">
        <v>3</v>
      </c>
      <c r="U72" s="168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7</v>
      </c>
      <c r="AG72" s="176">
        <v>7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7</v>
      </c>
      <c r="AN72" s="176">
        <v>7</v>
      </c>
      <c r="AO72" s="176">
        <v>0</v>
      </c>
    </row>
    <row r="73" spans="10:41" ht="16.5" customHeight="1">
      <c r="J73" s="168">
        <v>69</v>
      </c>
      <c r="K73" s="169" t="s">
        <v>15</v>
      </c>
      <c r="L73" s="169" t="s">
        <v>13</v>
      </c>
      <c r="M73" s="169" t="s">
        <v>82</v>
      </c>
      <c r="N73" s="169" t="s">
        <v>15</v>
      </c>
      <c r="O73" s="169" t="s">
        <v>31</v>
      </c>
      <c r="Q73" s="168">
        <v>2</v>
      </c>
      <c r="R73" s="168">
        <v>5</v>
      </c>
      <c r="S73" s="168">
        <v>16</v>
      </c>
      <c r="T73" s="168">
        <v>2</v>
      </c>
      <c r="U73" s="168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6</v>
      </c>
      <c r="AG73" s="176">
        <v>7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6</v>
      </c>
      <c r="AN73" s="176">
        <v>7</v>
      </c>
      <c r="AO73" s="176">
        <v>0</v>
      </c>
    </row>
    <row r="74" spans="10:41" ht="16.5" customHeight="1">
      <c r="J74" s="23">
        <v>70</v>
      </c>
      <c r="K74" s="169" t="s">
        <v>13</v>
      </c>
      <c r="L74" s="169" t="s">
        <v>13</v>
      </c>
      <c r="M74" s="169" t="s">
        <v>81</v>
      </c>
      <c r="N74" s="169" t="s">
        <v>31</v>
      </c>
      <c r="O74" s="169" t="s">
        <v>31</v>
      </c>
      <c r="Q74" s="168">
        <v>5</v>
      </c>
      <c r="R74" s="168">
        <v>5</v>
      </c>
      <c r="S74" s="168">
        <v>14</v>
      </c>
      <c r="T74" s="168">
        <v>7</v>
      </c>
      <c r="U74" s="168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9">
        <v>200</v>
      </c>
      <c r="AE74" s="99">
        <v>243</v>
      </c>
      <c r="AF74" s="99">
        <v>298</v>
      </c>
      <c r="AG74" s="99">
        <v>230</v>
      </c>
      <c r="AH74" s="99">
        <v>200</v>
      </c>
      <c r="AI74" s="5"/>
      <c r="AK74" s="99">
        <v>200</v>
      </c>
      <c r="AL74" s="99">
        <v>243</v>
      </c>
      <c r="AM74" s="99">
        <v>298</v>
      </c>
      <c r="AN74" s="99">
        <v>230</v>
      </c>
      <c r="AO74" s="99">
        <v>200</v>
      </c>
    </row>
    <row r="75" spans="10:41" ht="16.5" customHeight="1">
      <c r="J75" s="168">
        <v>71</v>
      </c>
      <c r="K75" s="169" t="s">
        <v>95</v>
      </c>
      <c r="L75" s="169" t="s">
        <v>94</v>
      </c>
      <c r="M75" s="169" t="s">
        <v>82</v>
      </c>
      <c r="N75" s="169" t="s">
        <v>12</v>
      </c>
      <c r="O75" s="169" t="s">
        <v>16</v>
      </c>
      <c r="Q75" s="168">
        <v>6</v>
      </c>
      <c r="R75" s="168">
        <v>17</v>
      </c>
      <c r="S75" s="168">
        <v>16</v>
      </c>
      <c r="T75" s="168">
        <v>4</v>
      </c>
      <c r="U75" s="168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29</v>
      </c>
      <c r="L76" s="169" t="s">
        <v>31</v>
      </c>
      <c r="M76" s="169" t="s">
        <v>79</v>
      </c>
      <c r="N76" s="169" t="s">
        <v>15</v>
      </c>
      <c r="O76" s="169" t="s">
        <v>12</v>
      </c>
      <c r="Q76" s="168">
        <v>8</v>
      </c>
      <c r="R76" s="168">
        <v>7</v>
      </c>
      <c r="S76" s="168">
        <v>12</v>
      </c>
      <c r="T76" s="168">
        <v>2</v>
      </c>
      <c r="U76" s="168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29</v>
      </c>
      <c r="L77" s="169" t="s">
        <v>80</v>
      </c>
      <c r="M77" s="169" t="s">
        <v>94</v>
      </c>
      <c r="N77" s="169" t="s">
        <v>15</v>
      </c>
      <c r="O77" s="169" t="s">
        <v>95</v>
      </c>
      <c r="Q77" s="168">
        <v>8</v>
      </c>
      <c r="R77" s="168">
        <v>13</v>
      </c>
      <c r="S77" s="168">
        <v>17</v>
      </c>
      <c r="T77" s="168">
        <v>2</v>
      </c>
      <c r="U77" s="168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95</v>
      </c>
      <c r="L78" s="169" t="s">
        <v>13</v>
      </c>
      <c r="M78" s="169" t="s">
        <v>81</v>
      </c>
      <c r="N78" s="169" t="s">
        <v>14</v>
      </c>
      <c r="O78" s="169" t="s">
        <v>12</v>
      </c>
      <c r="Q78" s="168">
        <v>6</v>
      </c>
      <c r="R78" s="168">
        <v>5</v>
      </c>
      <c r="S78" s="168">
        <v>14</v>
      </c>
      <c r="T78" s="168">
        <v>1</v>
      </c>
      <c r="U78" s="168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13</v>
      </c>
      <c r="M79" s="169" t="s">
        <v>96</v>
      </c>
      <c r="N79" s="169" t="s">
        <v>87</v>
      </c>
      <c r="O79" s="169" t="s">
        <v>30</v>
      </c>
      <c r="Q79" s="168">
        <v>6</v>
      </c>
      <c r="R79" s="168">
        <v>5</v>
      </c>
      <c r="S79" s="168">
        <v>15</v>
      </c>
      <c r="T79" s="168">
        <v>19</v>
      </c>
      <c r="U79" s="168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81</v>
      </c>
      <c r="M80" s="169" t="s">
        <v>82</v>
      </c>
      <c r="N80" s="169" t="s">
        <v>28</v>
      </c>
      <c r="O80" s="169" t="s">
        <v>28</v>
      </c>
      <c r="Q80" s="168">
        <v>7</v>
      </c>
      <c r="R80" s="168">
        <v>14</v>
      </c>
      <c r="S80" s="168">
        <v>16</v>
      </c>
      <c r="T80" s="168">
        <v>9</v>
      </c>
      <c r="U80" s="168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95</v>
      </c>
      <c r="M81" s="169" t="s">
        <v>81</v>
      </c>
      <c r="N81" s="169" t="s">
        <v>16</v>
      </c>
      <c r="O81" s="169" t="s">
        <v>28</v>
      </c>
      <c r="Q81" s="168">
        <v>8</v>
      </c>
      <c r="R81" s="168">
        <v>6</v>
      </c>
      <c r="S81" s="168">
        <v>14</v>
      </c>
      <c r="T81" s="168">
        <v>3</v>
      </c>
      <c r="U81" s="168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95</v>
      </c>
      <c r="M82" s="169" t="s">
        <v>94</v>
      </c>
      <c r="N82" s="169" t="s">
        <v>13</v>
      </c>
      <c r="O82" s="169" t="s">
        <v>16</v>
      </c>
      <c r="Q82" s="168">
        <v>7</v>
      </c>
      <c r="R82" s="168">
        <v>6</v>
      </c>
      <c r="S82" s="168">
        <v>17</v>
      </c>
      <c r="T82" s="168">
        <v>5</v>
      </c>
      <c r="U82" s="168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30</v>
      </c>
      <c r="L83" s="169" t="s">
        <v>81</v>
      </c>
      <c r="M83" s="169" t="s">
        <v>82</v>
      </c>
      <c r="N83" s="169" t="s">
        <v>28</v>
      </c>
      <c r="O83" s="169" t="s">
        <v>28</v>
      </c>
      <c r="Q83" s="168">
        <v>10</v>
      </c>
      <c r="R83" s="168">
        <v>14</v>
      </c>
      <c r="S83" s="168">
        <v>16</v>
      </c>
      <c r="T83" s="168">
        <v>9</v>
      </c>
      <c r="U83" s="168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95</v>
      </c>
      <c r="M84" s="169" t="s">
        <v>96</v>
      </c>
      <c r="N84" s="169" t="s">
        <v>28</v>
      </c>
      <c r="O84" s="169" t="s">
        <v>12</v>
      </c>
      <c r="Q84" s="168">
        <v>8</v>
      </c>
      <c r="R84" s="168">
        <v>6</v>
      </c>
      <c r="S84" s="168">
        <v>15</v>
      </c>
      <c r="T84" s="168">
        <v>9</v>
      </c>
      <c r="U84" s="168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95</v>
      </c>
      <c r="L85" s="169" t="s">
        <v>15</v>
      </c>
      <c r="M85" s="169" t="s">
        <v>82</v>
      </c>
      <c r="N85" s="169" t="s">
        <v>28</v>
      </c>
      <c r="O85" s="169" t="s">
        <v>30</v>
      </c>
      <c r="Q85" s="168">
        <v>6</v>
      </c>
      <c r="R85" s="168">
        <v>2</v>
      </c>
      <c r="S85" s="168">
        <v>16</v>
      </c>
      <c r="T85" s="168">
        <v>9</v>
      </c>
      <c r="U85" s="168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95</v>
      </c>
      <c r="L86" s="169" t="s">
        <v>96</v>
      </c>
      <c r="M86" s="169" t="s">
        <v>85</v>
      </c>
      <c r="N86" s="169" t="s">
        <v>15</v>
      </c>
      <c r="O86" s="169" t="s">
        <v>95</v>
      </c>
      <c r="Q86" s="168">
        <v>6</v>
      </c>
      <c r="R86" s="168">
        <v>15</v>
      </c>
      <c r="S86" s="168">
        <v>18</v>
      </c>
      <c r="T86" s="168">
        <v>2</v>
      </c>
      <c r="U86" s="168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29</v>
      </c>
      <c r="M87" s="169" t="s">
        <v>81</v>
      </c>
      <c r="N87" s="169" t="s">
        <v>13</v>
      </c>
      <c r="O87" s="169" t="s">
        <v>16</v>
      </c>
      <c r="Q87" s="168">
        <v>6</v>
      </c>
      <c r="R87" s="168">
        <v>8</v>
      </c>
      <c r="S87" s="168">
        <v>14</v>
      </c>
      <c r="T87" s="168">
        <v>5</v>
      </c>
      <c r="U87" s="168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31</v>
      </c>
      <c r="L88" s="169" t="s">
        <v>81</v>
      </c>
      <c r="M88" s="169" t="s">
        <v>94</v>
      </c>
      <c r="N88" s="169" t="s">
        <v>78</v>
      </c>
      <c r="O88" s="169" t="s">
        <v>28</v>
      </c>
      <c r="Q88" s="168">
        <v>7</v>
      </c>
      <c r="R88" s="168">
        <v>14</v>
      </c>
      <c r="S88" s="168">
        <v>17</v>
      </c>
      <c r="T88" s="168">
        <v>11</v>
      </c>
      <c r="U88" s="168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31</v>
      </c>
      <c r="L89" s="169" t="s">
        <v>13</v>
      </c>
      <c r="M89" s="169" t="s">
        <v>96</v>
      </c>
      <c r="N89" s="169" t="s">
        <v>16</v>
      </c>
      <c r="O89" s="169" t="s">
        <v>95</v>
      </c>
      <c r="Q89" s="168">
        <v>7</v>
      </c>
      <c r="R89" s="168">
        <v>5</v>
      </c>
      <c r="S89" s="168">
        <v>15</v>
      </c>
      <c r="T89" s="168">
        <v>3</v>
      </c>
      <c r="U89" s="168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13</v>
      </c>
      <c r="M90" s="169" t="s">
        <v>82</v>
      </c>
      <c r="N90" s="169" t="s">
        <v>13</v>
      </c>
      <c r="O90" s="169" t="s">
        <v>31</v>
      </c>
      <c r="Q90" s="168">
        <v>7</v>
      </c>
      <c r="R90" s="168">
        <v>5</v>
      </c>
      <c r="S90" s="168">
        <v>16</v>
      </c>
      <c r="T90" s="168">
        <v>5</v>
      </c>
      <c r="U90" s="168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30</v>
      </c>
      <c r="M91" s="169" t="s">
        <v>81</v>
      </c>
      <c r="N91" s="169" t="s">
        <v>13</v>
      </c>
      <c r="O91" s="169" t="s">
        <v>28</v>
      </c>
      <c r="Q91" s="168">
        <v>8</v>
      </c>
      <c r="R91" s="168">
        <v>10</v>
      </c>
      <c r="S91" s="168">
        <v>14</v>
      </c>
      <c r="T91" s="168">
        <v>5</v>
      </c>
      <c r="U91" s="168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31</v>
      </c>
      <c r="L92" s="169" t="s">
        <v>96</v>
      </c>
      <c r="M92" s="169" t="s">
        <v>82</v>
      </c>
      <c r="N92" s="169" t="s">
        <v>14</v>
      </c>
      <c r="O92" s="169" t="s">
        <v>13</v>
      </c>
      <c r="Q92" s="168">
        <v>7</v>
      </c>
      <c r="R92" s="168">
        <v>15</v>
      </c>
      <c r="S92" s="168">
        <v>16</v>
      </c>
      <c r="T92" s="168">
        <v>1</v>
      </c>
      <c r="U92" s="168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12</v>
      </c>
      <c r="L93" s="169" t="s">
        <v>96</v>
      </c>
      <c r="M93" s="169" t="s">
        <v>94</v>
      </c>
      <c r="N93" s="169" t="s">
        <v>15</v>
      </c>
      <c r="O93" s="169" t="s">
        <v>28</v>
      </c>
      <c r="Q93" s="168">
        <v>4</v>
      </c>
      <c r="R93" s="168">
        <v>15</v>
      </c>
      <c r="S93" s="168">
        <v>17</v>
      </c>
      <c r="T93" s="168">
        <v>2</v>
      </c>
      <c r="U93" s="168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16</v>
      </c>
      <c r="L94" s="169" t="s">
        <v>29</v>
      </c>
      <c r="M94" s="169" t="s">
        <v>81</v>
      </c>
      <c r="N94" s="169" t="s">
        <v>16</v>
      </c>
      <c r="O94" s="169" t="s">
        <v>29</v>
      </c>
      <c r="Q94" s="168">
        <v>3</v>
      </c>
      <c r="R94" s="168">
        <v>8</v>
      </c>
      <c r="S94" s="168">
        <v>14</v>
      </c>
      <c r="T94" s="168">
        <v>3</v>
      </c>
      <c r="U94" s="168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29</v>
      </c>
      <c r="M95" s="169" t="s">
        <v>94</v>
      </c>
      <c r="N95" s="169" t="s">
        <v>15</v>
      </c>
      <c r="O95" s="169" t="s">
        <v>16</v>
      </c>
      <c r="Q95" s="168">
        <v>5</v>
      </c>
      <c r="R95" s="168">
        <v>8</v>
      </c>
      <c r="S95" s="168">
        <v>17</v>
      </c>
      <c r="T95" s="168">
        <v>2</v>
      </c>
      <c r="U95" s="168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31</v>
      </c>
      <c r="L96" s="169" t="s">
        <v>82</v>
      </c>
      <c r="M96" s="169" t="s">
        <v>81</v>
      </c>
      <c r="N96" s="169" t="s">
        <v>15</v>
      </c>
      <c r="O96" s="169" t="s">
        <v>15</v>
      </c>
      <c r="Q96" s="168">
        <v>7</v>
      </c>
      <c r="R96" s="168">
        <v>16</v>
      </c>
      <c r="S96" s="168">
        <v>14</v>
      </c>
      <c r="T96" s="168">
        <v>2</v>
      </c>
      <c r="U96" s="168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13</v>
      </c>
      <c r="L97" s="169" t="s">
        <v>29</v>
      </c>
      <c r="M97" s="169" t="s">
        <v>82</v>
      </c>
      <c r="N97" s="169" t="s">
        <v>15</v>
      </c>
      <c r="O97" s="169" t="s">
        <v>30</v>
      </c>
      <c r="Q97" s="168">
        <v>5</v>
      </c>
      <c r="R97" s="168">
        <v>8</v>
      </c>
      <c r="S97" s="168">
        <v>16</v>
      </c>
      <c r="T97" s="168">
        <v>2</v>
      </c>
      <c r="U97" s="168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31</v>
      </c>
      <c r="L98" s="169" t="s">
        <v>31</v>
      </c>
      <c r="M98" s="169" t="s">
        <v>96</v>
      </c>
      <c r="N98" s="169" t="s">
        <v>78</v>
      </c>
      <c r="O98" s="169" t="s">
        <v>16</v>
      </c>
      <c r="Q98" s="168">
        <v>7</v>
      </c>
      <c r="R98" s="168">
        <v>7</v>
      </c>
      <c r="S98" s="168">
        <v>15</v>
      </c>
      <c r="T98" s="168">
        <v>11</v>
      </c>
      <c r="U98" s="168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94</v>
      </c>
      <c r="M99" s="169" t="s">
        <v>94</v>
      </c>
      <c r="N99" s="169" t="s">
        <v>12</v>
      </c>
      <c r="O99" s="169" t="s">
        <v>29</v>
      </c>
      <c r="Q99" s="168">
        <v>5</v>
      </c>
      <c r="R99" s="168">
        <v>17</v>
      </c>
      <c r="S99" s="168">
        <v>17</v>
      </c>
      <c r="T99" s="168">
        <v>4</v>
      </c>
      <c r="U99" s="168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95</v>
      </c>
      <c r="L100" s="169" t="s">
        <v>29</v>
      </c>
      <c r="M100" s="169" t="s">
        <v>96</v>
      </c>
      <c r="N100" s="169" t="s">
        <v>29</v>
      </c>
      <c r="O100" s="169" t="s">
        <v>13</v>
      </c>
      <c r="Q100" s="168">
        <v>6</v>
      </c>
      <c r="R100" s="168">
        <v>8</v>
      </c>
      <c r="S100" s="168">
        <v>15</v>
      </c>
      <c r="T100" s="168">
        <v>8</v>
      </c>
      <c r="U100" s="168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13</v>
      </c>
      <c r="L101" s="169" t="s">
        <v>82</v>
      </c>
      <c r="M101" s="169" t="s">
        <v>82</v>
      </c>
      <c r="N101" s="169" t="s">
        <v>29</v>
      </c>
      <c r="O101" s="169" t="s">
        <v>12</v>
      </c>
      <c r="Q101" s="168">
        <v>5</v>
      </c>
      <c r="R101" s="168">
        <v>16</v>
      </c>
      <c r="S101" s="168">
        <v>16</v>
      </c>
      <c r="T101" s="168">
        <v>8</v>
      </c>
      <c r="U101" s="168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15</v>
      </c>
      <c r="M102" s="169" t="s">
        <v>94</v>
      </c>
      <c r="N102" s="169" t="s">
        <v>12</v>
      </c>
      <c r="O102" s="169" t="s">
        <v>15</v>
      </c>
      <c r="Q102" s="168">
        <v>7</v>
      </c>
      <c r="R102" s="168">
        <v>2</v>
      </c>
      <c r="S102" s="168">
        <v>17</v>
      </c>
      <c r="T102" s="168">
        <v>4</v>
      </c>
      <c r="U102" s="168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29</v>
      </c>
      <c r="L103" s="169" t="s">
        <v>81</v>
      </c>
      <c r="M103" s="169" t="s">
        <v>78</v>
      </c>
      <c r="N103" s="169" t="s">
        <v>30</v>
      </c>
      <c r="O103" s="169" t="s">
        <v>15</v>
      </c>
      <c r="Q103" s="168">
        <v>8</v>
      </c>
      <c r="R103" s="168">
        <v>14</v>
      </c>
      <c r="S103" s="168">
        <v>11</v>
      </c>
      <c r="T103" s="168">
        <v>10</v>
      </c>
      <c r="U103" s="168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14</v>
      </c>
      <c r="M104" s="169" t="s">
        <v>81</v>
      </c>
      <c r="N104" s="169" t="s">
        <v>16</v>
      </c>
      <c r="O104" s="169" t="s">
        <v>12</v>
      </c>
      <c r="Q104" s="168">
        <v>7</v>
      </c>
      <c r="R104" s="168">
        <v>1</v>
      </c>
      <c r="S104" s="168">
        <v>14</v>
      </c>
      <c r="T104" s="168">
        <v>3</v>
      </c>
      <c r="U104" s="168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29</v>
      </c>
      <c r="L105" s="169" t="s">
        <v>95</v>
      </c>
      <c r="M105" s="169" t="s">
        <v>94</v>
      </c>
      <c r="N105" s="169" t="s">
        <v>16</v>
      </c>
      <c r="O105" s="169" t="s">
        <v>30</v>
      </c>
      <c r="Q105" s="168">
        <v>8</v>
      </c>
      <c r="R105" s="168">
        <v>6</v>
      </c>
      <c r="S105" s="168">
        <v>17</v>
      </c>
      <c r="T105" s="168">
        <v>3</v>
      </c>
      <c r="U105" s="168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29</v>
      </c>
      <c r="L106" s="169" t="s">
        <v>29</v>
      </c>
      <c r="M106" s="169" t="s">
        <v>81</v>
      </c>
      <c r="N106" s="169" t="s">
        <v>15</v>
      </c>
      <c r="O106" s="169" t="s">
        <v>95</v>
      </c>
      <c r="Q106" s="168">
        <v>8</v>
      </c>
      <c r="R106" s="168">
        <v>8</v>
      </c>
      <c r="S106" s="168">
        <v>14</v>
      </c>
      <c r="T106" s="168">
        <v>2</v>
      </c>
      <c r="U106" s="168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29</v>
      </c>
      <c r="M107" s="169" t="s">
        <v>96</v>
      </c>
      <c r="N107" s="169" t="s">
        <v>80</v>
      </c>
      <c r="O107" s="169" t="s">
        <v>28</v>
      </c>
      <c r="Q107" s="168">
        <v>7</v>
      </c>
      <c r="R107" s="168">
        <v>8</v>
      </c>
      <c r="S107" s="168">
        <v>15</v>
      </c>
      <c r="T107" s="168">
        <v>13</v>
      </c>
      <c r="U107" s="168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29</v>
      </c>
      <c r="L108" s="169" t="s">
        <v>81</v>
      </c>
      <c r="M108" s="169" t="s">
        <v>82</v>
      </c>
      <c r="N108" s="169" t="s">
        <v>16</v>
      </c>
      <c r="O108" s="169" t="s">
        <v>30</v>
      </c>
      <c r="Q108" s="168">
        <v>8</v>
      </c>
      <c r="R108" s="168">
        <v>14</v>
      </c>
      <c r="S108" s="168">
        <v>16</v>
      </c>
      <c r="T108" s="168">
        <v>3</v>
      </c>
      <c r="U108" s="168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29</v>
      </c>
      <c r="L109" s="169" t="s">
        <v>79</v>
      </c>
      <c r="M109" s="169" t="s">
        <v>96</v>
      </c>
      <c r="N109" s="169" t="s">
        <v>13</v>
      </c>
      <c r="O109" s="169" t="s">
        <v>30</v>
      </c>
      <c r="Q109" s="168">
        <v>8</v>
      </c>
      <c r="R109" s="168">
        <v>12</v>
      </c>
      <c r="S109" s="168">
        <v>15</v>
      </c>
      <c r="T109" s="168">
        <v>5</v>
      </c>
      <c r="U109" s="168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16</v>
      </c>
      <c r="M110" s="169" t="s">
        <v>82</v>
      </c>
      <c r="N110" s="169" t="s">
        <v>78</v>
      </c>
      <c r="O110" s="169" t="s">
        <v>13</v>
      </c>
      <c r="Q110" s="168">
        <v>8</v>
      </c>
      <c r="R110" s="168">
        <v>3</v>
      </c>
      <c r="S110" s="168">
        <v>16</v>
      </c>
      <c r="T110" s="168">
        <v>11</v>
      </c>
      <c r="U110" s="168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13</v>
      </c>
      <c r="M111" s="169" t="s">
        <v>96</v>
      </c>
      <c r="N111" s="169" t="s">
        <v>12</v>
      </c>
      <c r="O111" s="169" t="s">
        <v>13</v>
      </c>
      <c r="Q111" s="168">
        <v>7</v>
      </c>
      <c r="R111" s="168">
        <v>5</v>
      </c>
      <c r="S111" s="168">
        <v>15</v>
      </c>
      <c r="T111" s="168">
        <v>4</v>
      </c>
      <c r="U111" s="168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95</v>
      </c>
      <c r="L112" s="169" t="s">
        <v>79</v>
      </c>
      <c r="M112" s="169" t="s">
        <v>81</v>
      </c>
      <c r="N112" s="169" t="s">
        <v>28</v>
      </c>
      <c r="O112" s="169" t="s">
        <v>29</v>
      </c>
      <c r="Q112" s="168">
        <v>6</v>
      </c>
      <c r="R112" s="168">
        <v>12</v>
      </c>
      <c r="S112" s="168">
        <v>14</v>
      </c>
      <c r="T112" s="168">
        <v>9</v>
      </c>
      <c r="U112" s="168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29</v>
      </c>
      <c r="L113" s="169" t="s">
        <v>81</v>
      </c>
      <c r="M113" s="169" t="s">
        <v>96</v>
      </c>
      <c r="N113" s="169" t="s">
        <v>30</v>
      </c>
      <c r="O113" s="169" t="s">
        <v>30</v>
      </c>
      <c r="Q113" s="168">
        <v>8</v>
      </c>
      <c r="R113" s="168">
        <v>14</v>
      </c>
      <c r="S113" s="168">
        <v>15</v>
      </c>
      <c r="T113" s="168">
        <v>10</v>
      </c>
      <c r="U113" s="168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15</v>
      </c>
      <c r="L114" s="169" t="s">
        <v>31</v>
      </c>
      <c r="M114" s="169" t="s">
        <v>94</v>
      </c>
      <c r="N114" s="169" t="s">
        <v>31</v>
      </c>
      <c r="O114" s="169" t="s">
        <v>15</v>
      </c>
      <c r="Q114" s="168">
        <v>2</v>
      </c>
      <c r="R114" s="168">
        <v>7</v>
      </c>
      <c r="S114" s="168">
        <v>17</v>
      </c>
      <c r="T114" s="168">
        <v>7</v>
      </c>
      <c r="U114" s="168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28</v>
      </c>
      <c r="L115" s="169" t="s">
        <v>31</v>
      </c>
      <c r="M115" s="169" t="s">
        <v>81</v>
      </c>
      <c r="N115" s="169" t="s">
        <v>95</v>
      </c>
      <c r="O115" s="169" t="s">
        <v>12</v>
      </c>
      <c r="Q115" s="168">
        <v>9</v>
      </c>
      <c r="R115" s="168">
        <v>7</v>
      </c>
      <c r="S115" s="168">
        <v>14</v>
      </c>
      <c r="T115" s="168">
        <v>6</v>
      </c>
      <c r="U115" s="168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95</v>
      </c>
      <c r="L116" s="169" t="s">
        <v>81</v>
      </c>
      <c r="M116" s="169" t="s">
        <v>94</v>
      </c>
      <c r="N116" s="169" t="s">
        <v>12</v>
      </c>
      <c r="O116" s="169" t="s">
        <v>13</v>
      </c>
      <c r="Q116" s="168">
        <v>6</v>
      </c>
      <c r="R116" s="168">
        <v>14</v>
      </c>
      <c r="S116" s="168">
        <v>17</v>
      </c>
      <c r="T116" s="168">
        <v>4</v>
      </c>
      <c r="U116" s="168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29</v>
      </c>
      <c r="L117" s="169" t="s">
        <v>13</v>
      </c>
      <c r="M117" s="169" t="s">
        <v>96</v>
      </c>
      <c r="N117" s="169" t="s">
        <v>30</v>
      </c>
      <c r="O117" s="169" t="s">
        <v>13</v>
      </c>
      <c r="Q117" s="168">
        <v>8</v>
      </c>
      <c r="R117" s="168">
        <v>5</v>
      </c>
      <c r="S117" s="168">
        <v>15</v>
      </c>
      <c r="T117" s="168">
        <v>10</v>
      </c>
      <c r="U117" s="168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13</v>
      </c>
      <c r="L118" s="169" t="s">
        <v>13</v>
      </c>
      <c r="M118" s="169" t="s">
        <v>82</v>
      </c>
      <c r="N118" s="169" t="s">
        <v>95</v>
      </c>
      <c r="O118" s="169" t="s">
        <v>31</v>
      </c>
      <c r="Q118" s="168">
        <v>5</v>
      </c>
      <c r="R118" s="168">
        <v>5</v>
      </c>
      <c r="S118" s="168">
        <v>16</v>
      </c>
      <c r="T118" s="168">
        <v>6</v>
      </c>
      <c r="U118" s="168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96</v>
      </c>
      <c r="M119" s="169" t="s">
        <v>94</v>
      </c>
      <c r="N119" s="169" t="s">
        <v>82</v>
      </c>
      <c r="O119" s="169" t="s">
        <v>16</v>
      </c>
      <c r="Q119" s="168">
        <v>8</v>
      </c>
      <c r="R119" s="168">
        <v>15</v>
      </c>
      <c r="S119" s="168">
        <v>17</v>
      </c>
      <c r="T119" s="168">
        <v>16</v>
      </c>
      <c r="U119" s="168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95</v>
      </c>
      <c r="M120" s="169" t="s">
        <v>82</v>
      </c>
      <c r="N120" s="169" t="s">
        <v>95</v>
      </c>
      <c r="O120" s="169" t="s">
        <v>29</v>
      </c>
      <c r="Q120" s="168">
        <v>5</v>
      </c>
      <c r="R120" s="168">
        <v>6</v>
      </c>
      <c r="S120" s="168">
        <v>16</v>
      </c>
      <c r="T120" s="168">
        <v>6</v>
      </c>
      <c r="U120" s="168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13</v>
      </c>
      <c r="L121" s="169" t="s">
        <v>82</v>
      </c>
      <c r="M121" s="169" t="s">
        <v>96</v>
      </c>
      <c r="N121" s="169" t="s">
        <v>16</v>
      </c>
      <c r="O121" s="169" t="s">
        <v>16</v>
      </c>
      <c r="Q121" s="168">
        <v>5</v>
      </c>
      <c r="R121" s="168">
        <v>16</v>
      </c>
      <c r="S121" s="168">
        <v>15</v>
      </c>
      <c r="T121" s="168">
        <v>3</v>
      </c>
      <c r="U121" s="168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29</v>
      </c>
      <c r="M122" s="169" t="s">
        <v>87</v>
      </c>
      <c r="N122" s="169" t="s">
        <v>31</v>
      </c>
      <c r="O122" s="169" t="s">
        <v>28</v>
      </c>
      <c r="Q122" s="168">
        <v>7</v>
      </c>
      <c r="R122" s="168">
        <v>8</v>
      </c>
      <c r="S122" s="168">
        <v>19</v>
      </c>
      <c r="T122" s="168">
        <v>7</v>
      </c>
      <c r="U122" s="168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29</v>
      </c>
      <c r="L123" s="169" t="s">
        <v>85</v>
      </c>
      <c r="M123" s="169" t="s">
        <v>96</v>
      </c>
      <c r="N123" s="169" t="s">
        <v>31</v>
      </c>
      <c r="O123" s="169" t="s">
        <v>29</v>
      </c>
      <c r="Q123" s="168">
        <v>8</v>
      </c>
      <c r="R123" s="168">
        <v>18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12</v>
      </c>
      <c r="L124" s="169" t="s">
        <v>81</v>
      </c>
      <c r="M124" s="169" t="s">
        <v>85</v>
      </c>
      <c r="N124" s="169" t="s">
        <v>14</v>
      </c>
      <c r="O124" s="169" t="s">
        <v>16</v>
      </c>
      <c r="Q124" s="168">
        <v>4</v>
      </c>
      <c r="R124" s="168">
        <v>14</v>
      </c>
      <c r="S124" s="168">
        <v>18</v>
      </c>
      <c r="T124" s="168">
        <v>1</v>
      </c>
      <c r="U124" s="168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95</v>
      </c>
      <c r="L125" s="169" t="s">
        <v>14</v>
      </c>
      <c r="M125" s="169" t="s">
        <v>94</v>
      </c>
      <c r="N125" s="169" t="s">
        <v>12</v>
      </c>
      <c r="O125" s="169" t="s">
        <v>28</v>
      </c>
      <c r="Q125" s="168">
        <v>6</v>
      </c>
      <c r="R125" s="168">
        <v>1</v>
      </c>
      <c r="S125" s="168">
        <v>17</v>
      </c>
      <c r="T125" s="168">
        <v>4</v>
      </c>
      <c r="U125" s="168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16</v>
      </c>
      <c r="M126" s="169" t="s">
        <v>82</v>
      </c>
      <c r="N126" s="169" t="s">
        <v>16</v>
      </c>
      <c r="O126" s="169" t="s">
        <v>28</v>
      </c>
      <c r="Q126" s="168">
        <v>6</v>
      </c>
      <c r="R126" s="168">
        <v>3</v>
      </c>
      <c r="S126" s="168">
        <v>16</v>
      </c>
      <c r="T126" s="168">
        <v>3</v>
      </c>
      <c r="U126" s="168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13</v>
      </c>
      <c r="L127" s="169" t="s">
        <v>30</v>
      </c>
      <c r="M127" s="169" t="s">
        <v>81</v>
      </c>
      <c r="N127" s="169" t="s">
        <v>12</v>
      </c>
      <c r="O127" s="169" t="s">
        <v>16</v>
      </c>
      <c r="Q127" s="168">
        <v>5</v>
      </c>
      <c r="R127" s="168">
        <v>10</v>
      </c>
      <c r="S127" s="168">
        <v>14</v>
      </c>
      <c r="T127" s="168">
        <v>4</v>
      </c>
      <c r="U127" s="168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95</v>
      </c>
      <c r="L128" s="169" t="s">
        <v>96</v>
      </c>
      <c r="M128" s="169" t="s">
        <v>96</v>
      </c>
      <c r="N128" s="169" t="s">
        <v>12</v>
      </c>
      <c r="O128" s="169" t="s">
        <v>29</v>
      </c>
      <c r="Q128" s="168">
        <v>6</v>
      </c>
      <c r="R128" s="168">
        <v>15</v>
      </c>
      <c r="S128" s="168">
        <v>15</v>
      </c>
      <c r="T128" s="168">
        <v>4</v>
      </c>
      <c r="U128" s="168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78</v>
      </c>
      <c r="M129" s="169" t="s">
        <v>79</v>
      </c>
      <c r="N129" s="169" t="s">
        <v>85</v>
      </c>
      <c r="O129" s="169" t="s">
        <v>29</v>
      </c>
      <c r="Q129" s="168">
        <v>8</v>
      </c>
      <c r="R129" s="168">
        <v>11</v>
      </c>
      <c r="S129" s="168">
        <v>12</v>
      </c>
      <c r="T129" s="168">
        <v>18</v>
      </c>
      <c r="U129" s="168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95</v>
      </c>
      <c r="L130" s="169" t="s">
        <v>28</v>
      </c>
      <c r="M130" s="169" t="s">
        <v>94</v>
      </c>
      <c r="N130" s="169" t="s">
        <v>95</v>
      </c>
      <c r="O130" s="169" t="s">
        <v>16</v>
      </c>
      <c r="Q130" s="168">
        <v>6</v>
      </c>
      <c r="R130" s="168">
        <v>9</v>
      </c>
      <c r="S130" s="168">
        <v>17</v>
      </c>
      <c r="T130" s="168">
        <v>6</v>
      </c>
      <c r="U130" s="168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29</v>
      </c>
      <c r="L131" s="169" t="s">
        <v>94</v>
      </c>
      <c r="M131" s="169" t="s">
        <v>81</v>
      </c>
      <c r="N131" s="169" t="s">
        <v>28</v>
      </c>
      <c r="O131" s="169" t="s">
        <v>28</v>
      </c>
      <c r="Q131" s="168">
        <v>8</v>
      </c>
      <c r="R131" s="168">
        <v>17</v>
      </c>
      <c r="S131" s="168">
        <v>14</v>
      </c>
      <c r="T131" s="168">
        <v>9</v>
      </c>
      <c r="U131" s="168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14</v>
      </c>
      <c r="M132" s="169" t="s">
        <v>96</v>
      </c>
      <c r="N132" s="169" t="s">
        <v>12</v>
      </c>
      <c r="O132" s="169" t="s">
        <v>12</v>
      </c>
      <c r="Q132" s="168">
        <v>6</v>
      </c>
      <c r="R132" s="168">
        <v>1</v>
      </c>
      <c r="S132" s="168">
        <v>15</v>
      </c>
      <c r="T132" s="168">
        <v>4</v>
      </c>
      <c r="U132" s="168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29</v>
      </c>
      <c r="L133" s="169" t="s">
        <v>13</v>
      </c>
      <c r="M133" s="169" t="s">
        <v>94</v>
      </c>
      <c r="N133" s="169" t="s">
        <v>79</v>
      </c>
      <c r="O133" s="169" t="s">
        <v>15</v>
      </c>
      <c r="Q133" s="168">
        <v>8</v>
      </c>
      <c r="R133" s="168">
        <v>5</v>
      </c>
      <c r="S133" s="168">
        <v>17</v>
      </c>
      <c r="T133" s="168">
        <v>12</v>
      </c>
      <c r="U133" s="168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95</v>
      </c>
      <c r="L134" s="169" t="s">
        <v>85</v>
      </c>
      <c r="M134" s="169" t="s">
        <v>82</v>
      </c>
      <c r="N134" s="169" t="s">
        <v>87</v>
      </c>
      <c r="O134" s="169" t="s">
        <v>16</v>
      </c>
      <c r="Q134" s="168">
        <v>6</v>
      </c>
      <c r="R134" s="168">
        <v>18</v>
      </c>
      <c r="S134" s="168">
        <v>16</v>
      </c>
      <c r="T134" s="168">
        <v>19</v>
      </c>
      <c r="U134" s="168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95</v>
      </c>
      <c r="M135" s="169" t="s">
        <v>94</v>
      </c>
      <c r="N135" s="169" t="s">
        <v>95</v>
      </c>
      <c r="O135" s="169" t="s">
        <v>31</v>
      </c>
      <c r="Q135" s="168">
        <v>7</v>
      </c>
      <c r="R135" s="168">
        <v>6</v>
      </c>
      <c r="S135" s="168">
        <v>17</v>
      </c>
      <c r="T135" s="168">
        <v>6</v>
      </c>
      <c r="U135" s="168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80</v>
      </c>
      <c r="N136" s="169" t="s">
        <v>29</v>
      </c>
      <c r="O136" s="169" t="s">
        <v>31</v>
      </c>
      <c r="Q136" s="168">
        <v>7</v>
      </c>
      <c r="R136" s="168">
        <v>8</v>
      </c>
      <c r="S136" s="168">
        <v>13</v>
      </c>
      <c r="T136" s="168">
        <v>8</v>
      </c>
      <c r="U136" s="168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94</v>
      </c>
      <c r="M137" s="169" t="s">
        <v>82</v>
      </c>
      <c r="N137" s="169" t="s">
        <v>30</v>
      </c>
      <c r="O137" s="169" t="s">
        <v>15</v>
      </c>
      <c r="Q137" s="168">
        <v>6</v>
      </c>
      <c r="R137" s="168">
        <v>17</v>
      </c>
      <c r="S137" s="168">
        <v>16</v>
      </c>
      <c r="T137" s="168">
        <v>10</v>
      </c>
      <c r="U137" s="168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16</v>
      </c>
      <c r="L138" s="169" t="s">
        <v>29</v>
      </c>
      <c r="M138" s="169" t="s">
        <v>96</v>
      </c>
      <c r="N138" s="169" t="s">
        <v>87</v>
      </c>
      <c r="O138" s="169" t="s">
        <v>29</v>
      </c>
      <c r="Q138" s="168">
        <v>3</v>
      </c>
      <c r="R138" s="168">
        <v>8</v>
      </c>
      <c r="S138" s="168">
        <v>15</v>
      </c>
      <c r="T138" s="168">
        <v>19</v>
      </c>
      <c r="U138" s="168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29</v>
      </c>
      <c r="L139" s="169" t="s">
        <v>14</v>
      </c>
      <c r="M139" s="169" t="s">
        <v>81</v>
      </c>
      <c r="N139" s="169" t="s">
        <v>14</v>
      </c>
      <c r="O139" s="169" t="s">
        <v>15</v>
      </c>
      <c r="Q139" s="168">
        <v>8</v>
      </c>
      <c r="R139" s="168">
        <v>1</v>
      </c>
      <c r="S139" s="168">
        <v>14</v>
      </c>
      <c r="T139" s="168">
        <v>1</v>
      </c>
      <c r="U139" s="168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95</v>
      </c>
      <c r="L140" s="169" t="s">
        <v>82</v>
      </c>
      <c r="M140" s="169" t="s">
        <v>87</v>
      </c>
      <c r="N140" s="169" t="s">
        <v>31</v>
      </c>
      <c r="O140" s="169" t="s">
        <v>95</v>
      </c>
      <c r="Q140" s="168">
        <v>6</v>
      </c>
      <c r="R140" s="168">
        <v>16</v>
      </c>
      <c r="S140" s="168">
        <v>19</v>
      </c>
      <c r="T140" s="168">
        <v>7</v>
      </c>
      <c r="U140" s="168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13</v>
      </c>
      <c r="M141" s="169" t="s">
        <v>81</v>
      </c>
      <c r="N141" s="169" t="s">
        <v>30</v>
      </c>
      <c r="O141" s="169" t="s">
        <v>30</v>
      </c>
      <c r="Q141" s="168">
        <v>8</v>
      </c>
      <c r="R141" s="168">
        <v>5</v>
      </c>
      <c r="S141" s="168">
        <v>14</v>
      </c>
      <c r="T141" s="168">
        <v>10</v>
      </c>
      <c r="U141" s="168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29</v>
      </c>
      <c r="M142" s="169" t="s">
        <v>96</v>
      </c>
      <c r="N142" s="169" t="s">
        <v>30</v>
      </c>
      <c r="O142" s="169" t="s">
        <v>28</v>
      </c>
      <c r="Q142" s="168">
        <v>7</v>
      </c>
      <c r="R142" s="168">
        <v>8</v>
      </c>
      <c r="S142" s="168">
        <v>15</v>
      </c>
      <c r="T142" s="168">
        <v>10</v>
      </c>
      <c r="U142" s="168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16</v>
      </c>
      <c r="L143" s="169" t="s">
        <v>30</v>
      </c>
      <c r="M143" s="169" t="s">
        <v>81</v>
      </c>
      <c r="N143" s="169" t="s">
        <v>12</v>
      </c>
      <c r="O143" s="169" t="s">
        <v>31</v>
      </c>
      <c r="Q143" s="168">
        <v>3</v>
      </c>
      <c r="R143" s="168">
        <v>10</v>
      </c>
      <c r="S143" s="168">
        <v>14</v>
      </c>
      <c r="T143" s="168">
        <v>4</v>
      </c>
      <c r="U143" s="168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31</v>
      </c>
      <c r="L144" s="169" t="s">
        <v>94</v>
      </c>
      <c r="M144" s="169" t="s">
        <v>94</v>
      </c>
      <c r="N144" s="169" t="s">
        <v>30</v>
      </c>
      <c r="O144" s="169" t="s">
        <v>12</v>
      </c>
      <c r="Q144" s="168">
        <v>7</v>
      </c>
      <c r="R144" s="168">
        <v>17</v>
      </c>
      <c r="S144" s="168">
        <v>17</v>
      </c>
      <c r="T144" s="168">
        <v>10</v>
      </c>
      <c r="U144" s="168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30</v>
      </c>
      <c r="L145" s="169" t="s">
        <v>28</v>
      </c>
      <c r="M145" s="169" t="s">
        <v>82</v>
      </c>
      <c r="N145" s="169" t="s">
        <v>30</v>
      </c>
      <c r="O145" s="169" t="s">
        <v>12</v>
      </c>
      <c r="Q145" s="168">
        <v>10</v>
      </c>
      <c r="R145" s="168">
        <v>9</v>
      </c>
      <c r="S145" s="168">
        <v>16</v>
      </c>
      <c r="T145" s="168">
        <v>10</v>
      </c>
      <c r="U145" s="168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31</v>
      </c>
      <c r="L146" s="169" t="s">
        <v>82</v>
      </c>
      <c r="M146" s="169" t="s">
        <v>96</v>
      </c>
      <c r="N146" s="169" t="s">
        <v>30</v>
      </c>
      <c r="O146" s="169" t="s">
        <v>95</v>
      </c>
      <c r="Q146" s="168">
        <v>7</v>
      </c>
      <c r="R146" s="168">
        <v>16</v>
      </c>
      <c r="S146" s="168">
        <v>15</v>
      </c>
      <c r="T146" s="168">
        <v>10</v>
      </c>
      <c r="U146" s="168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15</v>
      </c>
      <c r="M147" s="169" t="s">
        <v>81</v>
      </c>
      <c r="N147" s="169" t="s">
        <v>80</v>
      </c>
      <c r="O147" s="169" t="s">
        <v>12</v>
      </c>
      <c r="Q147" s="168">
        <v>7</v>
      </c>
      <c r="R147" s="168">
        <v>2</v>
      </c>
      <c r="S147" s="168">
        <v>14</v>
      </c>
      <c r="T147" s="168">
        <v>13</v>
      </c>
      <c r="U147" s="168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13</v>
      </c>
      <c r="L148" s="169" t="s">
        <v>16</v>
      </c>
      <c r="M148" s="169" t="s">
        <v>96</v>
      </c>
      <c r="N148" s="169" t="s">
        <v>96</v>
      </c>
      <c r="O148" s="169" t="s">
        <v>15</v>
      </c>
      <c r="Q148" s="168">
        <v>5</v>
      </c>
      <c r="R148" s="168">
        <v>3</v>
      </c>
      <c r="S148" s="168">
        <v>15</v>
      </c>
      <c r="T148" s="168">
        <v>15</v>
      </c>
      <c r="U148" s="168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79</v>
      </c>
      <c r="M149" s="169" t="s">
        <v>81</v>
      </c>
      <c r="N149" s="169" t="s">
        <v>94</v>
      </c>
      <c r="O149" s="169" t="s">
        <v>15</v>
      </c>
      <c r="Q149" s="168">
        <v>7</v>
      </c>
      <c r="R149" s="168">
        <v>12</v>
      </c>
      <c r="S149" s="168">
        <v>14</v>
      </c>
      <c r="T149" s="168">
        <v>17</v>
      </c>
      <c r="U149" s="168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31</v>
      </c>
      <c r="M150" s="169" t="s">
        <v>96</v>
      </c>
      <c r="N150" s="169" t="s">
        <v>12</v>
      </c>
      <c r="O150" s="169" t="s">
        <v>30</v>
      </c>
      <c r="Q150" s="168">
        <v>6</v>
      </c>
      <c r="R150" s="168">
        <v>7</v>
      </c>
      <c r="S150" s="168">
        <v>15</v>
      </c>
      <c r="T150" s="168">
        <v>4</v>
      </c>
      <c r="U150" s="168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30</v>
      </c>
      <c r="M151" s="169" t="s">
        <v>81</v>
      </c>
      <c r="N151" s="169" t="s">
        <v>79</v>
      </c>
      <c r="O151" s="169" t="s">
        <v>28</v>
      </c>
      <c r="Q151" s="168">
        <v>7</v>
      </c>
      <c r="R151" s="168">
        <v>10</v>
      </c>
      <c r="S151" s="168">
        <v>14</v>
      </c>
      <c r="T151" s="168">
        <v>12</v>
      </c>
      <c r="U151" s="168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31</v>
      </c>
      <c r="L152" s="169" t="s">
        <v>85</v>
      </c>
      <c r="M152" s="169" t="s">
        <v>82</v>
      </c>
      <c r="N152" s="169" t="s">
        <v>30</v>
      </c>
      <c r="O152" s="169" t="s">
        <v>12</v>
      </c>
      <c r="Q152" s="168">
        <v>7</v>
      </c>
      <c r="R152" s="168">
        <v>18</v>
      </c>
      <c r="S152" s="168">
        <v>16</v>
      </c>
      <c r="T152" s="168">
        <v>10</v>
      </c>
      <c r="U152" s="168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96</v>
      </c>
      <c r="M153" s="169" t="s">
        <v>96</v>
      </c>
      <c r="N153" s="169" t="s">
        <v>31</v>
      </c>
      <c r="O153" s="169" t="s">
        <v>15</v>
      </c>
      <c r="Q153" s="168">
        <v>6</v>
      </c>
      <c r="R153" s="168">
        <v>15</v>
      </c>
      <c r="S153" s="168">
        <v>15</v>
      </c>
      <c r="T153" s="168">
        <v>7</v>
      </c>
      <c r="U153" s="168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31</v>
      </c>
      <c r="M154" s="169" t="s">
        <v>94</v>
      </c>
      <c r="N154" s="169" t="s">
        <v>28</v>
      </c>
      <c r="O154" s="169" t="s">
        <v>16</v>
      </c>
      <c r="Q154" s="168">
        <v>7</v>
      </c>
      <c r="R154" s="168">
        <v>7</v>
      </c>
      <c r="S154" s="168">
        <v>17</v>
      </c>
      <c r="T154" s="168">
        <v>9</v>
      </c>
      <c r="U154" s="168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13</v>
      </c>
      <c r="L155" s="169" t="s">
        <v>29</v>
      </c>
      <c r="M155" s="169" t="s">
        <v>96</v>
      </c>
      <c r="N155" s="169" t="s">
        <v>15</v>
      </c>
      <c r="O155" s="169" t="s">
        <v>30</v>
      </c>
      <c r="Q155" s="168">
        <v>5</v>
      </c>
      <c r="R155" s="168">
        <v>8</v>
      </c>
      <c r="S155" s="168">
        <v>15</v>
      </c>
      <c r="T155" s="168">
        <v>2</v>
      </c>
      <c r="U155" s="168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78</v>
      </c>
      <c r="M156" s="169" t="s">
        <v>94</v>
      </c>
      <c r="N156" s="169" t="s">
        <v>14</v>
      </c>
      <c r="O156" s="169" t="s">
        <v>28</v>
      </c>
      <c r="Q156" s="168">
        <v>7</v>
      </c>
      <c r="R156" s="168">
        <v>11</v>
      </c>
      <c r="S156" s="168">
        <v>17</v>
      </c>
      <c r="T156" s="168">
        <v>1</v>
      </c>
      <c r="U156" s="168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31</v>
      </c>
      <c r="M157" s="169" t="s">
        <v>96</v>
      </c>
      <c r="N157" s="169" t="s">
        <v>16</v>
      </c>
      <c r="O157" s="169" t="s">
        <v>12</v>
      </c>
      <c r="Q157" s="168">
        <v>6</v>
      </c>
      <c r="R157" s="168">
        <v>7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95</v>
      </c>
      <c r="M158" s="169" t="s">
        <v>82</v>
      </c>
      <c r="N158" s="169" t="s">
        <v>13</v>
      </c>
      <c r="O158" s="169" t="s">
        <v>95</v>
      </c>
      <c r="Q158" s="168">
        <v>5</v>
      </c>
      <c r="R158" s="168">
        <v>6</v>
      </c>
      <c r="S158" s="168">
        <v>16</v>
      </c>
      <c r="T158" s="168">
        <v>5</v>
      </c>
      <c r="U158" s="168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85</v>
      </c>
      <c r="M159" s="169" t="s">
        <v>94</v>
      </c>
      <c r="N159" s="169" t="s">
        <v>28</v>
      </c>
      <c r="O159" s="169" t="s">
        <v>15</v>
      </c>
      <c r="Q159" s="168">
        <v>8</v>
      </c>
      <c r="R159" s="168">
        <v>18</v>
      </c>
      <c r="S159" s="168">
        <v>17</v>
      </c>
      <c r="T159" s="168">
        <v>9</v>
      </c>
      <c r="U159" s="168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94</v>
      </c>
      <c r="M160" s="169" t="s">
        <v>82</v>
      </c>
      <c r="N160" s="169" t="s">
        <v>28</v>
      </c>
      <c r="O160" s="169" t="s">
        <v>95</v>
      </c>
      <c r="Q160" s="168">
        <v>5</v>
      </c>
      <c r="R160" s="168">
        <v>17</v>
      </c>
      <c r="S160" s="168">
        <v>16</v>
      </c>
      <c r="T160" s="168">
        <v>9</v>
      </c>
      <c r="U160" s="168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95</v>
      </c>
      <c r="M161" s="169" t="s">
        <v>94</v>
      </c>
      <c r="N161" s="169" t="s">
        <v>12</v>
      </c>
      <c r="O161" s="169" t="s">
        <v>13</v>
      </c>
      <c r="Q161" s="168">
        <v>8</v>
      </c>
      <c r="R161" s="168">
        <v>6</v>
      </c>
      <c r="S161" s="168">
        <v>17</v>
      </c>
      <c r="T161" s="168">
        <v>4</v>
      </c>
      <c r="U161" s="168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31</v>
      </c>
      <c r="M162" s="169" t="s">
        <v>82</v>
      </c>
      <c r="N162" s="169" t="s">
        <v>79</v>
      </c>
      <c r="O162" s="169" t="s">
        <v>13</v>
      </c>
      <c r="Q162" s="168">
        <v>7</v>
      </c>
      <c r="R162" s="168">
        <v>7</v>
      </c>
      <c r="S162" s="168">
        <v>16</v>
      </c>
      <c r="T162" s="168">
        <v>12</v>
      </c>
      <c r="U162" s="168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95</v>
      </c>
      <c r="L163" s="169" t="s">
        <v>82</v>
      </c>
      <c r="M163" s="169" t="s">
        <v>94</v>
      </c>
      <c r="N163" s="169" t="s">
        <v>13</v>
      </c>
      <c r="O163" s="169" t="s">
        <v>30</v>
      </c>
      <c r="Q163" s="168">
        <v>6</v>
      </c>
      <c r="R163" s="168">
        <v>16</v>
      </c>
      <c r="S163" s="168">
        <v>17</v>
      </c>
      <c r="T163" s="168">
        <v>5</v>
      </c>
      <c r="U163" s="168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81</v>
      </c>
      <c r="N164" s="169" t="s">
        <v>15</v>
      </c>
      <c r="O164" s="169" t="s">
        <v>16</v>
      </c>
      <c r="Q164" s="168">
        <v>5</v>
      </c>
      <c r="R164" s="168">
        <v>7</v>
      </c>
      <c r="S164" s="168">
        <v>14</v>
      </c>
      <c r="T164" s="168">
        <v>2</v>
      </c>
      <c r="U164" s="168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29</v>
      </c>
      <c r="L165" s="169" t="s">
        <v>78</v>
      </c>
      <c r="M165" s="169" t="s">
        <v>94</v>
      </c>
      <c r="N165" s="169" t="s">
        <v>29</v>
      </c>
      <c r="O165" s="169" t="s">
        <v>29</v>
      </c>
      <c r="Q165" s="168">
        <v>8</v>
      </c>
      <c r="R165" s="168">
        <v>11</v>
      </c>
      <c r="S165" s="168">
        <v>17</v>
      </c>
      <c r="T165" s="168">
        <v>8</v>
      </c>
      <c r="U165" s="168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31</v>
      </c>
      <c r="L166" s="169" t="s">
        <v>28</v>
      </c>
      <c r="M166" s="169" t="s">
        <v>81</v>
      </c>
      <c r="N166" s="169" t="s">
        <v>16</v>
      </c>
      <c r="O166" s="169" t="s">
        <v>16</v>
      </c>
      <c r="Q166" s="168">
        <v>7</v>
      </c>
      <c r="R166" s="168">
        <v>9</v>
      </c>
      <c r="S166" s="168">
        <v>14</v>
      </c>
      <c r="T166" s="168">
        <v>3</v>
      </c>
      <c r="U166" s="168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29</v>
      </c>
      <c r="M167" s="169" t="s">
        <v>82</v>
      </c>
      <c r="N167" s="169" t="s">
        <v>13</v>
      </c>
      <c r="O167" s="169" t="s">
        <v>16</v>
      </c>
      <c r="Q167" s="168">
        <v>8</v>
      </c>
      <c r="R167" s="168">
        <v>8</v>
      </c>
      <c r="S167" s="168">
        <v>16</v>
      </c>
      <c r="T167" s="168">
        <v>5</v>
      </c>
      <c r="U167" s="168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81</v>
      </c>
      <c r="M168" s="169" t="s">
        <v>94</v>
      </c>
      <c r="N168" s="169" t="s">
        <v>81</v>
      </c>
      <c r="O168" s="169" t="s">
        <v>30</v>
      </c>
      <c r="Q168" s="168">
        <v>5</v>
      </c>
      <c r="R168" s="168">
        <v>14</v>
      </c>
      <c r="S168" s="168">
        <v>17</v>
      </c>
      <c r="T168" s="168">
        <v>14</v>
      </c>
      <c r="U168" s="168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13</v>
      </c>
      <c r="L169" s="169" t="s">
        <v>31</v>
      </c>
      <c r="M169" s="169" t="s">
        <v>82</v>
      </c>
      <c r="N169" s="169" t="s">
        <v>30</v>
      </c>
      <c r="O169" s="169" t="s">
        <v>16</v>
      </c>
      <c r="Q169" s="168">
        <v>5</v>
      </c>
      <c r="R169" s="168">
        <v>7</v>
      </c>
      <c r="S169" s="168">
        <v>16</v>
      </c>
      <c r="T169" s="168">
        <v>10</v>
      </c>
      <c r="U169" s="168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94</v>
      </c>
      <c r="M170" s="169" t="s">
        <v>81</v>
      </c>
      <c r="N170" s="169" t="s">
        <v>82</v>
      </c>
      <c r="O170" s="169" t="s">
        <v>95</v>
      </c>
      <c r="Q170" s="168">
        <v>6</v>
      </c>
      <c r="R170" s="168">
        <v>17</v>
      </c>
      <c r="S170" s="168">
        <v>14</v>
      </c>
      <c r="T170" s="168">
        <v>16</v>
      </c>
      <c r="U170" s="168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82</v>
      </c>
      <c r="N171" s="169" t="s">
        <v>28</v>
      </c>
      <c r="O171" s="169" t="s">
        <v>12</v>
      </c>
      <c r="Q171" s="168">
        <v>8</v>
      </c>
      <c r="R171" s="168">
        <v>8</v>
      </c>
      <c r="S171" s="168">
        <v>16</v>
      </c>
      <c r="T171" s="168">
        <v>9</v>
      </c>
      <c r="U171" s="168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95</v>
      </c>
      <c r="L172" s="169" t="s">
        <v>12</v>
      </c>
      <c r="M172" s="169" t="s">
        <v>94</v>
      </c>
      <c r="N172" s="169" t="s">
        <v>15</v>
      </c>
      <c r="O172" s="169" t="s">
        <v>28</v>
      </c>
      <c r="Q172" s="168">
        <v>6</v>
      </c>
      <c r="R172" s="168">
        <v>4</v>
      </c>
      <c r="S172" s="168">
        <v>17</v>
      </c>
      <c r="T172" s="168">
        <v>2</v>
      </c>
      <c r="U172" s="168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95</v>
      </c>
      <c r="M173" s="169" t="s">
        <v>96</v>
      </c>
      <c r="N173" s="169" t="s">
        <v>28</v>
      </c>
      <c r="O173" s="169" t="s">
        <v>12</v>
      </c>
      <c r="Q173" s="168">
        <v>6</v>
      </c>
      <c r="R173" s="168">
        <v>6</v>
      </c>
      <c r="S173" s="168">
        <v>15</v>
      </c>
      <c r="T173" s="168">
        <v>9</v>
      </c>
      <c r="U173" s="168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29</v>
      </c>
      <c r="L174" s="169" t="s">
        <v>80</v>
      </c>
      <c r="M174" s="169" t="s">
        <v>94</v>
      </c>
      <c r="N174" s="169" t="s">
        <v>30</v>
      </c>
      <c r="O174" s="169" t="s">
        <v>31</v>
      </c>
      <c r="Q174" s="168">
        <v>8</v>
      </c>
      <c r="R174" s="168">
        <v>13</v>
      </c>
      <c r="S174" s="168">
        <v>17</v>
      </c>
      <c r="T174" s="168">
        <v>10</v>
      </c>
      <c r="U174" s="168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94</v>
      </c>
      <c r="M175" s="169" t="s">
        <v>81</v>
      </c>
      <c r="N175" s="169" t="s">
        <v>12</v>
      </c>
      <c r="O175" s="169" t="s">
        <v>15</v>
      </c>
      <c r="Q175" s="168">
        <v>8</v>
      </c>
      <c r="R175" s="168">
        <v>17</v>
      </c>
      <c r="S175" s="168">
        <v>14</v>
      </c>
      <c r="T175" s="168">
        <v>4</v>
      </c>
      <c r="U175" s="168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29</v>
      </c>
      <c r="L176" s="169" t="s">
        <v>95</v>
      </c>
      <c r="M176" s="169" t="s">
        <v>94</v>
      </c>
      <c r="N176" s="169" t="s">
        <v>85</v>
      </c>
      <c r="O176" s="169" t="s">
        <v>28</v>
      </c>
      <c r="Q176" s="168">
        <v>8</v>
      </c>
      <c r="R176" s="168">
        <v>6</v>
      </c>
      <c r="S176" s="168">
        <v>17</v>
      </c>
      <c r="T176" s="168">
        <v>18</v>
      </c>
      <c r="U176" s="168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15</v>
      </c>
      <c r="M177" s="169" t="s">
        <v>96</v>
      </c>
      <c r="N177" s="169" t="s">
        <v>16</v>
      </c>
      <c r="O177" s="169" t="s">
        <v>95</v>
      </c>
      <c r="Q177" s="168">
        <v>7</v>
      </c>
      <c r="R177" s="168">
        <v>2</v>
      </c>
      <c r="S177" s="168">
        <v>15</v>
      </c>
      <c r="T177" s="168">
        <v>3</v>
      </c>
      <c r="U177" s="168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31</v>
      </c>
      <c r="L178" s="169" t="s">
        <v>81</v>
      </c>
      <c r="M178" s="169" t="s">
        <v>82</v>
      </c>
      <c r="N178" s="169" t="s">
        <v>28</v>
      </c>
      <c r="O178" s="169" t="s">
        <v>95</v>
      </c>
      <c r="Q178" s="168">
        <v>7</v>
      </c>
      <c r="R178" s="168">
        <v>14</v>
      </c>
      <c r="S178" s="168">
        <v>16</v>
      </c>
      <c r="T178" s="168">
        <v>9</v>
      </c>
      <c r="U178" s="168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31</v>
      </c>
      <c r="M179" s="169" t="s">
        <v>80</v>
      </c>
      <c r="N179" s="169" t="s">
        <v>15</v>
      </c>
      <c r="O179" s="169" t="s">
        <v>12</v>
      </c>
      <c r="Q179" s="168">
        <v>6</v>
      </c>
      <c r="R179" s="168">
        <v>7</v>
      </c>
      <c r="S179" s="168">
        <v>13</v>
      </c>
      <c r="T179" s="168">
        <v>2</v>
      </c>
      <c r="U179" s="168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29</v>
      </c>
      <c r="M180" s="169" t="s">
        <v>94</v>
      </c>
      <c r="N180" s="169" t="s">
        <v>28</v>
      </c>
      <c r="O180" s="169" t="s">
        <v>12</v>
      </c>
      <c r="Q180" s="168">
        <v>6</v>
      </c>
      <c r="R180" s="168">
        <v>8</v>
      </c>
      <c r="S180" s="168">
        <v>17</v>
      </c>
      <c r="T180" s="168">
        <v>9</v>
      </c>
      <c r="U180" s="168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85</v>
      </c>
      <c r="M181" s="169" t="s">
        <v>79</v>
      </c>
      <c r="N181" s="169" t="s">
        <v>29</v>
      </c>
      <c r="O181" s="169" t="s">
        <v>29</v>
      </c>
      <c r="Q181" s="168">
        <v>5</v>
      </c>
      <c r="R181" s="168">
        <v>18</v>
      </c>
      <c r="S181" s="168">
        <v>12</v>
      </c>
      <c r="T181" s="168">
        <v>8</v>
      </c>
      <c r="U181" s="168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81</v>
      </c>
      <c r="N182" s="169" t="s">
        <v>29</v>
      </c>
      <c r="O182" s="169" t="s">
        <v>30</v>
      </c>
      <c r="Q182" s="168">
        <v>7</v>
      </c>
      <c r="R182" s="168">
        <v>8</v>
      </c>
      <c r="S182" s="168">
        <v>14</v>
      </c>
      <c r="T182" s="168">
        <v>8</v>
      </c>
      <c r="U182" s="168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13</v>
      </c>
      <c r="M183" s="169" t="s">
        <v>96</v>
      </c>
      <c r="N183" s="169" t="s">
        <v>13</v>
      </c>
      <c r="O183" s="169" t="s">
        <v>15</v>
      </c>
      <c r="Q183" s="168">
        <v>6</v>
      </c>
      <c r="R183" s="168">
        <v>5</v>
      </c>
      <c r="S183" s="168">
        <v>15</v>
      </c>
      <c r="T183" s="168">
        <v>5</v>
      </c>
      <c r="U183" s="168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31</v>
      </c>
      <c r="L184" s="169" t="s">
        <v>94</v>
      </c>
      <c r="M184" s="169" t="s">
        <v>94</v>
      </c>
      <c r="N184" s="169" t="s">
        <v>12</v>
      </c>
      <c r="O184" s="169" t="s">
        <v>12</v>
      </c>
      <c r="Q184" s="168">
        <v>7</v>
      </c>
      <c r="R184" s="168">
        <v>17</v>
      </c>
      <c r="S184" s="168">
        <v>17</v>
      </c>
      <c r="T184" s="168">
        <v>4</v>
      </c>
      <c r="U184" s="168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13</v>
      </c>
      <c r="L185" s="169" t="s">
        <v>80</v>
      </c>
      <c r="M185" s="169" t="s">
        <v>82</v>
      </c>
      <c r="N185" s="169" t="s">
        <v>15</v>
      </c>
      <c r="O185" s="169" t="s">
        <v>30</v>
      </c>
      <c r="Q185" s="168">
        <v>5</v>
      </c>
      <c r="R185" s="168">
        <v>13</v>
      </c>
      <c r="S185" s="168">
        <v>16</v>
      </c>
      <c r="T185" s="168">
        <v>2</v>
      </c>
      <c r="U185" s="168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95</v>
      </c>
      <c r="M186" s="169" t="s">
        <v>81</v>
      </c>
      <c r="N186" s="169" t="s">
        <v>15</v>
      </c>
      <c r="O186" s="169" t="s">
        <v>30</v>
      </c>
      <c r="Q186" s="168">
        <v>7</v>
      </c>
      <c r="R186" s="168">
        <v>6</v>
      </c>
      <c r="S186" s="168">
        <v>14</v>
      </c>
      <c r="T186" s="168">
        <v>2</v>
      </c>
      <c r="U186" s="168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95</v>
      </c>
      <c r="L187" s="169" t="s">
        <v>15</v>
      </c>
      <c r="M187" s="169" t="s">
        <v>96</v>
      </c>
      <c r="N187" s="169" t="s">
        <v>12</v>
      </c>
      <c r="O187" s="169" t="s">
        <v>28</v>
      </c>
      <c r="Q187" s="168">
        <v>6</v>
      </c>
      <c r="R187" s="168">
        <v>2</v>
      </c>
      <c r="S187" s="168">
        <v>15</v>
      </c>
      <c r="T187" s="168">
        <v>4</v>
      </c>
      <c r="U187" s="168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96</v>
      </c>
      <c r="M188" s="169" t="s">
        <v>82</v>
      </c>
      <c r="N188" s="169" t="s">
        <v>12</v>
      </c>
      <c r="O188" s="169" t="s">
        <v>30</v>
      </c>
      <c r="Q188" s="168">
        <v>5</v>
      </c>
      <c r="R188" s="168">
        <v>15</v>
      </c>
      <c r="S188" s="168">
        <v>16</v>
      </c>
      <c r="T188" s="168">
        <v>4</v>
      </c>
      <c r="U188" s="168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95</v>
      </c>
      <c r="M189" s="169" t="s">
        <v>96</v>
      </c>
      <c r="N189" s="169" t="s">
        <v>12</v>
      </c>
      <c r="O189" s="169" t="s">
        <v>12</v>
      </c>
      <c r="Q189" s="168">
        <v>8</v>
      </c>
      <c r="R189" s="168">
        <v>6</v>
      </c>
      <c r="S189" s="168">
        <v>15</v>
      </c>
      <c r="T189" s="168">
        <v>4</v>
      </c>
      <c r="U189" s="168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31</v>
      </c>
      <c r="L190" s="169" t="s">
        <v>95</v>
      </c>
      <c r="M190" s="169" t="s">
        <v>81</v>
      </c>
      <c r="N190" s="169" t="s">
        <v>30</v>
      </c>
      <c r="O190" s="169" t="s">
        <v>12</v>
      </c>
      <c r="Q190" s="168">
        <v>7</v>
      </c>
      <c r="R190" s="168">
        <v>6</v>
      </c>
      <c r="S190" s="168">
        <v>14</v>
      </c>
      <c r="T190" s="168">
        <v>10</v>
      </c>
      <c r="U190" s="168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31</v>
      </c>
      <c r="M191" s="169" t="s">
        <v>94</v>
      </c>
      <c r="N191" s="169" t="s">
        <v>31</v>
      </c>
      <c r="O191" s="169" t="s">
        <v>13</v>
      </c>
      <c r="Q191" s="168">
        <v>8</v>
      </c>
      <c r="R191" s="168">
        <v>7</v>
      </c>
      <c r="S191" s="168">
        <v>17</v>
      </c>
      <c r="T191" s="168">
        <v>7</v>
      </c>
      <c r="U191" s="168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82</v>
      </c>
      <c r="M192" s="169" t="s">
        <v>81</v>
      </c>
      <c r="N192" s="169" t="s">
        <v>15</v>
      </c>
      <c r="O192" s="169" t="s">
        <v>31</v>
      </c>
      <c r="Q192" s="168">
        <v>5</v>
      </c>
      <c r="R192" s="168">
        <v>16</v>
      </c>
      <c r="S192" s="168">
        <v>14</v>
      </c>
      <c r="T192" s="168">
        <v>2</v>
      </c>
      <c r="U192" s="168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29</v>
      </c>
      <c r="M193" s="169" t="s">
        <v>96</v>
      </c>
      <c r="N193" s="169" t="s">
        <v>28</v>
      </c>
      <c r="O193" s="169" t="s">
        <v>12</v>
      </c>
      <c r="Q193" s="168">
        <v>5</v>
      </c>
      <c r="R193" s="168">
        <v>8</v>
      </c>
      <c r="S193" s="168">
        <v>15</v>
      </c>
      <c r="T193" s="168">
        <v>9</v>
      </c>
      <c r="U193" s="168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29</v>
      </c>
      <c r="M194" s="169" t="s">
        <v>82</v>
      </c>
      <c r="N194" s="169" t="s">
        <v>29</v>
      </c>
      <c r="O194" s="169" t="s">
        <v>30</v>
      </c>
      <c r="Q194" s="168">
        <v>8</v>
      </c>
      <c r="R194" s="168">
        <v>8</v>
      </c>
      <c r="S194" s="168">
        <v>16</v>
      </c>
      <c r="T194" s="168">
        <v>8</v>
      </c>
      <c r="U194" s="168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94</v>
      </c>
      <c r="M195" s="169" t="s">
        <v>81</v>
      </c>
      <c r="N195" s="169" t="s">
        <v>16</v>
      </c>
      <c r="O195" s="169" t="s">
        <v>30</v>
      </c>
      <c r="Q195" s="168">
        <v>7</v>
      </c>
      <c r="R195" s="168">
        <v>17</v>
      </c>
      <c r="S195" s="168">
        <v>14</v>
      </c>
      <c r="T195" s="168">
        <v>3</v>
      </c>
      <c r="U195" s="168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95</v>
      </c>
      <c r="L196" s="169" t="s">
        <v>79</v>
      </c>
      <c r="M196" s="169" t="s">
        <v>94</v>
      </c>
      <c r="N196" s="169" t="s">
        <v>30</v>
      </c>
      <c r="O196" s="169" t="s">
        <v>28</v>
      </c>
      <c r="Q196" s="168">
        <v>6</v>
      </c>
      <c r="R196" s="168">
        <v>12</v>
      </c>
      <c r="S196" s="168">
        <v>17</v>
      </c>
      <c r="T196" s="168">
        <v>10</v>
      </c>
      <c r="U196" s="168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14</v>
      </c>
      <c r="M197" s="169" t="s">
        <v>78</v>
      </c>
      <c r="N197" s="169" t="s">
        <v>28</v>
      </c>
      <c r="O197" s="169" t="s">
        <v>12</v>
      </c>
      <c r="Q197" s="168">
        <v>5</v>
      </c>
      <c r="R197" s="168">
        <v>1</v>
      </c>
      <c r="S197" s="168">
        <v>11</v>
      </c>
      <c r="T197" s="168">
        <v>9</v>
      </c>
      <c r="U197" s="168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95</v>
      </c>
      <c r="M198" s="169" t="s">
        <v>96</v>
      </c>
      <c r="N198" s="169" t="s">
        <v>30</v>
      </c>
      <c r="O198" s="169" t="s">
        <v>28</v>
      </c>
      <c r="Q198" s="168">
        <v>5</v>
      </c>
      <c r="R198" s="168">
        <v>6</v>
      </c>
      <c r="S198" s="168">
        <v>15</v>
      </c>
      <c r="T198" s="168">
        <v>10</v>
      </c>
      <c r="U198" s="168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31</v>
      </c>
      <c r="L199" s="169" t="s">
        <v>81</v>
      </c>
      <c r="M199" s="169" t="s">
        <v>82</v>
      </c>
      <c r="N199" s="169" t="s">
        <v>14</v>
      </c>
      <c r="O199" s="169" t="s">
        <v>28</v>
      </c>
      <c r="Q199" s="168">
        <v>7</v>
      </c>
      <c r="R199" s="168">
        <v>14</v>
      </c>
      <c r="S199" s="168">
        <v>16</v>
      </c>
      <c r="T199" s="168">
        <v>1</v>
      </c>
      <c r="U199" s="168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12</v>
      </c>
      <c r="M200" s="169" t="s">
        <v>96</v>
      </c>
      <c r="N200" s="169" t="s">
        <v>13</v>
      </c>
      <c r="O200" s="169" t="s">
        <v>31</v>
      </c>
      <c r="Q200" s="168">
        <v>5</v>
      </c>
      <c r="R200" s="168">
        <v>4</v>
      </c>
      <c r="S200" s="168">
        <v>15</v>
      </c>
      <c r="T200" s="168">
        <v>5</v>
      </c>
      <c r="U200" s="168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12</v>
      </c>
      <c r="M201" s="169" t="s">
        <v>82</v>
      </c>
      <c r="N201" s="169" t="s">
        <v>29</v>
      </c>
      <c r="O201" s="169" t="s">
        <v>15</v>
      </c>
      <c r="Q201" s="168">
        <v>7</v>
      </c>
      <c r="R201" s="168">
        <v>4</v>
      </c>
      <c r="S201" s="168">
        <v>16</v>
      </c>
      <c r="T201" s="168">
        <v>8</v>
      </c>
      <c r="U201" s="168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13</v>
      </c>
      <c r="L202" s="169" t="s">
        <v>81</v>
      </c>
      <c r="M202" s="169" t="s">
        <v>96</v>
      </c>
      <c r="N202" s="169" t="s">
        <v>96</v>
      </c>
      <c r="O202" s="169" t="s">
        <v>13</v>
      </c>
      <c r="Q202" s="168">
        <v>5</v>
      </c>
      <c r="R202" s="168">
        <v>14</v>
      </c>
      <c r="S202" s="168">
        <v>15</v>
      </c>
      <c r="T202" s="168">
        <v>15</v>
      </c>
      <c r="U202" s="168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95</v>
      </c>
      <c r="M203" s="169" t="s">
        <v>82</v>
      </c>
      <c r="N203" s="169" t="s">
        <v>29</v>
      </c>
      <c r="O203" s="169" t="s">
        <v>30</v>
      </c>
      <c r="Q203" s="168">
        <v>7</v>
      </c>
      <c r="R203" s="168">
        <v>6</v>
      </c>
      <c r="S203" s="168">
        <v>16</v>
      </c>
      <c r="T203" s="168">
        <v>8</v>
      </c>
      <c r="U203" s="168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8" priority="82">
      <formula>_xlfn.LET(_xlpm.x, W4, AND(NOT(_xlfn.ISFORMULA(_xlpm.x)), _xlpm.x&lt;&gt;""))</formula>
    </cfRule>
  </conditionalFormatting>
  <conditionalFormatting sqref="W5:AA203 X4:AA4">
    <cfRule type="expression" dxfId="157" priority="77">
      <formula>_xlfn.LET(_xlpm.x, W4, AND(NOT(_xlfn.ISFORMULA(_xlpm.x)), _xlpm.x&lt;&gt;""))</formula>
    </cfRule>
  </conditionalFormatting>
  <conditionalFormatting sqref="W4:AA203">
    <cfRule type="expression" dxfId="156" priority="27">
      <formula>_xlfn.LET(_xlpm.x, W4, AND(NOT(_xlfn.ISFORMULA(_xlpm.x)), _xlpm.x&lt;&gt;""))</formula>
    </cfRule>
  </conditionalFormatting>
  <conditionalFormatting sqref="K1:K1048576">
    <cfRule type="cellIs" dxfId="155" priority="23" operator="equal">
      <formula>"C1"</formula>
    </cfRule>
    <cfRule type="cellIs" dxfId="154" priority="24" operator="between">
      <formula>"G1"</formula>
      <formula>"G5"</formula>
    </cfRule>
    <cfRule type="cellIs" dxfId="153" priority="26" operator="between">
      <formula>"M1"</formula>
      <formula>"M5"</formula>
    </cfRule>
  </conditionalFormatting>
  <conditionalFormatting sqref="L1:O1048576">
    <cfRule type="cellIs" dxfId="152" priority="19" operator="equal">
      <formula>"C1"</formula>
    </cfRule>
    <cfRule type="cellIs" dxfId="151" priority="20" operator="between">
      <formula>"G1"</formula>
      <formula>"G5"</formula>
    </cfRule>
    <cfRule type="cellIs" dxfId="150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9" priority="14" operator="equal">
      <formula>"C1"</formula>
    </cfRule>
    <cfRule type="cellIs" dxfId="148" priority="15" operator="between">
      <formula>"G1"</formula>
      <formula>"G4"</formula>
    </cfRule>
    <cfRule type="cellIs" dxfId="147" priority="16" operator="between">
      <formula>"GA"</formula>
      <formula>"GQ"</formula>
    </cfRule>
    <cfRule type="cellIs" dxfId="146" priority="17" operator="between">
      <formula>"M1"</formula>
      <formula>"M4"</formula>
    </cfRule>
  </conditionalFormatting>
  <conditionalFormatting sqref="E52:E54">
    <cfRule type="cellIs" dxfId="145" priority="10" operator="equal">
      <formula>"C1"</formula>
    </cfRule>
    <cfRule type="cellIs" dxfId="144" priority="11" operator="between">
      <formula>"G1"</formula>
      <formula>"G4"</formula>
    </cfRule>
    <cfRule type="cellIs" dxfId="143" priority="12" operator="between">
      <formula>"GA"</formula>
      <formula>"GQ"</formula>
    </cfRule>
    <cfRule type="cellIs" dxfId="142" priority="13" operator="between">
      <formula>"M1"</formula>
      <formula>"M4"</formula>
    </cfRule>
  </conditionalFormatting>
  <conditionalFormatting sqref="F52:F54">
    <cfRule type="cellIs" dxfId="141" priority="6" operator="equal">
      <formula>"C1"</formula>
    </cfRule>
    <cfRule type="cellIs" dxfId="140" priority="7" operator="between">
      <formula>"G1"</formula>
      <formula>"G4"</formula>
    </cfRule>
    <cfRule type="cellIs" dxfId="139" priority="8" operator="between">
      <formula>"GA"</formula>
      <formula>"GQ"</formula>
    </cfRule>
    <cfRule type="cellIs" dxfId="13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9</v>
      </c>
      <c r="G5" s="176">
        <f t="shared" si="0"/>
        <v>9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14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14</v>
      </c>
      <c r="Q6" s="168">
        <v>8</v>
      </c>
      <c r="R6" s="168">
        <v>12</v>
      </c>
      <c r="S6" s="168">
        <v>1</v>
      </c>
      <c r="T6" s="168">
        <v>10</v>
      </c>
      <c r="U6" s="168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13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95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6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95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6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9" t="s">
        <v>15</v>
      </c>
      <c r="AD8" s="175">
        <v>4</v>
      </c>
      <c r="AE8" s="175">
        <v>14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14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9</v>
      </c>
      <c r="E9" s="175">
        <f t="shared" si="0"/>
        <v>41</v>
      </c>
      <c r="F9" s="175">
        <f t="shared" si="0"/>
        <v>14</v>
      </c>
      <c r="G9" s="175">
        <f t="shared" si="0"/>
        <v>21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9" t="s">
        <v>16</v>
      </c>
      <c r="AD9" s="175">
        <v>4</v>
      </c>
      <c r="AE9" s="175">
        <v>13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13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40</v>
      </c>
      <c r="D10" s="175">
        <f t="shared" si="0"/>
        <v>13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95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6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9" t="s">
        <v>12</v>
      </c>
      <c r="AD10" s="175">
        <v>4</v>
      </c>
      <c r="AE10" s="175">
        <v>13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13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10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95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6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9" t="s">
        <v>13</v>
      </c>
      <c r="AD11" s="175">
        <v>40</v>
      </c>
      <c r="AE11" s="175">
        <v>9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9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10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9" t="s">
        <v>95</v>
      </c>
      <c r="AD12" s="175">
        <v>40</v>
      </c>
      <c r="AE12" s="175">
        <v>13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13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15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9" t="s">
        <v>31</v>
      </c>
      <c r="AD13" s="175">
        <v>47</v>
      </c>
      <c r="AE13" s="175">
        <v>10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10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17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31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7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9" t="s">
        <v>29</v>
      </c>
      <c r="AD14" s="175">
        <v>47</v>
      </c>
      <c r="AE14" s="175">
        <v>10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10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10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87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19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9" t="s">
        <v>28</v>
      </c>
      <c r="AD15" s="175">
        <v>4</v>
      </c>
      <c r="AE15" s="175">
        <v>15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15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12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12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4" t="s">
        <v>78</v>
      </c>
      <c r="AD17" s="176">
        <v>0</v>
      </c>
      <c r="AE17" s="176">
        <v>15</v>
      </c>
      <c r="AF17" s="176">
        <v>0</v>
      </c>
      <c r="AG17" s="176">
        <v>6</v>
      </c>
      <c r="AH17" s="176">
        <v>0</v>
      </c>
      <c r="AI17" s="5"/>
      <c r="AJ17" s="174" t="s">
        <v>78</v>
      </c>
      <c r="AK17" s="176">
        <v>0</v>
      </c>
      <c r="AL17" s="176">
        <v>15</v>
      </c>
      <c r="AM17" s="176">
        <v>0</v>
      </c>
      <c r="AN17" s="176">
        <v>6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9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4" t="s">
        <v>79</v>
      </c>
      <c r="AD18" s="176">
        <v>0</v>
      </c>
      <c r="AE18" s="176">
        <v>18</v>
      </c>
      <c r="AF18" s="176">
        <v>0</v>
      </c>
      <c r="AG18" s="176">
        <v>6</v>
      </c>
      <c r="AH18" s="176">
        <v>0</v>
      </c>
      <c r="AI18" s="5"/>
      <c r="AJ18" s="174" t="s">
        <v>79</v>
      </c>
      <c r="AK18" s="176">
        <v>0</v>
      </c>
      <c r="AL18" s="176">
        <v>18</v>
      </c>
      <c r="AM18" s="176">
        <v>0</v>
      </c>
      <c r="AN18" s="176">
        <v>6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5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4" t="s">
        <v>80</v>
      </c>
      <c r="AD19" s="176">
        <v>0</v>
      </c>
      <c r="AE19" s="176">
        <v>18</v>
      </c>
      <c r="AF19" s="176">
        <v>0</v>
      </c>
      <c r="AG19" s="176">
        <v>6</v>
      </c>
      <c r="AH19" s="176">
        <v>0</v>
      </c>
      <c r="AI19" s="5"/>
      <c r="AJ19" s="174" t="s">
        <v>80</v>
      </c>
      <c r="AK19" s="176">
        <v>0</v>
      </c>
      <c r="AL19" s="176">
        <v>18</v>
      </c>
      <c r="AM19" s="176">
        <v>0</v>
      </c>
      <c r="AN19" s="176">
        <v>6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7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4" t="s">
        <v>81</v>
      </c>
      <c r="AD20" s="176">
        <v>0</v>
      </c>
      <c r="AE20" s="176">
        <v>13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13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7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96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15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4" t="s">
        <v>96</v>
      </c>
      <c r="AD21" s="176">
        <v>0</v>
      </c>
      <c r="AE21" s="176">
        <v>7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7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10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4" t="s">
        <v>82</v>
      </c>
      <c r="AD22" s="176">
        <v>0</v>
      </c>
      <c r="AE22" s="176">
        <v>10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10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8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4" t="s">
        <v>94</v>
      </c>
      <c r="AD23" s="176">
        <v>0</v>
      </c>
      <c r="AE23" s="176">
        <v>10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4" t="s">
        <v>85</v>
      </c>
      <c r="AD24" s="176">
        <v>0</v>
      </c>
      <c r="AE24" s="176">
        <v>15</v>
      </c>
      <c r="AF24" s="176">
        <v>0</v>
      </c>
      <c r="AG24" s="176">
        <v>6</v>
      </c>
      <c r="AH24" s="176">
        <v>0</v>
      </c>
      <c r="AI24" s="5"/>
      <c r="AJ24" s="174" t="s">
        <v>85</v>
      </c>
      <c r="AK24" s="176">
        <v>0</v>
      </c>
      <c r="AL24" s="176">
        <v>15</v>
      </c>
      <c r="AM24" s="176">
        <v>0</v>
      </c>
      <c r="AN24" s="176">
        <v>6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4" t="s">
        <v>87</v>
      </c>
      <c r="AD25" s="176">
        <v>0</v>
      </c>
      <c r="AE25" s="176">
        <v>12</v>
      </c>
      <c r="AF25" s="176">
        <v>0</v>
      </c>
      <c r="AG25" s="176">
        <v>6</v>
      </c>
      <c r="AH25" s="176">
        <v>0</v>
      </c>
      <c r="AI25" s="5"/>
      <c r="AJ25" s="174" t="s">
        <v>87</v>
      </c>
      <c r="AK25" s="176">
        <v>0</v>
      </c>
      <c r="AL25" s="176">
        <v>12</v>
      </c>
      <c r="AM25" s="176">
        <v>0</v>
      </c>
      <c r="AN25" s="176">
        <v>6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0.91</v>
      </c>
      <c r="F26" s="133">
        <f t="shared" si="3"/>
        <v>0.79500000000000004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9">
        <v>194</v>
      </c>
      <c r="AE26" s="99">
        <v>238</v>
      </c>
      <c r="AF26" s="99">
        <v>198</v>
      </c>
      <c r="AG26" s="99">
        <v>214</v>
      </c>
      <c r="AH26" s="99">
        <v>191</v>
      </c>
      <c r="AI26" s="5"/>
      <c r="AK26" s="99">
        <v>194</v>
      </c>
      <c r="AL26" s="99">
        <v>238</v>
      </c>
      <c r="AM26" s="99">
        <v>198</v>
      </c>
      <c r="AN26" s="99">
        <v>214</v>
      </c>
      <c r="AO26" s="99">
        <v>191</v>
      </c>
    </row>
    <row r="27" spans="1:41" ht="16.5" customHeight="1">
      <c r="B27" s="5" t="s">
        <v>292</v>
      </c>
      <c r="C27" s="5">
        <v>0</v>
      </c>
      <c r="D27" s="133">
        <f>SUM(D15:D23)/D24</f>
        <v>0.4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14</v>
      </c>
      <c r="O27" s="169" t="s">
        <v>95</v>
      </c>
      <c r="Q27" s="168">
        <v>8</v>
      </c>
      <c r="R27" s="168">
        <v>4</v>
      </c>
      <c r="S27" s="168">
        <v>6</v>
      </c>
      <c r="T27" s="168">
        <v>1</v>
      </c>
      <c r="U27" s="168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80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13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9" t="s">
        <v>15</v>
      </c>
      <c r="AD32" s="175">
        <v>4</v>
      </c>
      <c r="AE32" s="175">
        <v>14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14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9" t="s">
        <v>16</v>
      </c>
      <c r="AD33" s="175">
        <v>4</v>
      </c>
      <c r="AE33" s="175">
        <v>13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13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9" t="s">
        <v>12</v>
      </c>
      <c r="AD34" s="175">
        <v>4</v>
      </c>
      <c r="AE34" s="175">
        <v>13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13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14</v>
      </c>
      <c r="Q35" s="168">
        <v>5</v>
      </c>
      <c r="R35" s="168">
        <v>10</v>
      </c>
      <c r="S35" s="168">
        <v>7</v>
      </c>
      <c r="T35" s="168">
        <v>6</v>
      </c>
      <c r="U35" s="168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9" t="s">
        <v>13</v>
      </c>
      <c r="AD35" s="175">
        <v>40</v>
      </c>
      <c r="AE35" s="175">
        <v>9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9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9" t="s">
        <v>95</v>
      </c>
      <c r="AD36" s="175">
        <v>40</v>
      </c>
      <c r="AE36" s="175">
        <v>13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13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94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17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9" t="s">
        <v>31</v>
      </c>
      <c r="AD37" s="175">
        <v>47</v>
      </c>
      <c r="AE37" s="175">
        <v>10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10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9" t="s">
        <v>29</v>
      </c>
      <c r="AD38" s="175">
        <v>47</v>
      </c>
      <c r="AE38" s="175">
        <v>10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10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9" t="s">
        <v>28</v>
      </c>
      <c r="AD39" s="175">
        <v>4</v>
      </c>
      <c r="AE39" s="175">
        <v>15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15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14</v>
      </c>
      <c r="O41" s="169" t="s">
        <v>28</v>
      </c>
      <c r="Q41" s="168">
        <v>5</v>
      </c>
      <c r="R41" s="168">
        <v>16</v>
      </c>
      <c r="S41" s="168">
        <v>7</v>
      </c>
      <c r="T41" s="168">
        <v>1</v>
      </c>
      <c r="U41" s="168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4" t="s">
        <v>78</v>
      </c>
      <c r="AD41" s="176">
        <v>0</v>
      </c>
      <c r="AE41" s="176">
        <v>15</v>
      </c>
      <c r="AF41" s="176">
        <v>0</v>
      </c>
      <c r="AG41" s="176">
        <v>6</v>
      </c>
      <c r="AH41" s="176">
        <v>0</v>
      </c>
      <c r="AI41" s="5"/>
      <c r="AJ41" s="174" t="s">
        <v>78</v>
      </c>
      <c r="AK41" s="176">
        <v>0</v>
      </c>
      <c r="AL41" s="176">
        <v>15</v>
      </c>
      <c r="AM41" s="176">
        <v>0</v>
      </c>
      <c r="AN41" s="176">
        <v>6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4" t="s">
        <v>79</v>
      </c>
      <c r="AD42" s="176">
        <v>0</v>
      </c>
      <c r="AE42" s="176">
        <v>18</v>
      </c>
      <c r="AF42" s="176">
        <v>0</v>
      </c>
      <c r="AG42" s="176">
        <v>6</v>
      </c>
      <c r="AH42" s="176">
        <v>0</v>
      </c>
      <c r="AI42" s="5"/>
      <c r="AJ42" s="174" t="s">
        <v>79</v>
      </c>
      <c r="AK42" s="176">
        <v>0</v>
      </c>
      <c r="AL42" s="176">
        <v>18</v>
      </c>
      <c r="AM42" s="176">
        <v>0</v>
      </c>
      <c r="AN42" s="176">
        <v>6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4" t="s">
        <v>80</v>
      </c>
      <c r="AD43" s="176">
        <v>0</v>
      </c>
      <c r="AE43" s="176">
        <v>18</v>
      </c>
      <c r="AF43" s="176">
        <v>0</v>
      </c>
      <c r="AG43" s="176">
        <v>6</v>
      </c>
      <c r="AH43" s="176">
        <v>0</v>
      </c>
      <c r="AI43" s="5"/>
      <c r="AJ43" s="174" t="s">
        <v>80</v>
      </c>
      <c r="AK43" s="176">
        <v>0</v>
      </c>
      <c r="AL43" s="176">
        <v>18</v>
      </c>
      <c r="AM43" s="176">
        <v>0</v>
      </c>
      <c r="AN43" s="176">
        <v>6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79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12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4" t="s">
        <v>81</v>
      </c>
      <c r="AD44" s="176">
        <v>0</v>
      </c>
      <c r="AE44" s="176">
        <v>13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13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4" t="s">
        <v>96</v>
      </c>
      <c r="AD45" s="176">
        <v>0</v>
      </c>
      <c r="AE45" s="176">
        <v>7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7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95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6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4" t="s">
        <v>82</v>
      </c>
      <c r="AD46" s="176">
        <v>0</v>
      </c>
      <c r="AE46" s="176">
        <v>10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10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14</v>
      </c>
      <c r="Q47" s="168">
        <v>6</v>
      </c>
      <c r="R47" s="168">
        <v>18</v>
      </c>
      <c r="S47" s="168">
        <v>8</v>
      </c>
      <c r="T47" s="168">
        <v>3</v>
      </c>
      <c r="U47" s="168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4" t="s">
        <v>94</v>
      </c>
      <c r="AD47" s="176">
        <v>0</v>
      </c>
      <c r="AE47" s="176">
        <v>10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4" t="s">
        <v>85</v>
      </c>
      <c r="AD48" s="176">
        <v>0</v>
      </c>
      <c r="AE48" s="176">
        <v>15</v>
      </c>
      <c r="AF48" s="176">
        <v>0</v>
      </c>
      <c r="AG48" s="176">
        <v>6</v>
      </c>
      <c r="AH48" s="176">
        <v>0</v>
      </c>
      <c r="AI48" s="5"/>
      <c r="AJ48" s="174" t="s">
        <v>85</v>
      </c>
      <c r="AK48" s="176">
        <v>0</v>
      </c>
      <c r="AL48" s="176">
        <v>15</v>
      </c>
      <c r="AM48" s="176">
        <v>0</v>
      </c>
      <c r="AN48" s="176">
        <v>6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4" t="s">
        <v>87</v>
      </c>
      <c r="AD49" s="176">
        <v>0</v>
      </c>
      <c r="AE49" s="176">
        <v>12</v>
      </c>
      <c r="AF49" s="176">
        <v>0</v>
      </c>
      <c r="AG49" s="176">
        <v>6</v>
      </c>
      <c r="AH49" s="176">
        <v>0</v>
      </c>
      <c r="AI49" s="5"/>
      <c r="AJ49" s="174" t="s">
        <v>87</v>
      </c>
      <c r="AK49" s="176">
        <v>0</v>
      </c>
      <c r="AL49" s="176">
        <v>12</v>
      </c>
      <c r="AM49" s="176">
        <v>0</v>
      </c>
      <c r="AN49" s="176">
        <v>6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9">
        <v>194</v>
      </c>
      <c r="AE50" s="99">
        <v>238</v>
      </c>
      <c r="AF50" s="99">
        <v>198</v>
      </c>
      <c r="AG50" s="99">
        <v>214</v>
      </c>
      <c r="AH50" s="99">
        <v>191</v>
      </c>
      <c r="AI50" s="5"/>
      <c r="AK50" s="99">
        <v>194</v>
      </c>
      <c r="AL50" s="99">
        <v>238</v>
      </c>
      <c r="AM50" s="99">
        <v>198</v>
      </c>
      <c r="AN50" s="99">
        <v>214</v>
      </c>
      <c r="AO50" s="99">
        <v>191</v>
      </c>
    </row>
    <row r="51" spans="10:41" ht="16.5" customHeight="1">
      <c r="J51" s="168">
        <v>47</v>
      </c>
      <c r="K51" s="169" t="s">
        <v>14</v>
      </c>
      <c r="L51" s="169" t="s">
        <v>78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11</v>
      </c>
      <c r="S51" s="168">
        <v>3</v>
      </c>
      <c r="T51" s="168">
        <v>2</v>
      </c>
      <c r="U51" s="168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81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14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94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17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9" t="s">
        <v>15</v>
      </c>
      <c r="AD56" s="175">
        <v>4</v>
      </c>
      <c r="AE56" s="175">
        <v>14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14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9" t="s">
        <v>16</v>
      </c>
      <c r="AD57" s="175">
        <v>4</v>
      </c>
      <c r="AE57" s="175">
        <v>13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13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80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13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9" t="s">
        <v>12</v>
      </c>
      <c r="AD58" s="175">
        <v>4</v>
      </c>
      <c r="AE58" s="175">
        <v>13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13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9" t="s">
        <v>13</v>
      </c>
      <c r="AD59" s="175">
        <v>40</v>
      </c>
      <c r="AE59" s="175">
        <v>9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9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9" t="s">
        <v>95</v>
      </c>
      <c r="AD60" s="175">
        <v>40</v>
      </c>
      <c r="AE60" s="175">
        <v>13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13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9" t="s">
        <v>31</v>
      </c>
      <c r="AD61" s="175">
        <v>47</v>
      </c>
      <c r="AE61" s="175">
        <v>10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10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9" t="s">
        <v>29</v>
      </c>
      <c r="AD62" s="175">
        <v>47</v>
      </c>
      <c r="AE62" s="175">
        <v>10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10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9" t="s">
        <v>28</v>
      </c>
      <c r="AD63" s="175">
        <v>4</v>
      </c>
      <c r="AE63" s="175">
        <v>15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15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4" t="s">
        <v>78</v>
      </c>
      <c r="AD65" s="176">
        <v>0</v>
      </c>
      <c r="AE65" s="176">
        <v>15</v>
      </c>
      <c r="AF65" s="176">
        <v>0</v>
      </c>
      <c r="AG65" s="176">
        <v>6</v>
      </c>
      <c r="AH65" s="176">
        <v>0</v>
      </c>
      <c r="AI65" s="5"/>
      <c r="AJ65" s="174" t="s">
        <v>78</v>
      </c>
      <c r="AK65" s="176">
        <v>0</v>
      </c>
      <c r="AL65" s="176">
        <v>15</v>
      </c>
      <c r="AM65" s="176">
        <v>0</v>
      </c>
      <c r="AN65" s="176">
        <v>6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79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12</v>
      </c>
      <c r="S66" s="168">
        <v>5</v>
      </c>
      <c r="T66" s="168">
        <v>9</v>
      </c>
      <c r="U66" s="168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4" t="s">
        <v>79</v>
      </c>
      <c r="AD66" s="176">
        <v>0</v>
      </c>
      <c r="AE66" s="176">
        <v>18</v>
      </c>
      <c r="AF66" s="176">
        <v>0</v>
      </c>
      <c r="AG66" s="176">
        <v>6</v>
      </c>
      <c r="AH66" s="176">
        <v>0</v>
      </c>
      <c r="AI66" s="5"/>
      <c r="AJ66" s="174" t="s">
        <v>79</v>
      </c>
      <c r="AK66" s="176">
        <v>0</v>
      </c>
      <c r="AL66" s="176">
        <v>18</v>
      </c>
      <c r="AM66" s="176">
        <v>0</v>
      </c>
      <c r="AN66" s="176">
        <v>6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4" t="s">
        <v>80</v>
      </c>
      <c r="AD67" s="176">
        <v>0</v>
      </c>
      <c r="AE67" s="176">
        <v>18</v>
      </c>
      <c r="AF67" s="176">
        <v>0</v>
      </c>
      <c r="AG67" s="176">
        <v>6</v>
      </c>
      <c r="AH67" s="176">
        <v>0</v>
      </c>
      <c r="AI67" s="5"/>
      <c r="AJ67" s="174" t="s">
        <v>80</v>
      </c>
      <c r="AK67" s="176">
        <v>0</v>
      </c>
      <c r="AL67" s="176">
        <v>18</v>
      </c>
      <c r="AM67" s="176">
        <v>0</v>
      </c>
      <c r="AN67" s="176">
        <v>6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4" t="s">
        <v>81</v>
      </c>
      <c r="AD68" s="176">
        <v>0</v>
      </c>
      <c r="AE68" s="176">
        <v>13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13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4" t="s">
        <v>96</v>
      </c>
      <c r="AD69" s="176">
        <v>0</v>
      </c>
      <c r="AE69" s="176">
        <v>7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7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29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8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4" t="s">
        <v>82</v>
      </c>
      <c r="AD70" s="176">
        <v>0</v>
      </c>
      <c r="AE70" s="176">
        <v>10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10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4" t="s">
        <v>94</v>
      </c>
      <c r="AD71" s="176">
        <v>0</v>
      </c>
      <c r="AE71" s="176">
        <v>10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4" t="s">
        <v>85</v>
      </c>
      <c r="AD72" s="176">
        <v>0</v>
      </c>
      <c r="AE72" s="176">
        <v>15</v>
      </c>
      <c r="AF72" s="176">
        <v>0</v>
      </c>
      <c r="AG72" s="176">
        <v>6</v>
      </c>
      <c r="AH72" s="176">
        <v>0</v>
      </c>
      <c r="AI72" s="5"/>
      <c r="AJ72" s="174" t="s">
        <v>85</v>
      </c>
      <c r="AK72" s="176">
        <v>0</v>
      </c>
      <c r="AL72" s="176">
        <v>15</v>
      </c>
      <c r="AM72" s="176">
        <v>0</v>
      </c>
      <c r="AN72" s="176">
        <v>6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87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19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4" t="s">
        <v>87</v>
      </c>
      <c r="AD73" s="176">
        <v>0</v>
      </c>
      <c r="AE73" s="176">
        <v>12</v>
      </c>
      <c r="AF73" s="176">
        <v>0</v>
      </c>
      <c r="AG73" s="176">
        <v>6</v>
      </c>
      <c r="AH73" s="176">
        <v>0</v>
      </c>
      <c r="AI73" s="5"/>
      <c r="AJ73" s="174" t="s">
        <v>87</v>
      </c>
      <c r="AK73" s="176">
        <v>0</v>
      </c>
      <c r="AL73" s="176">
        <v>12</v>
      </c>
      <c r="AM73" s="176">
        <v>0</v>
      </c>
      <c r="AN73" s="176">
        <v>6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9">
        <v>194</v>
      </c>
      <c r="AE74" s="99">
        <v>238</v>
      </c>
      <c r="AF74" s="99">
        <v>198</v>
      </c>
      <c r="AG74" s="99">
        <v>214</v>
      </c>
      <c r="AH74" s="99">
        <v>191</v>
      </c>
      <c r="AI74" s="5"/>
      <c r="AK74" s="99">
        <v>194</v>
      </c>
      <c r="AL74" s="99">
        <v>238</v>
      </c>
      <c r="AM74" s="99">
        <v>198</v>
      </c>
      <c r="AN74" s="99">
        <v>214</v>
      </c>
      <c r="AO74" s="99">
        <v>191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14</v>
      </c>
      <c r="O75" s="169" t="s">
        <v>30</v>
      </c>
      <c r="Q75" s="168">
        <v>5</v>
      </c>
      <c r="R75" s="168">
        <v>3</v>
      </c>
      <c r="S75" s="168">
        <v>6</v>
      </c>
      <c r="T75" s="168">
        <v>1</v>
      </c>
      <c r="U75" s="168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79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12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78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11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14</v>
      </c>
      <c r="O84" s="169" t="s">
        <v>30</v>
      </c>
      <c r="Q84" s="168">
        <v>8</v>
      </c>
      <c r="R84" s="168">
        <v>10</v>
      </c>
      <c r="S84" s="168">
        <v>17</v>
      </c>
      <c r="T84" s="168">
        <v>1</v>
      </c>
      <c r="U84" s="168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82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16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81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14</v>
      </c>
      <c r="S86" s="168">
        <v>4</v>
      </c>
      <c r="T86" s="168">
        <v>7</v>
      </c>
      <c r="U86" s="168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14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14</v>
      </c>
      <c r="Q94" s="168">
        <v>6</v>
      </c>
      <c r="R94" s="168">
        <v>10</v>
      </c>
      <c r="S94" s="168">
        <v>16</v>
      </c>
      <c r="T94" s="168">
        <v>4</v>
      </c>
      <c r="U94" s="168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8">
        <v>99</v>
      </c>
      <c r="K103" s="169" t="s">
        <v>15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2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9" t="s">
        <v>16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3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96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15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79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12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14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1</v>
      </c>
      <c r="U110" s="168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85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18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14</v>
      </c>
      <c r="Q119" s="168">
        <v>7</v>
      </c>
      <c r="R119" s="168">
        <v>8</v>
      </c>
      <c r="S119" s="168">
        <v>6</v>
      </c>
      <c r="T119" s="168">
        <v>5</v>
      </c>
      <c r="U119" s="168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14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1</v>
      </c>
      <c r="U120" s="168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81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14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85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18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81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14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82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16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82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16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14</v>
      </c>
      <c r="Q145" s="168">
        <v>7</v>
      </c>
      <c r="R145" s="168">
        <v>7</v>
      </c>
      <c r="S145" s="168">
        <v>5</v>
      </c>
      <c r="T145" s="168">
        <v>7</v>
      </c>
      <c r="U145" s="168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30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10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87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19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14</v>
      </c>
      <c r="Q152" s="168">
        <v>4</v>
      </c>
      <c r="R152" s="168">
        <v>3</v>
      </c>
      <c r="S152" s="168">
        <v>5</v>
      </c>
      <c r="T152" s="168">
        <v>10</v>
      </c>
      <c r="U152" s="168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80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13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14</v>
      </c>
      <c r="O159" s="169" t="s">
        <v>14</v>
      </c>
      <c r="Q159" s="168">
        <v>8</v>
      </c>
      <c r="R159" s="168">
        <v>7</v>
      </c>
      <c r="S159" s="168">
        <v>8</v>
      </c>
      <c r="T159" s="168">
        <v>1</v>
      </c>
      <c r="U159" s="168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96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15</v>
      </c>
      <c r="S160" s="168">
        <v>7</v>
      </c>
      <c r="T160" s="168">
        <v>7</v>
      </c>
      <c r="U160" s="168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8">
        <v>158</v>
      </c>
      <c r="K162" s="169" t="s">
        <v>28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9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80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13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79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12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14</v>
      </c>
      <c r="Q176" s="168">
        <v>6</v>
      </c>
      <c r="R176" s="168">
        <v>4</v>
      </c>
      <c r="S176" s="168">
        <v>8</v>
      </c>
      <c r="T176" s="168">
        <v>14</v>
      </c>
      <c r="U176" s="168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9" t="s">
        <v>16</v>
      </c>
      <c r="L181" s="169" t="s">
        <v>78</v>
      </c>
      <c r="M181" s="169" t="s">
        <v>31</v>
      </c>
      <c r="N181" s="169" t="s">
        <v>15</v>
      </c>
      <c r="O181" s="169" t="s">
        <v>30</v>
      </c>
      <c r="Q181" s="168">
        <v>3</v>
      </c>
      <c r="R181" s="168">
        <v>11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14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1</v>
      </c>
      <c r="U182" s="168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94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17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14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1</v>
      </c>
      <c r="U190" s="168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80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13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5" priority="69">
      <formula>_xlfn.LET(_xlpm.x, W4, AND(NOT(_xlfn.ISFORMULA(_xlpm.x)), _xlpm.x&lt;&gt;""))</formula>
    </cfRule>
  </conditionalFormatting>
  <conditionalFormatting sqref="W5:AA203 X4:AA4">
    <cfRule type="expression" dxfId="134" priority="64">
      <formula>_xlfn.LET(_xlpm.x, W4, AND(NOT(_xlfn.ISFORMULA(_xlpm.x)), _xlpm.x&lt;&gt;""))</formula>
    </cfRule>
  </conditionalFormatting>
  <conditionalFormatting sqref="W4:AA203">
    <cfRule type="expression" dxfId="133" priority="23">
      <formula>_xlfn.LET(_xlpm.x, W4, AND(NOT(_xlfn.ISFORMULA(_xlpm.x)), _xlpm.x&lt;&gt;""))</formula>
    </cfRule>
  </conditionalFormatting>
  <conditionalFormatting sqref="K1:O1048576">
    <cfRule type="cellIs" dxfId="132" priority="19" operator="equal">
      <formula>"C1"</formula>
    </cfRule>
    <cfRule type="cellIs" dxfId="131" priority="20" operator="between">
      <formula>"G1"</formula>
      <formula>"G5"</formula>
    </cfRule>
    <cfRule type="cellIs" dxfId="130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9" priority="14" operator="equal">
      <formula>"C1"</formula>
    </cfRule>
    <cfRule type="cellIs" dxfId="128" priority="15" operator="between">
      <formula>"G1"</formula>
      <formula>"G4"</formula>
    </cfRule>
    <cfRule type="cellIs" dxfId="127" priority="16" operator="between">
      <formula>"GA"</formula>
      <formula>"GQ"</formula>
    </cfRule>
    <cfRule type="cellIs" dxfId="126" priority="17" operator="between">
      <formula>"M1"</formula>
      <formula>"M4"</formula>
    </cfRule>
  </conditionalFormatting>
  <conditionalFormatting sqref="E52:E54">
    <cfRule type="cellIs" dxfId="125" priority="10" operator="equal">
      <formula>"C1"</formula>
    </cfRule>
    <cfRule type="cellIs" dxfId="124" priority="11" operator="between">
      <formula>"G1"</formula>
      <formula>"G4"</formula>
    </cfRule>
    <cfRule type="cellIs" dxfId="123" priority="12" operator="between">
      <formula>"GA"</formula>
      <formula>"GQ"</formula>
    </cfRule>
    <cfRule type="cellIs" dxfId="122" priority="13" operator="between">
      <formula>"M1"</formula>
      <formula>"M4"</formula>
    </cfRule>
  </conditionalFormatting>
  <conditionalFormatting sqref="F52:F54">
    <cfRule type="cellIs" dxfId="121" priority="6" operator="equal">
      <formula>"C1"</formula>
    </cfRule>
    <cfRule type="cellIs" dxfId="120" priority="7" operator="between">
      <formula>"G1"</formula>
      <formula>"G4"</formula>
    </cfRule>
    <cfRule type="cellIs" dxfId="119" priority="8" operator="between">
      <formula>"GA"</formula>
      <formula>"GQ"</formula>
    </cfRule>
    <cfRule type="cellIs" dxfId="11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>
      <selection activeCell="C35" sqref="C35:F3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294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83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16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84</v>
      </c>
      <c r="N7" s="169" t="s">
        <v>13</v>
      </c>
      <c r="O7" s="169" t="s">
        <v>95</v>
      </c>
      <c r="Q7" s="168">
        <v>7</v>
      </c>
      <c r="R7" s="168">
        <v>6</v>
      </c>
      <c r="S7" s="168">
        <v>17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293</v>
      </c>
      <c r="M8" s="169" t="s">
        <v>294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14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23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295</v>
      </c>
      <c r="N9" s="169" t="s">
        <v>16</v>
      </c>
      <c r="O9" s="169" t="s">
        <v>28</v>
      </c>
      <c r="Q9" s="168">
        <v>3</v>
      </c>
      <c r="R9" s="168">
        <v>8</v>
      </c>
      <c r="S9" s="168">
        <v>15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19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84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29</v>
      </c>
      <c r="E11" s="175">
        <f t="shared" si="0"/>
        <v>0</v>
      </c>
      <c r="F11" s="175">
        <f t="shared" si="0"/>
        <v>23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294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14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30</v>
      </c>
      <c r="E12" s="175">
        <f t="shared" si="0"/>
        <v>0</v>
      </c>
      <c r="F12" s="175">
        <f t="shared" si="0"/>
        <v>24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83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16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295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294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2</v>
      </c>
      <c r="E16" s="176">
        <f t="shared" si="0"/>
        <v>3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293</v>
      </c>
      <c r="M16" s="169" t="s">
        <v>83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16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84</v>
      </c>
      <c r="M17" s="169" t="s">
        <v>84</v>
      </c>
      <c r="N17" s="169" t="s">
        <v>29</v>
      </c>
      <c r="O17" s="169" t="s">
        <v>29</v>
      </c>
      <c r="Q17" s="168">
        <v>2</v>
      </c>
      <c r="R17" s="168">
        <v>17</v>
      </c>
      <c r="S17" s="168">
        <v>17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295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15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4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294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11</v>
      </c>
      <c r="E20" s="176">
        <f t="shared" si="0"/>
        <v>42</v>
      </c>
      <c r="F20" s="176">
        <f t="shared" si="0"/>
        <v>2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83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10</v>
      </c>
      <c r="E21" s="176">
        <f t="shared" si="0"/>
        <v>44</v>
      </c>
      <c r="F21" s="176">
        <f t="shared" si="0"/>
        <v>2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295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15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84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17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294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14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83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295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0.755</v>
      </c>
      <c r="E26" s="133">
        <f t="shared" ref="E26:F26" si="3">SUM(E6:E14)/E24</f>
        <v>0</v>
      </c>
      <c r="F26" s="133">
        <f t="shared" si="3"/>
        <v>0.73499999999999999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84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17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292</v>
      </c>
      <c r="C27" s="5">
        <v>0</v>
      </c>
      <c r="D27" s="133">
        <f>SUM(D15:D23)/D24</f>
        <v>0.23</v>
      </c>
      <c r="E27" s="133">
        <f t="shared" ref="E27:F27" si="4">SUM(E15:E23)/E24</f>
        <v>1</v>
      </c>
      <c r="F27" s="133">
        <f t="shared" si="4"/>
        <v>0.25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83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16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295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15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84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17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294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14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83</v>
      </c>
      <c r="M31" s="169" t="s">
        <v>83</v>
      </c>
      <c r="N31" s="169" t="s">
        <v>87</v>
      </c>
      <c r="O31" s="169" t="s">
        <v>30</v>
      </c>
      <c r="Q31" s="168">
        <v>6</v>
      </c>
      <c r="R31" s="168">
        <v>16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295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15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84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17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294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295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83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16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294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14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84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17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83</v>
      </c>
      <c r="N39" s="169" t="s">
        <v>12</v>
      </c>
      <c r="O39" s="169" t="s">
        <v>293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294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14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295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84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17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294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14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295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15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293</v>
      </c>
      <c r="M45" s="169" t="s">
        <v>83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295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15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294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84</v>
      </c>
      <c r="M49" s="169" t="s">
        <v>83</v>
      </c>
      <c r="N49" s="169" t="s">
        <v>96</v>
      </c>
      <c r="O49" s="169" t="s">
        <v>12</v>
      </c>
      <c r="Q49" s="168">
        <v>7</v>
      </c>
      <c r="R49" s="168">
        <v>17</v>
      </c>
      <c r="S49" s="168">
        <v>16</v>
      </c>
      <c r="T49" s="168">
        <v>15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84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17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295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15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293</v>
      </c>
      <c r="M52" s="169" t="s">
        <v>294</v>
      </c>
      <c r="N52" s="169" t="s">
        <v>94</v>
      </c>
      <c r="O52" s="169" t="s">
        <v>15</v>
      </c>
      <c r="Q52" s="168">
        <v>5</v>
      </c>
      <c r="R52" s="168">
        <v>6</v>
      </c>
      <c r="S52" s="168">
        <v>14</v>
      </c>
      <c r="T52" s="168">
        <v>17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84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17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83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16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295</v>
      </c>
      <c r="N55" s="169" t="s">
        <v>81</v>
      </c>
      <c r="O55" s="169" t="s">
        <v>31</v>
      </c>
      <c r="Q55" s="168">
        <v>5</v>
      </c>
      <c r="R55" s="168">
        <v>8</v>
      </c>
      <c r="S55" s="168">
        <v>15</v>
      </c>
      <c r="T55" s="168">
        <v>14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84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17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294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83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16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84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17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294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14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295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83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84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17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294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14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295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15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83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16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84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17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294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83</v>
      </c>
      <c r="N69" s="169" t="s">
        <v>29</v>
      </c>
      <c r="O69" s="169" t="s">
        <v>16</v>
      </c>
      <c r="Q69" s="168">
        <v>6</v>
      </c>
      <c r="R69" s="168">
        <v>4</v>
      </c>
      <c r="S69" s="168">
        <v>16</v>
      </c>
      <c r="T69" s="168">
        <v>8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295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15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84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17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294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14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295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83</v>
      </c>
      <c r="N74" s="169" t="s">
        <v>31</v>
      </c>
      <c r="O74" s="169" t="s">
        <v>13</v>
      </c>
      <c r="Q74" s="168">
        <v>8</v>
      </c>
      <c r="R74" s="168">
        <v>6</v>
      </c>
      <c r="S74" s="168">
        <v>16</v>
      </c>
      <c r="T74" s="168">
        <v>7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294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14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84</v>
      </c>
      <c r="M76" s="169" t="s">
        <v>84</v>
      </c>
      <c r="N76" s="169" t="s">
        <v>29</v>
      </c>
      <c r="O76" s="169" t="s">
        <v>95</v>
      </c>
      <c r="Q76" s="168">
        <v>7</v>
      </c>
      <c r="R76" s="168">
        <v>17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83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16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295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15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84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17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293</v>
      </c>
      <c r="M80" s="169" t="s">
        <v>294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83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16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295</v>
      </c>
      <c r="N82" s="169" t="s">
        <v>82</v>
      </c>
      <c r="O82" s="169" t="s">
        <v>30</v>
      </c>
      <c r="Q82" s="168">
        <v>7</v>
      </c>
      <c r="R82" s="168">
        <v>18</v>
      </c>
      <c r="S82" s="168">
        <v>15</v>
      </c>
      <c r="T82" s="168">
        <v>16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294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83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16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295</v>
      </c>
      <c r="N85" s="169" t="s">
        <v>82</v>
      </c>
      <c r="O85" s="169" t="s">
        <v>31</v>
      </c>
      <c r="Q85" s="168">
        <v>10</v>
      </c>
      <c r="R85" s="168">
        <v>6</v>
      </c>
      <c r="S85" s="168">
        <v>15</v>
      </c>
      <c r="T85" s="168">
        <v>16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84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17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294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14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295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15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84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17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83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16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295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15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84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17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83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294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14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295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15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83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16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294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83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16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295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294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14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84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17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295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15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294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83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16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84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17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294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83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295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15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294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295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83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16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294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14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295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15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83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295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84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83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294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14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295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84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17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294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14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83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16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295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294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14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83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84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17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294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83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16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84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17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295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15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294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84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17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83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16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295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15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294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14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83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16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88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19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295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15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84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17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296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13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83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295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15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294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14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88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19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83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295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15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296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13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84</v>
      </c>
      <c r="M153" s="169" t="s">
        <v>88</v>
      </c>
      <c r="N153" s="169" t="s">
        <v>95</v>
      </c>
      <c r="O153" s="169" t="s">
        <v>28</v>
      </c>
      <c r="Q153" s="168">
        <v>6</v>
      </c>
      <c r="R153" s="168">
        <v>17</v>
      </c>
      <c r="S153" s="168">
        <v>19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84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17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294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88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19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295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86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18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83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16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294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14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296</v>
      </c>
      <c r="N162" s="169" t="s">
        <v>96</v>
      </c>
      <c r="O162" s="169" t="s">
        <v>29</v>
      </c>
      <c r="Q162" s="168">
        <v>5</v>
      </c>
      <c r="R162" s="168">
        <v>15</v>
      </c>
      <c r="S162" s="168">
        <v>13</v>
      </c>
      <c r="T162" s="168">
        <v>15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86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18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88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19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295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15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294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14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84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17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83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16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296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13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18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295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15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296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13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83</v>
      </c>
      <c r="M173" s="169" t="s">
        <v>84</v>
      </c>
      <c r="N173" s="169" t="s">
        <v>78</v>
      </c>
      <c r="O173" s="169" t="s">
        <v>15</v>
      </c>
      <c r="Q173" s="168">
        <v>8</v>
      </c>
      <c r="R173" s="168">
        <v>16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294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83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16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88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298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11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297</v>
      </c>
      <c r="N178" s="169" t="s">
        <v>94</v>
      </c>
      <c r="O178" s="169" t="s">
        <v>16</v>
      </c>
      <c r="Q178" s="168">
        <v>8</v>
      </c>
      <c r="R178" s="168">
        <v>5</v>
      </c>
      <c r="S178" s="168">
        <v>12</v>
      </c>
      <c r="T178" s="168">
        <v>17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83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296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13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294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14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88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19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86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18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295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15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84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17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86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18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298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11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295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296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13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88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19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83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297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12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294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14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88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19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298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11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296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13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294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14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83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16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86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18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295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15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297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12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6" priority="62">
      <formula>_xlfn.LET(_xlpm.x, W4, AND(NOT(_xlfn.ISFORMULA(_xlpm.x)), _xlpm.x&lt;&gt;""))</formula>
    </cfRule>
  </conditionalFormatting>
  <conditionalFormatting sqref="W5:AA203 AA4 W4:Y203">
    <cfRule type="expression" dxfId="115" priority="61">
      <formula>_xlfn.LET(_xlpm.x, W4, AND(NOT(_xlfn.ISFORMULA(_xlpm.x)), _xlpm.x&lt;&gt;""))</formula>
    </cfRule>
  </conditionalFormatting>
  <conditionalFormatting sqref="D52:D54">
    <cfRule type="cellIs" dxfId="114" priority="52" operator="equal">
      <formula>"C1"</formula>
    </cfRule>
    <cfRule type="cellIs" dxfId="113" priority="53" operator="between">
      <formula>"G1"</formula>
      <formula>"G4"</formula>
    </cfRule>
    <cfRule type="cellIs" dxfId="112" priority="54" operator="between">
      <formula>"GA"</formula>
      <formula>"GQ"</formula>
    </cfRule>
    <cfRule type="cellIs" dxfId="111" priority="55" operator="between">
      <formula>"M1"</formula>
      <formula>"M4"</formula>
    </cfRule>
  </conditionalFormatting>
  <conditionalFormatting sqref="E52:E54">
    <cfRule type="cellIs" dxfId="110" priority="48" operator="equal">
      <formula>"C1"</formula>
    </cfRule>
    <cfRule type="cellIs" dxfId="109" priority="49" operator="between">
      <formula>"G1"</formula>
      <formula>"G4"</formula>
    </cfRule>
    <cfRule type="cellIs" dxfId="108" priority="50" operator="between">
      <formula>"GA"</formula>
      <formula>"GQ"</formula>
    </cfRule>
    <cfRule type="cellIs" dxfId="107" priority="51" operator="between">
      <formula>"M1"</formula>
      <formula>"M4"</formula>
    </cfRule>
  </conditionalFormatting>
  <conditionalFormatting sqref="F52:F54">
    <cfRule type="cellIs" dxfId="106" priority="44" operator="equal">
      <formula>"C1"</formula>
    </cfRule>
    <cfRule type="cellIs" dxfId="105" priority="45" operator="between">
      <formula>"G1"</formula>
      <formula>"G4"</formula>
    </cfRule>
    <cfRule type="cellIs" dxfId="104" priority="46" operator="between">
      <formula>"GA"</formula>
      <formula>"GQ"</formula>
    </cfRule>
    <cfRule type="cellIs" dxfId="103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102" priority="22">
      <formula>_xlfn.LET(_xlpm.x, W4, AND(NOT(_xlfn.ISFORMULA(_xlpm.x)), _xlpm.x&lt;&gt;""))</formula>
    </cfRule>
  </conditionalFormatting>
  <conditionalFormatting sqref="M1:O1048576">
    <cfRule type="cellIs" dxfId="101" priority="15" operator="equal">
      <formula>"C1"</formula>
    </cfRule>
    <cfRule type="cellIs" dxfId="100" priority="15" operator="between">
      <formula>"G1"</formula>
      <formula>"G5"</formula>
    </cfRule>
    <cfRule type="cellIs" dxfId="99" priority="16" operator="between">
      <formula>"M1"</formula>
      <formula>"M5"</formula>
    </cfRule>
  </conditionalFormatting>
  <conditionalFormatting sqref="L1:L1048576">
    <cfRule type="cellIs" dxfId="98" priority="7" operator="equal">
      <formula>"C1"</formula>
    </cfRule>
    <cfRule type="cellIs" dxfId="97" priority="9" operator="between">
      <formula>"M1"</formula>
      <formula>"M5"</formula>
    </cfRule>
  </conditionalFormatting>
  <conditionalFormatting sqref="K1:K1048576">
    <cfRule type="cellIs" dxfId="96" priority="3" operator="equal">
      <formula>"C1"</formula>
    </cfRule>
    <cfRule type="cellIs" dxfId="95" priority="4" operator="between">
      <formula>"G1"</formula>
      <formula>"G5"</formula>
    </cfRule>
    <cfRule type="cellIs" dxfId="94" priority="6" operator="between">
      <formula>"M1"</formula>
      <formula>"M5"</formula>
    </cfRule>
  </conditionalFormatting>
  <conditionalFormatting sqref="Z4:AA203">
    <cfRule type="expression" dxfId="93" priority="2">
      <formula>_xlfn.LET(_xlpm.x, Z4, AND(NOT(_xlfn.ISFORMULA(_xlpm.x)), _xlpm.x&lt;&gt;""))</formula>
    </cfRule>
  </conditionalFormatting>
  <conditionalFormatting sqref="Z4:AA203">
    <cfRule type="expression" dxfId="9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>
      <selection activeCell="Z4" sqref="Z4:AA203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17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81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14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96</v>
      </c>
      <c r="N7" s="169" t="s">
        <v>13</v>
      </c>
      <c r="O7" s="169" t="s">
        <v>95</v>
      </c>
      <c r="Q7" s="168">
        <v>7</v>
      </c>
      <c r="R7" s="168">
        <v>6</v>
      </c>
      <c r="S7" s="168">
        <v>15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293</v>
      </c>
      <c r="M8" s="169" t="s">
        <v>82</v>
      </c>
      <c r="N8" s="169" t="s">
        <v>30</v>
      </c>
      <c r="O8" s="169" t="s">
        <v>21</v>
      </c>
      <c r="Q8" s="168">
        <v>9</v>
      </c>
      <c r="R8" s="168">
        <v>6</v>
      </c>
      <c r="S8" s="168">
        <v>16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81</v>
      </c>
      <c r="N9" s="169" t="s">
        <v>16</v>
      </c>
      <c r="O9" s="169" t="s">
        <v>28</v>
      </c>
      <c r="Q9" s="168">
        <v>3</v>
      </c>
      <c r="R9" s="168">
        <v>8</v>
      </c>
      <c r="S9" s="168">
        <v>14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96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15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31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17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82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16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81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2</v>
      </c>
      <c r="E16" s="176">
        <f t="shared" si="0"/>
        <v>4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293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81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14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82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16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81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9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80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13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6</v>
      </c>
      <c r="E21" s="176">
        <f t="shared" si="0"/>
        <v>43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82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16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18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96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15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82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16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0.78500000000000003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81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14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292</v>
      </c>
      <c r="C27" s="5">
        <v>0</v>
      </c>
      <c r="D27" s="133">
        <f>SUM(D15:D23)/D24</f>
        <v>0.2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82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16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81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14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96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15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82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87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19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80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13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94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17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82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16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96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15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293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17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87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19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78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11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81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14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293</v>
      </c>
      <c r="M45" s="169" t="s">
        <v>82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94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82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16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96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15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81</v>
      </c>
      <c r="N49" s="169" t="s">
        <v>293</v>
      </c>
      <c r="O49" s="169" t="s">
        <v>12</v>
      </c>
      <c r="Q49" s="168">
        <v>7</v>
      </c>
      <c r="R49" s="168">
        <v>8</v>
      </c>
      <c r="S49" s="168">
        <v>14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87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19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82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16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293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13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80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13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17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81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14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96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15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17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82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96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15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17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80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13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94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17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81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96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15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81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14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17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94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17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80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13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94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78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11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82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16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293</v>
      </c>
      <c r="M80" s="169" t="s">
        <v>80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13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81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14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82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16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81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94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17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96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15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81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14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81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14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81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14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79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12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82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94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17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81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82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16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94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17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17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96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15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94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17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81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96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15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85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18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17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96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15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94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17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81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14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82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16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87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19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82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16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96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15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79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12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81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14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82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81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14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96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15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82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17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82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16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81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14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82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16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94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17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81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14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96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15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82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85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18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81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96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15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82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16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18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81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96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15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96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15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94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17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82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16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94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17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87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19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96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15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81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14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94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17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82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94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17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15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81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14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81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82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16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94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17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94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17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79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12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81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14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96</v>
      </c>
      <c r="N162" s="169" t="s">
        <v>293</v>
      </c>
      <c r="O162" s="169" t="s">
        <v>29</v>
      </c>
      <c r="Q162" s="168">
        <v>5</v>
      </c>
      <c r="R162" s="168">
        <v>15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94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17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85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18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17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82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16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81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14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82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16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96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15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94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17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79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12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94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81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96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15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87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94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17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82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16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94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17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82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16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96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15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81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14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15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94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17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87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19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94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17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81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14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81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14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94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17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82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16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96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15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94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17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85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18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96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15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81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14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81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14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96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15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87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19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82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16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94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17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8" priority="89" operator="equal">
      <formula>"C1"</formula>
    </cfRule>
    <cfRule type="cellIs" dxfId="87" priority="90" operator="between">
      <formula>"G1"</formula>
      <formula>"G4"</formula>
    </cfRule>
    <cfRule type="cellIs" dxfId="86" priority="91" operator="between">
      <formula>"GA"</formula>
      <formula>"GQ"</formula>
    </cfRule>
    <cfRule type="cellIs" dxfId="85" priority="92" operator="between">
      <formula>"M1"</formula>
      <formula>"M4"</formula>
    </cfRule>
  </conditionalFormatting>
  <conditionalFormatting sqref="E52:E54">
    <cfRule type="cellIs" dxfId="84" priority="85" operator="equal">
      <formula>"C1"</formula>
    </cfRule>
    <cfRule type="cellIs" dxfId="83" priority="86" operator="between">
      <formula>"G1"</formula>
      <formula>"G4"</formula>
    </cfRule>
    <cfRule type="cellIs" dxfId="82" priority="87" operator="between">
      <formula>"GA"</formula>
      <formula>"GQ"</formula>
    </cfRule>
    <cfRule type="cellIs" dxfId="81" priority="88" operator="between">
      <formula>"M1"</formula>
      <formula>"M4"</formula>
    </cfRule>
  </conditionalFormatting>
  <conditionalFormatting sqref="F52:F54">
    <cfRule type="cellIs" dxfId="80" priority="81" operator="equal">
      <formula>"C1"</formula>
    </cfRule>
    <cfRule type="cellIs" dxfId="79" priority="82" operator="between">
      <formula>"G1"</formula>
      <formula>"G4"</formula>
    </cfRule>
    <cfRule type="cellIs" dxfId="78" priority="83" operator="between">
      <formula>"GA"</formula>
      <formula>"GQ"</formula>
    </cfRule>
    <cfRule type="cellIs" dxfId="77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6" priority="32" operator="equal">
      <formula>"C1"</formula>
    </cfRule>
    <cfRule type="cellIs" dxfId="75" priority="33" operator="between">
      <formula>"G1"</formula>
      <formula>"G5"</formula>
    </cfRule>
    <cfRule type="cellIs" dxfId="74" priority="35" operator="between">
      <formula>"M1"</formula>
      <formula>"M5"</formula>
    </cfRule>
  </conditionalFormatting>
  <conditionalFormatting sqref="L1:L1048576">
    <cfRule type="cellIs" dxfId="73" priority="29" operator="equal">
      <formula>"C1"</formula>
    </cfRule>
    <cfRule type="cellIs" dxfId="72" priority="31" operator="between">
      <formula>"M1"</formula>
      <formula>"M5"</formula>
    </cfRule>
  </conditionalFormatting>
  <conditionalFormatting sqref="K1:K1048576">
    <cfRule type="cellIs" dxfId="71" priority="25" operator="equal">
      <formula>"C1"</formula>
    </cfRule>
    <cfRule type="cellIs" dxfId="70" priority="26" operator="between">
      <formula>"G1"</formula>
      <formula>"G5"</formula>
    </cfRule>
    <cfRule type="cellIs" dxfId="69" priority="28" operator="between">
      <formula>"M1"</formula>
      <formula>"M5"</formula>
    </cfRule>
  </conditionalFormatting>
  <conditionalFormatting sqref="N1:O1048576">
    <cfRule type="cellIs" dxfId="68" priority="17" operator="equal">
      <formula>"C1"</formula>
    </cfRule>
    <cfRule type="cellIs" dxfId="67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6" priority="8">
      <formula>_xlfn.LET(_xlpm.x, W4, AND(NOT(_xlfn.ISFORMULA(_xlpm.x)), _xlpm.x&lt;&gt;""))</formula>
    </cfRule>
  </conditionalFormatting>
  <conditionalFormatting sqref="W5:AA203 AA4 W4:Y4">
    <cfRule type="expression" dxfId="65" priority="7">
      <formula>_xlfn.LET(_xlpm.x, W4, AND(NOT(_xlfn.ISFORMULA(_xlpm.x)), _xlpm.x&lt;&gt;""))</formula>
    </cfRule>
  </conditionalFormatting>
  <conditionalFormatting sqref="W5:AA203 W4:Y4 AA4">
    <cfRule type="expression" dxfId="64" priority="6">
      <formula>_xlfn.LET(_xlpm.x, W4, AND(NOT(_xlfn.ISFORMULA(_xlpm.x)), _xlpm.x&lt;&gt;""))</formula>
    </cfRule>
  </conditionalFormatting>
  <conditionalFormatting sqref="Z5:AA203 AA4">
    <cfRule type="expression" dxfId="63" priority="5">
      <formula>_xlfn.LET(_xlpm.x, Z4, AND(NOT(_xlfn.ISFORMULA(_xlpm.x)), _xlpm.x&lt;&gt;""))</formula>
    </cfRule>
  </conditionalFormatting>
  <conditionalFormatting sqref="Z5:AA203 AA4">
    <cfRule type="expression" dxfId="62" priority="4">
      <formula>_xlfn.LET(_xlpm.x, Z4, AND(NOT(_xlfn.ISFORMULA(_xlpm.x)), _xlpm.x&lt;&gt;""))</formula>
    </cfRule>
  </conditionalFormatting>
  <conditionalFormatting sqref="Z4:AA203">
    <cfRule type="expression" dxfId="61" priority="3">
      <formula>_xlfn.LET(_xlpm.x, Z4, AND(NOT(_xlfn.ISFORMULA(_xlpm.x)), _xlpm.x&lt;&gt;""))</formula>
    </cfRule>
  </conditionalFormatting>
  <conditionalFormatting sqref="Z4:AA203">
    <cfRule type="expression" dxfId="60" priority="2">
      <formula>_xlfn.LET(_xlpm.x, Z4, AND(NOT(_xlfn.ISFORMULA(_xlpm.x)), _xlpm.x&lt;&gt;""))</formula>
    </cfRule>
  </conditionalFormatting>
  <conditionalFormatting sqref="Z4:AA203">
    <cfRule type="expression" dxfId="59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>
      <selection activeCell="Z4" sqref="Z4:AA203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81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17</v>
      </c>
      <c r="M6" s="169" t="s">
        <v>96</v>
      </c>
      <c r="N6" s="169" t="s">
        <v>30</v>
      </c>
      <c r="O6" s="169" t="s">
        <v>29</v>
      </c>
      <c r="Q6" s="168">
        <v>6</v>
      </c>
      <c r="R6" s="168">
        <v>7</v>
      </c>
      <c r="S6" s="168">
        <v>15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82</v>
      </c>
      <c r="N7" s="169" t="s">
        <v>13</v>
      </c>
      <c r="O7" s="169" t="s">
        <v>95</v>
      </c>
      <c r="Q7" s="168">
        <v>7</v>
      </c>
      <c r="R7" s="168">
        <v>6</v>
      </c>
      <c r="S7" s="168">
        <v>16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293</v>
      </c>
      <c r="M8" s="169" t="s">
        <v>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17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22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79</v>
      </c>
      <c r="N9" s="169" t="s">
        <v>16</v>
      </c>
      <c r="O9" s="169" t="s">
        <v>28</v>
      </c>
      <c r="Q9" s="168">
        <v>3</v>
      </c>
      <c r="R9" s="168">
        <v>8</v>
      </c>
      <c r="S9" s="168">
        <v>12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27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33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96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15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82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16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94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82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16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2</v>
      </c>
      <c r="E16" s="176">
        <f t="shared" si="0"/>
        <v>6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293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96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15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6</v>
      </c>
      <c r="E18" s="176">
        <f t="shared" si="0"/>
        <v>42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81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14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5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17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7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82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6</v>
      </c>
      <c r="E21" s="176">
        <f t="shared" si="0"/>
        <v>42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94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17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80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13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82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0.80500000000000005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78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11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292</v>
      </c>
      <c r="C27" s="5">
        <v>0</v>
      </c>
      <c r="D27" s="133">
        <f>SUM(D15:D23)/D24</f>
        <v>0.18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81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14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96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15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82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16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81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14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80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13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81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85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18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81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14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17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81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14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293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79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12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81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14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82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16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87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19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94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17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293</v>
      </c>
      <c r="M45" s="169" t="s">
        <v>87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19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81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14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94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17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81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94</v>
      </c>
      <c r="N49" s="169" t="s">
        <v>293</v>
      </c>
      <c r="O49" s="169" t="s">
        <v>12</v>
      </c>
      <c r="Q49" s="168">
        <v>7</v>
      </c>
      <c r="R49" s="168">
        <v>8</v>
      </c>
      <c r="S49" s="168">
        <v>17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81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14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18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293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78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11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82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16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81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96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15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17</v>
      </c>
      <c r="M59" s="169" t="s">
        <v>85</v>
      </c>
      <c r="N59" s="169" t="s">
        <v>28</v>
      </c>
      <c r="O59" s="169" t="s">
        <v>29</v>
      </c>
      <c r="Q59" s="168">
        <v>7</v>
      </c>
      <c r="R59" s="168">
        <v>7</v>
      </c>
      <c r="S59" s="168">
        <v>18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82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16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94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17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81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14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96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15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81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14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96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15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96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15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81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14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80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13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96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15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94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17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82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16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17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81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14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96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15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96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15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293</v>
      </c>
      <c r="M80" s="169" t="s">
        <v>81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96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15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81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14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80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13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81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14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85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18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82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16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82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16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79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12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87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19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96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15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81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14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96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15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94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81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14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94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17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82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16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81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14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79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12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82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16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94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17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96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15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81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82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81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14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94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81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94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17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81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14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94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82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16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81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14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94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81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14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85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18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80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13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82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16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96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15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81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14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17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79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12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87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19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82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16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94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17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96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15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81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14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17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94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17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82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16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79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12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23</v>
      </c>
      <c r="M141" s="169" t="s">
        <v>96</v>
      </c>
      <c r="N141" s="169" t="s">
        <v>87</v>
      </c>
      <c r="O141" s="169" t="s">
        <v>28</v>
      </c>
      <c r="Q141" s="168">
        <v>6</v>
      </c>
      <c r="R141" s="168">
        <v>5</v>
      </c>
      <c r="S141" s="168">
        <v>15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82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16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94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17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82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16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94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82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16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81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14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82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16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87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19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96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15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82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16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96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15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80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13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81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14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96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15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94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293</v>
      </c>
      <c r="M162" s="169" t="s">
        <v>96</v>
      </c>
      <c r="N162" s="169" t="s">
        <v>293</v>
      </c>
      <c r="O162" s="169" t="s">
        <v>29</v>
      </c>
      <c r="Q162" s="168">
        <v>5</v>
      </c>
      <c r="R162" s="168">
        <v>6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82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16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96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15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82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16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96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15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85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18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94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17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82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16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87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19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82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16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96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15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17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81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14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82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16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96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15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94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17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82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15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17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96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15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94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17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87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19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96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15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81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14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94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17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81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14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94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15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81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14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82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81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14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80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13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82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16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94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17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94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87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19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82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16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94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17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96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15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5" priority="94" operator="equal">
      <formula>"C1"</formula>
    </cfRule>
    <cfRule type="cellIs" dxfId="54" priority="95" operator="between">
      <formula>"G1"</formula>
      <formula>"G4"</formula>
    </cfRule>
    <cfRule type="cellIs" dxfId="53" priority="96" operator="between">
      <formula>"GA"</formula>
      <formula>"GQ"</formula>
    </cfRule>
    <cfRule type="cellIs" dxfId="52" priority="97" operator="between">
      <formula>"M1"</formula>
      <formula>"M4"</formula>
    </cfRule>
  </conditionalFormatting>
  <conditionalFormatting sqref="E52:E54">
    <cfRule type="cellIs" dxfId="51" priority="90" operator="equal">
      <formula>"C1"</formula>
    </cfRule>
    <cfRule type="cellIs" dxfId="50" priority="91" operator="between">
      <formula>"G1"</formula>
      <formula>"G4"</formula>
    </cfRule>
    <cfRule type="cellIs" dxfId="49" priority="92" operator="between">
      <formula>"GA"</formula>
      <formula>"GQ"</formula>
    </cfRule>
    <cfRule type="cellIs" dxfId="48" priority="93" operator="between">
      <formula>"M1"</formula>
      <formula>"M4"</formula>
    </cfRule>
  </conditionalFormatting>
  <conditionalFormatting sqref="F52:F54">
    <cfRule type="cellIs" dxfId="47" priority="86" operator="equal">
      <formula>"C1"</formula>
    </cfRule>
    <cfRule type="cellIs" dxfId="46" priority="87" operator="between">
      <formula>"G1"</formula>
      <formula>"G4"</formula>
    </cfRule>
    <cfRule type="cellIs" dxfId="45" priority="88" operator="between">
      <formula>"GA"</formula>
      <formula>"GQ"</formula>
    </cfRule>
    <cfRule type="cellIs" dxfId="44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43" priority="33" operator="equal">
      <formula>"C1"</formula>
    </cfRule>
    <cfRule type="cellIs" dxfId="42" priority="33" operator="between">
      <formula>"M1"</formula>
      <formula>"M5"</formula>
    </cfRule>
  </conditionalFormatting>
  <conditionalFormatting sqref="L1:L1048576">
    <cfRule type="cellIs" dxfId="41" priority="31" operator="equal">
      <formula>"C1"</formula>
    </cfRule>
    <cfRule type="cellIs" dxfId="40" priority="31" operator="between">
      <formula>"M1"</formula>
      <formula>"M5"</formula>
    </cfRule>
  </conditionalFormatting>
  <conditionalFormatting sqref="K1:K1048576">
    <cfRule type="cellIs" dxfId="39" priority="28" operator="equal">
      <formula>"C1"</formula>
    </cfRule>
    <cfRule type="cellIs" dxfId="38" priority="28" operator="between">
      <formula>"G1"</formula>
      <formula>"G5"</formula>
    </cfRule>
    <cfRule type="cellIs" dxfId="37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6" priority="12" operator="equal">
      <formula>"C1"</formula>
    </cfRule>
    <cfRule type="cellIs" dxfId="35" priority="13" operator="between">
      <formula>"G1"</formula>
      <formula>"G5"</formula>
    </cfRule>
    <cfRule type="cellIs" dxfId="34" priority="13" operator="between">
      <formula>"M1"</formula>
      <formula>"M5"</formula>
    </cfRule>
  </conditionalFormatting>
  <conditionalFormatting sqref="W5:AA304 X4:Y4 AA4">
    <cfRule type="expression" dxfId="33" priority="8">
      <formula>_xlfn.LET(_xlpm.x, W4, AND(NOT(_xlfn.ISFORMULA(_xlpm.x)), _xlpm.x&lt;&gt;""))</formula>
    </cfRule>
  </conditionalFormatting>
  <conditionalFormatting sqref="W5:AA203 AA4 W4:Y4">
    <cfRule type="expression" dxfId="32" priority="7">
      <formula>_xlfn.LET(_xlpm.x, W4, AND(NOT(_xlfn.ISFORMULA(_xlpm.x)), _xlpm.x&lt;&gt;""))</formula>
    </cfRule>
  </conditionalFormatting>
  <conditionalFormatting sqref="W5:AA203 W4:Y4 AA4">
    <cfRule type="expression" dxfId="31" priority="6">
      <formula>_xlfn.LET(_xlpm.x, W4, AND(NOT(_xlfn.ISFORMULA(_xlpm.x)), _xlpm.x&lt;&gt;""))</formula>
    </cfRule>
  </conditionalFormatting>
  <conditionalFormatting sqref="Z5:AA203 AA4">
    <cfRule type="expression" dxfId="30" priority="5">
      <formula>_xlfn.LET(_xlpm.x, Z4, AND(NOT(_xlfn.ISFORMULA(_xlpm.x)), _xlpm.x&lt;&gt;""))</formula>
    </cfRule>
  </conditionalFormatting>
  <conditionalFormatting sqref="Z5:AA203 AA4">
    <cfRule type="expression" dxfId="29" priority="4">
      <formula>_xlfn.LET(_xlpm.x, Z4, AND(NOT(_xlfn.ISFORMULA(_xlpm.x)), _xlpm.x&lt;&gt;""))</formula>
    </cfRule>
  </conditionalFormatting>
  <conditionalFormatting sqref="Z4:AA203">
    <cfRule type="expression" dxfId="28" priority="3">
      <formula>_xlfn.LET(_xlpm.x, Z4, AND(NOT(_xlfn.ISFORMULA(_xlpm.x)), _xlpm.x&lt;&gt;""))</formula>
    </cfRule>
  </conditionalFormatting>
  <conditionalFormatting sqref="Z4:AA203">
    <cfRule type="expression" dxfId="27" priority="2">
      <formula>_xlfn.LET(_xlpm.x, Z4, AND(NOT(_xlfn.ISFORMULA(_xlpm.x)), _xlpm.x&lt;&gt;""))</formula>
    </cfRule>
  </conditionalFormatting>
  <conditionalFormatting sqref="Z4:AA203">
    <cfRule type="expression" dxfId="26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topLeftCell="S1" workbookViewId="0">
      <selection activeCell="AQ14" sqref="AQ14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0</v>
      </c>
      <c r="G5" s="176">
        <f t="shared" si="0"/>
        <v>0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3</v>
      </c>
      <c r="D6" s="175">
        <f t="shared" si="0"/>
        <v>20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23</v>
      </c>
      <c r="Q6" s="168">
        <v>8</v>
      </c>
      <c r="R6" s="168">
        <v>12</v>
      </c>
      <c r="S6" s="168">
        <v>1</v>
      </c>
      <c r="T6" s="168">
        <v>10</v>
      </c>
      <c r="U6" s="168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2</v>
      </c>
      <c r="D7" s="175">
        <f t="shared" si="0"/>
        <v>18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96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15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4" t="s">
        <v>14</v>
      </c>
      <c r="AD7" s="174">
        <v>6</v>
      </c>
      <c r="AE7" s="174">
        <v>6</v>
      </c>
      <c r="AF7" s="174">
        <v>6</v>
      </c>
      <c r="AG7" s="174">
        <v>0</v>
      </c>
      <c r="AH7" s="174">
        <v>0</v>
      </c>
      <c r="AI7" s="5"/>
      <c r="AJ7" s="174" t="s">
        <v>14</v>
      </c>
      <c r="AK7" s="174">
        <v>6</v>
      </c>
      <c r="AL7" s="174">
        <v>6</v>
      </c>
      <c r="AM7" s="174">
        <v>6</v>
      </c>
      <c r="AN7" s="174">
        <v>0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18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96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15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9" t="s">
        <v>15</v>
      </c>
      <c r="AD8" s="175">
        <v>4</v>
      </c>
      <c r="AE8" s="175">
        <v>17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17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17</v>
      </c>
      <c r="E9" s="175">
        <f t="shared" si="0"/>
        <v>41</v>
      </c>
      <c r="F9" s="175">
        <f t="shared" si="0"/>
        <v>23</v>
      </c>
      <c r="G9" s="175">
        <f t="shared" si="0"/>
        <v>30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9" t="s">
        <v>16</v>
      </c>
      <c r="AD9" s="175">
        <v>4</v>
      </c>
      <c r="AE9" s="175">
        <v>18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18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11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13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5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9" t="s">
        <v>12</v>
      </c>
      <c r="AD10" s="175">
        <v>4</v>
      </c>
      <c r="AE10" s="175">
        <v>18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18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48</v>
      </c>
      <c r="D11" s="175">
        <f t="shared" si="0"/>
        <v>12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13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5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9" t="s">
        <v>13</v>
      </c>
      <c r="AD11" s="175">
        <v>40</v>
      </c>
      <c r="AE11" s="175">
        <v>14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14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12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9" t="s">
        <v>95</v>
      </c>
      <c r="AD12" s="175">
        <v>40</v>
      </c>
      <c r="AE12" s="175">
        <v>14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14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3</v>
      </c>
      <c r="D13" s="175">
        <f t="shared" si="0"/>
        <v>19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9" t="s">
        <v>31</v>
      </c>
      <c r="AD13" s="175">
        <v>47</v>
      </c>
      <c r="AE13" s="175">
        <v>13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13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16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28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9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13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13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8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15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2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9" t="s">
        <v>28</v>
      </c>
      <c r="AD15" s="175">
        <v>4</v>
      </c>
      <c r="AE15" s="175">
        <v>17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17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7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7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4" t="s">
        <v>78</v>
      </c>
      <c r="AD17" s="176">
        <v>0</v>
      </c>
      <c r="AE17" s="176">
        <v>8</v>
      </c>
      <c r="AF17" s="176">
        <v>1</v>
      </c>
      <c r="AG17" s="176">
        <v>5</v>
      </c>
      <c r="AH17" s="176">
        <v>0</v>
      </c>
      <c r="AI17" s="5"/>
      <c r="AJ17" s="174" t="s">
        <v>78</v>
      </c>
      <c r="AK17" s="176">
        <v>0</v>
      </c>
      <c r="AL17" s="176">
        <v>8</v>
      </c>
      <c r="AM17" s="176">
        <v>1</v>
      </c>
      <c r="AN17" s="176">
        <v>5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4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4" t="s">
        <v>79</v>
      </c>
      <c r="AD18" s="176">
        <v>0</v>
      </c>
      <c r="AE18" s="176">
        <v>8</v>
      </c>
      <c r="AF18" s="176">
        <v>1</v>
      </c>
      <c r="AG18" s="176">
        <v>5</v>
      </c>
      <c r="AH18" s="176">
        <v>0</v>
      </c>
      <c r="AI18" s="5"/>
      <c r="AJ18" s="174" t="s">
        <v>79</v>
      </c>
      <c r="AK18" s="176">
        <v>0</v>
      </c>
      <c r="AL18" s="176">
        <v>8</v>
      </c>
      <c r="AM18" s="176">
        <v>1</v>
      </c>
      <c r="AN18" s="176">
        <v>5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4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4" t="s">
        <v>80</v>
      </c>
      <c r="AD19" s="176">
        <v>0</v>
      </c>
      <c r="AE19" s="176">
        <v>8</v>
      </c>
      <c r="AF19" s="176">
        <v>1</v>
      </c>
      <c r="AG19" s="176">
        <v>5</v>
      </c>
      <c r="AH19" s="176">
        <v>0</v>
      </c>
      <c r="AI19" s="5"/>
      <c r="AJ19" s="174" t="s">
        <v>80</v>
      </c>
      <c r="AK19" s="176">
        <v>0</v>
      </c>
      <c r="AL19" s="176">
        <v>8</v>
      </c>
      <c r="AM19" s="176">
        <v>1</v>
      </c>
      <c r="AN19" s="176">
        <v>5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4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4" t="s">
        <v>81</v>
      </c>
      <c r="AD20" s="176">
        <v>0</v>
      </c>
      <c r="AE20" s="176">
        <v>5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5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4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95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6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4" t="s">
        <v>96</v>
      </c>
      <c r="AD21" s="176">
        <v>0</v>
      </c>
      <c r="AE21" s="176">
        <v>5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5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8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4" t="s">
        <v>82</v>
      </c>
      <c r="AD22" s="176">
        <v>0</v>
      </c>
      <c r="AE22" s="176">
        <v>5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5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5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4" t="s">
        <v>94</v>
      </c>
      <c r="AD23" s="176">
        <v>0</v>
      </c>
      <c r="AE23" s="176">
        <v>5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5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1</v>
      </c>
      <c r="AG24" s="176">
        <v>5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1</v>
      </c>
      <c r="AN24" s="176">
        <v>5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1</v>
      </c>
      <c r="AG25" s="176">
        <v>5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1</v>
      </c>
      <c r="AN25" s="176">
        <v>5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0.71499999999999997</v>
      </c>
      <c r="E26" s="133">
        <f t="shared" ref="E26:F26" si="3">SUM(E6:E14)/E24</f>
        <v>0.91</v>
      </c>
      <c r="F26" s="133">
        <f t="shared" si="3"/>
        <v>0.84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9">
        <v>200</v>
      </c>
      <c r="AE26" s="99">
        <v>209</v>
      </c>
      <c r="AF26" s="99">
        <v>209</v>
      </c>
      <c r="AG26" s="99">
        <v>209</v>
      </c>
      <c r="AH26" s="99">
        <v>200</v>
      </c>
      <c r="AI26" s="5"/>
      <c r="AK26" s="99">
        <v>200</v>
      </c>
      <c r="AL26" s="99">
        <v>209</v>
      </c>
      <c r="AM26" s="99">
        <v>209</v>
      </c>
      <c r="AN26" s="99">
        <v>209</v>
      </c>
      <c r="AO26" s="99">
        <v>200</v>
      </c>
    </row>
    <row r="27" spans="1:41" ht="16.5" customHeight="1">
      <c r="B27" s="5" t="s">
        <v>292</v>
      </c>
      <c r="C27" s="5">
        <v>0</v>
      </c>
      <c r="D27" s="133">
        <f>SUM(D15:D23)/D24</f>
        <v>0.255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23</v>
      </c>
      <c r="O27" s="169" t="s">
        <v>95</v>
      </c>
      <c r="Q27" s="168">
        <v>8</v>
      </c>
      <c r="R27" s="168">
        <v>4</v>
      </c>
      <c r="S27" s="168">
        <v>6</v>
      </c>
      <c r="T27" s="168">
        <v>5</v>
      </c>
      <c r="U27" s="168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12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4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4" t="s">
        <v>14</v>
      </c>
      <c r="AD31" s="174">
        <v>6</v>
      </c>
      <c r="AE31" s="174">
        <v>6</v>
      </c>
      <c r="AF31" s="174">
        <v>6</v>
      </c>
      <c r="AG31" s="174">
        <v>0</v>
      </c>
      <c r="AH31" s="174">
        <v>0</v>
      </c>
      <c r="AI31" s="5"/>
      <c r="AJ31" s="174" t="s">
        <v>14</v>
      </c>
      <c r="AK31" s="174">
        <v>6</v>
      </c>
      <c r="AL31" s="174">
        <v>6</v>
      </c>
      <c r="AM31" s="174">
        <v>6</v>
      </c>
      <c r="AN31" s="174">
        <v>0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9" t="s">
        <v>15</v>
      </c>
      <c r="AD32" s="175">
        <v>4</v>
      </c>
      <c r="AE32" s="175">
        <v>17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17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9" t="s">
        <v>16</v>
      </c>
      <c r="AD33" s="175">
        <v>4</v>
      </c>
      <c r="AE33" s="175">
        <v>18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18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9" t="s">
        <v>12</v>
      </c>
      <c r="AD34" s="175">
        <v>4</v>
      </c>
      <c r="AE34" s="175">
        <v>18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18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23</v>
      </c>
      <c r="Q35" s="168">
        <v>5</v>
      </c>
      <c r="R35" s="168">
        <v>10</v>
      </c>
      <c r="S35" s="168">
        <v>7</v>
      </c>
      <c r="T35" s="168">
        <v>6</v>
      </c>
      <c r="U35" s="168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9" t="s">
        <v>13</v>
      </c>
      <c r="AD35" s="175">
        <v>40</v>
      </c>
      <c r="AE35" s="175">
        <v>14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14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9" t="s">
        <v>95</v>
      </c>
      <c r="AD36" s="175">
        <v>40</v>
      </c>
      <c r="AE36" s="175">
        <v>14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14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29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8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9" t="s">
        <v>31</v>
      </c>
      <c r="AD37" s="175">
        <v>47</v>
      </c>
      <c r="AE37" s="175">
        <v>13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13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13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13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9" t="s">
        <v>28</v>
      </c>
      <c r="AD39" s="175">
        <v>4</v>
      </c>
      <c r="AE39" s="175">
        <v>17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17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23</v>
      </c>
      <c r="O41" s="169" t="s">
        <v>28</v>
      </c>
      <c r="Q41" s="168">
        <v>5</v>
      </c>
      <c r="R41" s="168">
        <v>16</v>
      </c>
      <c r="S41" s="168">
        <v>7</v>
      </c>
      <c r="T41" s="168">
        <v>5</v>
      </c>
      <c r="U41" s="168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4" t="s">
        <v>78</v>
      </c>
      <c r="AD41" s="176">
        <v>0</v>
      </c>
      <c r="AE41" s="176">
        <v>8</v>
      </c>
      <c r="AF41" s="176">
        <v>1</v>
      </c>
      <c r="AG41" s="176">
        <v>5</v>
      </c>
      <c r="AH41" s="176">
        <v>0</v>
      </c>
      <c r="AI41" s="5"/>
      <c r="AJ41" s="174" t="s">
        <v>78</v>
      </c>
      <c r="AK41" s="176">
        <v>0</v>
      </c>
      <c r="AL41" s="176">
        <v>8</v>
      </c>
      <c r="AM41" s="176">
        <v>1</v>
      </c>
      <c r="AN41" s="176">
        <v>5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4" t="s">
        <v>79</v>
      </c>
      <c r="AD42" s="176">
        <v>0</v>
      </c>
      <c r="AE42" s="176">
        <v>8</v>
      </c>
      <c r="AF42" s="176">
        <v>1</v>
      </c>
      <c r="AG42" s="176">
        <v>5</v>
      </c>
      <c r="AH42" s="176">
        <v>0</v>
      </c>
      <c r="AI42" s="5"/>
      <c r="AJ42" s="174" t="s">
        <v>79</v>
      </c>
      <c r="AK42" s="176">
        <v>0</v>
      </c>
      <c r="AL42" s="176">
        <v>8</v>
      </c>
      <c r="AM42" s="176">
        <v>1</v>
      </c>
      <c r="AN42" s="176">
        <v>5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4" t="s">
        <v>80</v>
      </c>
      <c r="AD43" s="176">
        <v>0</v>
      </c>
      <c r="AE43" s="176">
        <v>8</v>
      </c>
      <c r="AF43" s="176">
        <v>1</v>
      </c>
      <c r="AG43" s="176">
        <v>5</v>
      </c>
      <c r="AH43" s="176">
        <v>0</v>
      </c>
      <c r="AI43" s="5"/>
      <c r="AJ43" s="174" t="s">
        <v>80</v>
      </c>
      <c r="AK43" s="176">
        <v>0</v>
      </c>
      <c r="AL43" s="176">
        <v>8</v>
      </c>
      <c r="AM43" s="176">
        <v>1</v>
      </c>
      <c r="AN43" s="176">
        <v>5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16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3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4" t="s">
        <v>81</v>
      </c>
      <c r="AD44" s="176">
        <v>0</v>
      </c>
      <c r="AE44" s="176">
        <v>5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5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4" t="s">
        <v>96</v>
      </c>
      <c r="AD45" s="176">
        <v>0</v>
      </c>
      <c r="AE45" s="176">
        <v>5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5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13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5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4" t="s">
        <v>82</v>
      </c>
      <c r="AD46" s="176">
        <v>0</v>
      </c>
      <c r="AE46" s="176">
        <v>5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5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23</v>
      </c>
      <c r="Q47" s="168">
        <v>6</v>
      </c>
      <c r="R47" s="168">
        <v>18</v>
      </c>
      <c r="S47" s="168">
        <v>8</v>
      </c>
      <c r="T47" s="168">
        <v>3</v>
      </c>
      <c r="U47" s="168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4" t="s">
        <v>94</v>
      </c>
      <c r="AD47" s="176">
        <v>0</v>
      </c>
      <c r="AE47" s="176">
        <v>5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5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1</v>
      </c>
      <c r="AG48" s="176">
        <v>5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1</v>
      </c>
      <c r="AN48" s="176">
        <v>5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1</v>
      </c>
      <c r="AG49" s="176">
        <v>5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1</v>
      </c>
      <c r="AN49" s="176">
        <v>5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9">
        <v>200</v>
      </c>
      <c r="AE50" s="99">
        <v>209</v>
      </c>
      <c r="AF50" s="99">
        <v>209</v>
      </c>
      <c r="AG50" s="99">
        <v>209</v>
      </c>
      <c r="AH50" s="99">
        <v>200</v>
      </c>
      <c r="AI50" s="5"/>
      <c r="AK50" s="99">
        <v>200</v>
      </c>
      <c r="AL50" s="99">
        <v>209</v>
      </c>
      <c r="AM50" s="99">
        <v>209</v>
      </c>
      <c r="AN50" s="99">
        <v>209</v>
      </c>
      <c r="AO50" s="99">
        <v>200</v>
      </c>
    </row>
    <row r="51" spans="10:41" ht="16.5" customHeight="1">
      <c r="J51" s="168">
        <v>47</v>
      </c>
      <c r="K51" s="169" t="s">
        <v>14</v>
      </c>
      <c r="L51" s="169" t="s">
        <v>15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2</v>
      </c>
      <c r="S51" s="168">
        <v>3</v>
      </c>
      <c r="T51" s="168">
        <v>2</v>
      </c>
      <c r="U51" s="168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13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5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29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8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4" t="s">
        <v>14</v>
      </c>
      <c r="AD55" s="174">
        <v>6</v>
      </c>
      <c r="AE55" s="174">
        <v>6</v>
      </c>
      <c r="AF55" s="174">
        <v>6</v>
      </c>
      <c r="AG55" s="174">
        <v>0</v>
      </c>
      <c r="AH55" s="174">
        <v>0</v>
      </c>
      <c r="AI55" s="5"/>
      <c r="AJ55" s="174" t="s">
        <v>14</v>
      </c>
      <c r="AK55" s="174">
        <v>6</v>
      </c>
      <c r="AL55" s="174">
        <v>6</v>
      </c>
      <c r="AM55" s="174">
        <v>6</v>
      </c>
      <c r="AN55" s="174">
        <v>0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9" t="s">
        <v>15</v>
      </c>
      <c r="AD56" s="175">
        <v>4</v>
      </c>
      <c r="AE56" s="175">
        <v>17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17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9" t="s">
        <v>16</v>
      </c>
      <c r="AD57" s="175">
        <v>4</v>
      </c>
      <c r="AE57" s="175">
        <v>18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18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12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4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9" t="s">
        <v>12</v>
      </c>
      <c r="AD58" s="175">
        <v>4</v>
      </c>
      <c r="AE58" s="175">
        <v>18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18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9" t="s">
        <v>13</v>
      </c>
      <c r="AD59" s="175">
        <v>40</v>
      </c>
      <c r="AE59" s="175">
        <v>14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14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9" t="s">
        <v>95</v>
      </c>
      <c r="AD60" s="175">
        <v>40</v>
      </c>
      <c r="AE60" s="175">
        <v>14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14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13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13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13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13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9" t="s">
        <v>28</v>
      </c>
      <c r="AD63" s="175">
        <v>4</v>
      </c>
      <c r="AE63" s="175">
        <v>17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17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4" t="s">
        <v>78</v>
      </c>
      <c r="AD65" s="176">
        <v>0</v>
      </c>
      <c r="AE65" s="176">
        <v>8</v>
      </c>
      <c r="AF65" s="176">
        <v>1</v>
      </c>
      <c r="AG65" s="176">
        <v>5</v>
      </c>
      <c r="AH65" s="176">
        <v>0</v>
      </c>
      <c r="AI65" s="5"/>
      <c r="AJ65" s="174" t="s">
        <v>78</v>
      </c>
      <c r="AK65" s="176">
        <v>0</v>
      </c>
      <c r="AL65" s="176">
        <v>8</v>
      </c>
      <c r="AM65" s="176">
        <v>1</v>
      </c>
      <c r="AN65" s="176">
        <v>5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16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3</v>
      </c>
      <c r="S66" s="168">
        <v>5</v>
      </c>
      <c r="T66" s="168">
        <v>9</v>
      </c>
      <c r="U66" s="168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4" t="s">
        <v>79</v>
      </c>
      <c r="AD66" s="176">
        <v>0</v>
      </c>
      <c r="AE66" s="176">
        <v>8</v>
      </c>
      <c r="AF66" s="176">
        <v>1</v>
      </c>
      <c r="AG66" s="176">
        <v>5</v>
      </c>
      <c r="AH66" s="176">
        <v>0</v>
      </c>
      <c r="AI66" s="5"/>
      <c r="AJ66" s="174" t="s">
        <v>79</v>
      </c>
      <c r="AK66" s="176">
        <v>0</v>
      </c>
      <c r="AL66" s="176">
        <v>8</v>
      </c>
      <c r="AM66" s="176">
        <v>1</v>
      </c>
      <c r="AN66" s="176">
        <v>5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4" t="s">
        <v>80</v>
      </c>
      <c r="AD67" s="176">
        <v>0</v>
      </c>
      <c r="AE67" s="176">
        <v>8</v>
      </c>
      <c r="AF67" s="176">
        <v>1</v>
      </c>
      <c r="AG67" s="176">
        <v>5</v>
      </c>
      <c r="AH67" s="176">
        <v>0</v>
      </c>
      <c r="AI67" s="5"/>
      <c r="AJ67" s="174" t="s">
        <v>80</v>
      </c>
      <c r="AK67" s="176">
        <v>0</v>
      </c>
      <c r="AL67" s="176">
        <v>8</v>
      </c>
      <c r="AM67" s="176">
        <v>1</v>
      </c>
      <c r="AN67" s="176">
        <v>5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4" t="s">
        <v>81</v>
      </c>
      <c r="AD68" s="176">
        <v>0</v>
      </c>
      <c r="AE68" s="176">
        <v>5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5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4" t="s">
        <v>96</v>
      </c>
      <c r="AD69" s="176">
        <v>0</v>
      </c>
      <c r="AE69" s="176">
        <v>5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5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78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11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4" t="s">
        <v>82</v>
      </c>
      <c r="AD70" s="176">
        <v>0</v>
      </c>
      <c r="AE70" s="176">
        <v>5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5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4" t="s">
        <v>94</v>
      </c>
      <c r="AD71" s="176">
        <v>0</v>
      </c>
      <c r="AE71" s="176">
        <v>5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5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1</v>
      </c>
      <c r="AG72" s="176">
        <v>5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1</v>
      </c>
      <c r="AN72" s="176">
        <v>5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28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1</v>
      </c>
      <c r="AG73" s="176">
        <v>5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1</v>
      </c>
      <c r="AN73" s="176">
        <v>5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9">
        <v>200</v>
      </c>
      <c r="AE74" s="99">
        <v>209</v>
      </c>
      <c r="AF74" s="99">
        <v>209</v>
      </c>
      <c r="AG74" s="99">
        <v>209</v>
      </c>
      <c r="AH74" s="99">
        <v>200</v>
      </c>
      <c r="AI74" s="5"/>
      <c r="AK74" s="99">
        <v>200</v>
      </c>
      <c r="AL74" s="99">
        <v>209</v>
      </c>
      <c r="AM74" s="99">
        <v>209</v>
      </c>
      <c r="AN74" s="99">
        <v>209</v>
      </c>
      <c r="AO74" s="99">
        <v>200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23</v>
      </c>
      <c r="O75" s="169" t="s">
        <v>30</v>
      </c>
      <c r="Q75" s="168">
        <v>5</v>
      </c>
      <c r="R75" s="168">
        <v>3</v>
      </c>
      <c r="S75" s="168">
        <v>6</v>
      </c>
      <c r="T75" s="168">
        <v>5</v>
      </c>
      <c r="U75" s="168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16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3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15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2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23</v>
      </c>
      <c r="O84" s="169" t="s">
        <v>30</v>
      </c>
      <c r="Q84" s="168">
        <v>8</v>
      </c>
      <c r="R84" s="168">
        <v>10</v>
      </c>
      <c r="S84" s="168">
        <v>17</v>
      </c>
      <c r="T84" s="168">
        <v>5</v>
      </c>
      <c r="U84" s="168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31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7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13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5</v>
      </c>
      <c r="S86" s="168">
        <v>4</v>
      </c>
      <c r="T86" s="168">
        <v>7</v>
      </c>
      <c r="U86" s="168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13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5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23</v>
      </c>
      <c r="Q94" s="168">
        <v>6</v>
      </c>
      <c r="R94" s="168">
        <v>10</v>
      </c>
      <c r="S94" s="168">
        <v>16</v>
      </c>
      <c r="T94" s="168">
        <v>4</v>
      </c>
      <c r="U94" s="168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95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6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95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6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95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6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16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3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23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5</v>
      </c>
      <c r="U110" s="168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28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9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23</v>
      </c>
      <c r="Q119" s="168">
        <v>7</v>
      </c>
      <c r="R119" s="168">
        <v>8</v>
      </c>
      <c r="S119" s="168">
        <v>6</v>
      </c>
      <c r="T119" s="168">
        <v>5</v>
      </c>
      <c r="U119" s="168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23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5</v>
      </c>
      <c r="U120" s="168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13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5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28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9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13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5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31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7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31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7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23</v>
      </c>
      <c r="Q145" s="168">
        <v>7</v>
      </c>
      <c r="R145" s="168">
        <v>7</v>
      </c>
      <c r="S145" s="168">
        <v>5</v>
      </c>
      <c r="T145" s="168">
        <v>7</v>
      </c>
      <c r="U145" s="168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15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2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2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23</v>
      </c>
      <c r="Q152" s="168">
        <v>4</v>
      </c>
      <c r="R152" s="168">
        <v>3</v>
      </c>
      <c r="S152" s="168">
        <v>5</v>
      </c>
      <c r="T152" s="168">
        <v>10</v>
      </c>
      <c r="U152" s="168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12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4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23</v>
      </c>
      <c r="O159" s="169" t="s">
        <v>23</v>
      </c>
      <c r="Q159" s="168">
        <v>8</v>
      </c>
      <c r="R159" s="168">
        <v>7</v>
      </c>
      <c r="S159" s="168">
        <v>8</v>
      </c>
      <c r="T159" s="168">
        <v>5</v>
      </c>
      <c r="U159" s="168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95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6</v>
      </c>
      <c r="S160" s="168">
        <v>7</v>
      </c>
      <c r="T160" s="168">
        <v>7</v>
      </c>
      <c r="U160" s="168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7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12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4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16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3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23</v>
      </c>
      <c r="Q176" s="168">
        <v>6</v>
      </c>
      <c r="R176" s="168">
        <v>4</v>
      </c>
      <c r="S176" s="168">
        <v>8</v>
      </c>
      <c r="T176" s="168">
        <v>14</v>
      </c>
      <c r="U176" s="168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95</v>
      </c>
      <c r="L181" s="169" t="s">
        <v>15</v>
      </c>
      <c r="M181" s="169" t="s">
        <v>31</v>
      </c>
      <c r="N181" s="169" t="s">
        <v>15</v>
      </c>
      <c r="O181" s="169" t="s">
        <v>30</v>
      </c>
      <c r="Q181" s="168">
        <v>6</v>
      </c>
      <c r="R181" s="168">
        <v>2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23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5</v>
      </c>
      <c r="U182" s="168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29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8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23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5</v>
      </c>
      <c r="U190" s="168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12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4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21" priority="79">
      <formula>_xlfn.LET(_xlpm.x, W4, AND(NOT(_xlfn.ISFORMULA(_xlpm.x)), _xlpm.x&lt;&gt;""))</formula>
    </cfRule>
  </conditionalFormatting>
  <conditionalFormatting sqref="W4:AA203">
    <cfRule type="expression" dxfId="20" priority="74">
      <formula>_xlfn.LET(_xlpm.x, W4, AND(NOT(_xlfn.ISFORMULA(_xlpm.x)), _xlpm.x&lt;&gt;""))</formula>
    </cfRule>
  </conditionalFormatting>
  <conditionalFormatting sqref="K1:M1048576">
    <cfRule type="cellIs" dxfId="19" priority="23" operator="equal">
      <formula>"C1"</formula>
    </cfRule>
    <cfRule type="cellIs" dxfId="18" priority="24" operator="between">
      <formula>"G1"</formula>
      <formula>"G5"</formula>
    </cfRule>
    <cfRule type="cellIs" dxfId="17" priority="26" operator="between">
      <formula>"M1"</formula>
      <formula>"M5"</formula>
    </cfRule>
  </conditionalFormatting>
  <conditionalFormatting sqref="C28:G28 C39:G46 C29 G29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6" priority="18" operator="equal">
      <formula>"C1"</formula>
    </cfRule>
    <cfRule type="cellIs" dxfId="15" priority="19" operator="between">
      <formula>"G1"</formula>
      <formula>"G4"</formula>
    </cfRule>
    <cfRule type="cellIs" dxfId="14" priority="20" operator="between">
      <formula>"GA"</formula>
      <formula>"GQ"</formula>
    </cfRule>
    <cfRule type="cellIs" dxfId="13" priority="21" operator="between">
      <formula>"M1"</formula>
      <formula>"M4"</formula>
    </cfRule>
  </conditionalFormatting>
  <conditionalFormatting sqref="E52:E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F52:F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D29:F2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conditionalFormatting sqref="N1:O1048576">
    <cfRule type="cellIs" dxfId="4" priority="1" operator="equal">
      <formula>"C1"</formula>
    </cfRule>
    <cfRule type="cellIs" dxfId="3" priority="2" operator="between">
      <formula>"G1"</formula>
      <formula>"G5"</formula>
    </cfRule>
    <cfRule type="cellIs" dxfId="2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K1:M1048576</xm:sqref>
        </x14:conditionalFormatting>
        <x14:conditionalFormatting xmlns:xm="http://schemas.microsoft.com/office/excel/2006/main">
          <x14:cfRule type="containsText" priority="3" operator="containsText" id="{3CB2AF00-0D8A-47CE-8B6C-F239CC4BE33A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2026-07-27T02:25:49Z</dcterms:modified>
</cp:coreProperties>
</file>