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D5C4791E-8A5D-439B-B5FA-82A9EA08773A}" xr6:coauthVersionLast="47" xr6:coauthVersionMax="47" xr10:uidLastSave="{00000000-0000-0000-0000-000000000000}"/>
  <bookViews>
    <workbookView xWindow="-23235" yWindow="2730" windowWidth="21600" windowHeight="1110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E299" i="48" a="1"/>
  <c r="E299" i="48" s="1"/>
  <c r="J299" i="48" l="1" a="1"/>
  <c r="J299" i="48" s="1"/>
  <c r="K299" i="48" s="1" a="1"/>
  <c r="K299" i="48" s="1"/>
  <c r="L299" i="48" s="1" a="1"/>
  <c r="L299" i="48" s="1"/>
  <c r="C229" i="48" l="1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/>
  <c r="Z203" i="71" a="1"/>
  <c r="Z203" i="71"/>
  <c r="AA202" i="71" a="1"/>
  <c r="AA202" i="71" s="1"/>
  <c r="Z202" i="71" a="1"/>
  <c r="Z202" i="71" s="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/>
  <c r="AA196" i="71" a="1"/>
  <c r="AA196" i="7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 s="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 s="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 s="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 s="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F24" i="68" l="1"/>
  <c r="F27" i="68" s="1"/>
  <c r="G24" i="72"/>
  <c r="F24" i="72"/>
  <c r="F27" i="72" s="1"/>
  <c r="C24" i="74"/>
  <c r="C24" i="72"/>
  <c r="D24" i="74"/>
  <c r="D27" i="74" s="1"/>
  <c r="D24" i="72"/>
  <c r="D27" i="72" s="1"/>
  <c r="E24" i="68"/>
  <c r="E27" i="68" s="1"/>
  <c r="E24" i="74"/>
  <c r="E27" i="74" s="1"/>
  <c r="E24" i="71"/>
  <c r="E27" i="71" s="1"/>
  <c r="E24" i="72"/>
  <c r="E27" i="72" s="1"/>
  <c r="G24" i="74"/>
  <c r="F24" i="74"/>
  <c r="F27" i="74" s="1"/>
  <c r="C24" i="68"/>
  <c r="C30" i="74" a="1"/>
  <c r="C30" i="74" s="1"/>
  <c r="G24" i="68"/>
  <c r="C30" i="13" a="1"/>
  <c r="C30" i="13" s="1"/>
  <c r="C30" i="68" a="1"/>
  <c r="C30" i="68" s="1"/>
  <c r="D24" i="68"/>
  <c r="D27" i="68" s="1"/>
  <c r="D24" i="13"/>
  <c r="D27" i="13" s="1"/>
  <c r="E24" i="13"/>
  <c r="F24" i="13"/>
  <c r="G24" i="13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F26" i="68" l="1"/>
  <c r="F26" i="72"/>
  <c r="E26" i="68"/>
  <c r="D26" i="74"/>
  <c r="F26" i="74"/>
  <c r="E26" i="74"/>
  <c r="D26" i="72"/>
  <c r="D26" i="13"/>
  <c r="E26" i="70"/>
  <c r="D26" i="68"/>
  <c r="E26" i="71"/>
  <c r="E26" i="72"/>
  <c r="E26" i="69"/>
  <c r="F27" i="13"/>
  <c r="F26" i="13"/>
  <c r="E27" i="13"/>
  <c r="E26" i="13"/>
  <c r="D26" i="71"/>
  <c r="F26" i="71"/>
  <c r="F26" i="70"/>
  <c r="F26" i="69"/>
  <c r="D27" i="69"/>
  <c r="D27" i="70"/>
  <c r="G18" i="48"/>
  <c r="G90" i="48" l="1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/>
  <c r="W7" i="72" a="1"/>
  <c r="W7" i="72" s="1"/>
  <c r="X7" i="72" a="1"/>
  <c r="X7" i="72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/>
  <c r="X39" i="72" a="1"/>
  <c r="X39" i="72" s="1"/>
  <c r="Y39" i="72" a="1"/>
  <c r="Y39" i="72" s="1"/>
  <c r="W40" i="72" a="1"/>
  <c r="W40" i="72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W43" i="72" a="1"/>
  <c r="W43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 s="1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 s="1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 s="1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 s="1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 s="1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F8" i="48"/>
  <c r="M158" i="48"/>
  <c r="I8" i="77" l="1" a="1"/>
  <c r="I8" i="77" s="1"/>
  <c r="M158" i="77" a="1"/>
  <c r="E4" i="76" a="1"/>
  <c r="E4" i="76" s="1"/>
  <c r="G8" i="48"/>
  <c r="D22" i="4" s="1"/>
  <c r="C22" i="4" s="1"/>
  <c r="S158" i="48" a="1"/>
  <c r="S158" i="48" s="1"/>
  <c r="P158" i="48" a="1"/>
  <c r="P158" i="48" s="1"/>
  <c r="F8" i="77" l="1"/>
  <c r="M158" i="77"/>
  <c r="H29" i="48"/>
  <c r="P158" i="77" l="1" a="1"/>
  <c r="P158" i="77" s="1"/>
  <c r="S158" i="77" a="1"/>
  <c r="S158" i="77" s="1"/>
  <c r="N158" i="77" a="1"/>
  <c r="N158" i="77" s="1"/>
  <c r="C8" i="77" s="1"/>
  <c r="D8" i="77"/>
  <c r="G8" i="77"/>
  <c r="B7" i="48" a="1"/>
  <c r="B7" i="48" s="1"/>
  <c r="B3" i="48"/>
  <c r="F299" i="48" s="1" a="1"/>
  <c r="F299" i="48" s="1"/>
  <c r="H8" i="77" l="1"/>
  <c r="E8" i="77"/>
  <c r="F16" i="48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<sst xmlns="http://schemas.openxmlformats.org/spreadsheetml/2006/main" count="9253" uniqueCount="313">
  <si>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</si>
  <si>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</si>
  <si>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</si>
  <si>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</si>
  <si>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</si>
  <si>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</si>
  <si>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</si>
  <si>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</si>
  <si>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</si>
  <si>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</si>
  <si>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</si>
  <si>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</si>
  <si>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</si>
  <si>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</si>
  <si>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</si>
  <si>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</si>
  <si>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</si>
  <si>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</si>
  <si>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</si>
  <si>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</si>
  <si>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</si>
  <si>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</si>
  <si>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</si>
  <si>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</si>
  <si>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</si>
  <si>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</si>
  <si>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</si>
  <si>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</si>
  <si>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</si>
  <si>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</si>
  <si>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</si>
  <si>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</si>
  <si>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</si>
  <si>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</si>
  <si>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</si>
  <si>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</si>
  <si>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</si>
  <si>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</si>
  <si>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</si>
  <si>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</si>
  <si>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</si>
  <si>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</si>
  <si>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</si>
  <si>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</si>
  <si>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</si>
  <si>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</si>
  <si>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</si>
  <si>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</si>
  <si>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</si>
  <si>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</si>
  <si>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</si>
  <si>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</si>
  <si>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</si>
  <si>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</si>
  <si>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</si>
  <si>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</si>
  <si>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</si>
  <si>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</si>
  <si>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</si>
  <si>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</si>
  <si>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</si>
  <si>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</si>
  <si>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</si>
  <si>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</si>
  <si>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</si>
  <si>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</si>
  <si>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</si>
  <si>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</si>
  <si>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</si>
  <si>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</si>
  <si>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</si>
  <si>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</si>
  <si>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</si>
  <si>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</si>
  <si>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</si>
  <si>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</si>
  <si>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</si>
  <si>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</si>
  <si>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</si>
  <si>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</si>
  <si>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</si>
  <si>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</si>
  <si>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</si>
  <si>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</si>
  <si>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</si>
  <si>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</si>
  <si>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</si>
  <si>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</si>
  <si>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</si>
  <si>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</si>
  <si>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</si>
  <si>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</si>
  <si>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</si>
  <si>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</si>
  <si>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</si>
  <si>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</si>
  <si>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</si>
  <si>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</si>
  <si>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</si>
  <si>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</si>
  <si>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</si>
  <si>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</si>
  <si>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</si>
  <si>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</si>
  <si>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</si>
  <si>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</si>
  <si>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</si>
  <si>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</si>
  <si>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</si>
  <si>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</si>
  <si>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</si>
  <si>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</si>
  <si>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</si>
  <si>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</si>
  <si>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</si>
  <si>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</si>
  <si>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</si>
  <si>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</si>
  <si>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</si>
  <si>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</si>
  <si>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</si>
  <si>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</si>
  <si>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</si>
  <si>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</si>
  <si>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</si>
  <si>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</si>
  <si>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</si>
  <si>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</si>
  <si>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</si>
  <si>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</si>
  <si>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</si>
  <si>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</si>
  <si>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</si>
  <si>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</si>
  <si>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</si>
  <si>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</si>
  <si>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</si>
  <si>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</si>
  <si>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</si>
  <si>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</si>
  <si>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</si>
  <si>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</si>
  <si>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</si>
  <si>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</si>
  <si>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</si>
  <si>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</si>
  <si>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</si>
  <si>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</si>
  <si>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</si>
  <si>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</si>
  <si>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</si>
  <si>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</si>
  <si>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</si>
  <si>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</si>
  <si>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</si>
  <si>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</si>
  <si>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</si>
  <si>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</si>
  <si>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</si>
  <si>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</si>
  <si>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</si>
  <si>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</si>
  <si>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</si>
  <si>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</si>
  <si>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</si>
  <si>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</si>
  <si>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</si>
  <si>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</si>
  <si>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</si>
  <si>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</si>
  <si>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</si>
  <si>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</si>
  <si>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</si>
  <si>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</si>
  <si>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</si>
  <si>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</si>
  <si>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</si>
  <si>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</si>
  <si>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</si>
  <si>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</si>
  <si>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</si>
  <si>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</si>
  <si>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</si>
  <si>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</si>
  <si>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</si>
  <si>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</si>
  <si>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</si>
  <si>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</si>
  <si>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</si>
  <si>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</si>
  <si>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</si>
  <si>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</si>
  <si>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</si>
  <si>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</si>
  <si>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</si>
  <si>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</si>
  <si>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</si>
  <si>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</si>
  <si>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</si>
  <si>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</si>
  <si>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</si>
  <si>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</si>
  <si>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</si>
  <si>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</si>
  <si>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</si>
  <si>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</si>
  <si>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</si>
  <si>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</si>
  <si>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</si>
  <si>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</si>
  <si>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</si>
  <si>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</si>
  <si>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</si>
  <si>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</si>
  <si>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</si>
  <si>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</si>
  <si>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</si>
  <si>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</si>
  <si>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</si>
  <si>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</si>
  <si>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</si>
  <si>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</si>
  <si>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</si>
  <si>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</si>
  <si>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</si>
  <si>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</si>
  <si>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</si>
  <si>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</si>
  <si>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</si>
  <si>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</si>
  <si>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</si>
  <si>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</si>
  <si>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</si>
  <si>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</si>
  <si>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</si>
  <si>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</si>
  <si>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</si>
  <si>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</si>
  <si>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</si>
  <si>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</si>
  <si>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</si>
  <si>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</si>
  <si>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</si>
  <si>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</si>
  <si>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</si>
  <si>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</si>
  <si>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</si>
  <si>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</si>
  <si>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</si>
  <si>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</si>
  <si>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</si>
  <si>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</si>
  <si>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</si>
  <si>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</si>
  <si>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</si>
  <si>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</si>
  <si>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</si>
  <si>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</si>
  <si>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</si>
  <si>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</si>
  <si>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</si>
  <si>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</si>
  <si>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</si>
  <si>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</si>
  <si>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</si>
  <si>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</si>
  <si>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</si>
  <si>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</si>
  <si>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</si>
  <si>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</si>
  <si>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</si>
  <si>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</si>
  <si>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</si>
  <si>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</si>
  <si>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</si>
  <si>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</si>
  <si>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</si>
  <si>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</si>
  <si>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</si>
  <si>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</si>
  <si>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</si>
  <si>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</si>
  <si>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</si>
  <si>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</si>
  <si>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</si>
  <si>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</si>
  <si>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</si>
  <si>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</si>
  <si>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</si>
  <si>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</si>
  <si>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</si>
  <si>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</si>
  <si>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</si>
  <si>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</si>
  <si>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</si>
  <si>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</si>
  <si>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</si>
  <si>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</si>
  <si>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</si>
  <si>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</si>
  <si>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</si>
  <si>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</si>
  <si>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</si>
  <si>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</si>
  <si>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</si>
  <si>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</si>
  <si>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</si>
  <si>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</si>
  <si>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</si>
  <si>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</si>
  <si>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</si>
  <si>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H026192A_4006_2607241819_betmode2_108_9246_card</t>
    <phoneticPr fontId="20" type="noConversion"/>
  </si>
  <si>
    <t>4.1.0.0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</si>
</sst>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8" sqref="E7:E8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306</v>
      </c>
      <c r="C2" s="5"/>
    </row>
    <row r="3" spans="1:9" x14ac:dyDescent="0.3">
      <c r="A3" s="16" t="s">
        <v>34</v>
      </c>
      <c r="B3" s="36" t="s">
        <v>312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B7" s="204"/>
      <c r="C7" s="205"/>
      <c r="D7" s="204"/>
      <c r="E7" s="204"/>
      <c r="G7" s="206"/>
    </row>
    <row r="8" spans="1:9" x14ac:dyDescent="0.3">
      <c r="B8" s="204"/>
      <c r="C8" s="205"/>
      <c r="D8" s="204"/>
      <c r="E8" s="204"/>
      <c r="G8" s="206"/>
    </row>
    <row r="9" spans="1:9" x14ac:dyDescent="0.3">
      <c r="B9" s="204"/>
      <c r="C9" s="205"/>
      <c r="D9" s="204"/>
      <c r="E9" s="204"/>
      <c r="G9" s="20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3">
        <f>SUM(B18:B19)</f>
        <v>0.94000000227511493</v>
      </c>
      <c r="D11" s="93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55">
        <f>B22+B23</f>
        <v>0.93999999552788405</v>
      </c>
      <c r="D12" s="155" t="s">
        <v>240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0.92500000015675199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 x14ac:dyDescent="0.3">
      <c r="A18" s="207" t="str">
        <f>D11</f>
        <v>Normal Bet</v>
      </c>
      <c r="B18" s="39">
        <f>Multiplier_Weight_Oldhand!C7</f>
        <v>0.67999999998503224</v>
      </c>
      <c r="C18" s="208">
        <f>1/D18</f>
        <v>4.2016800504201604E-3</v>
      </c>
      <c r="D18" s="210">
        <f>Multiplier_Weight_Oldhand!G7</f>
        <v>238.00003522400564</v>
      </c>
      <c r="E18" s="27" t="s">
        <v>43</v>
      </c>
      <c r="F18" s="96"/>
      <c r="G18" s="7"/>
      <c r="H18" s="7"/>
      <c r="I18" s="11"/>
    </row>
    <row r="19" spans="1:9" x14ac:dyDescent="0.3">
      <c r="A19" s="207"/>
      <c r="B19" s="39">
        <f>Multiplier_Weight_Oldhand!D7</f>
        <v>0.26000000229008274</v>
      </c>
      <c r="C19" s="209"/>
      <c r="D19" s="211"/>
      <c r="E19" s="27" t="s">
        <v>51</v>
      </c>
      <c r="F19" s="96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96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 x14ac:dyDescent="0.3">
      <c r="A22" s="207" t="str">
        <f>D12</f>
        <v>Extra Bet</v>
      </c>
      <c r="B22" s="39">
        <f>Multiplier_Weight_Oldhand!C8</f>
        <v>0.33653492820633824</v>
      </c>
      <c r="C22" s="208">
        <f>1/D22</f>
        <v>2.1008403231092435E-2</v>
      </c>
      <c r="D22" s="210">
        <f>Multiplier_Weight_Oldhand!G8</f>
        <v>47.600000295120005</v>
      </c>
      <c r="E22" s="27" t="s">
        <v>43</v>
      </c>
      <c r="F22" s="96"/>
      <c r="G22" s="7"/>
      <c r="H22" s="7"/>
      <c r="I22" s="11"/>
    </row>
    <row r="23" spans="1:9" x14ac:dyDescent="0.3">
      <c r="A23" s="207"/>
      <c r="B23" s="39">
        <f>Multiplier_Weight_Oldhand!D8</f>
        <v>0.60346506732154581</v>
      </c>
      <c r="C23" s="209"/>
      <c r="D23" s="211"/>
      <c r="E23" s="27" t="s">
        <v>51</v>
      </c>
      <c r="F23" s="96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96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 x14ac:dyDescent="0.3">
      <c r="A26" s="207" t="str">
        <f>D13</f>
        <v>Buy Feature</v>
      </c>
      <c r="B26" s="39">
        <f>Multiplier_Weight_Oldhand!C9</f>
        <v>0</v>
      </c>
      <c r="C26" s="208">
        <f>1/D26</f>
        <v>1</v>
      </c>
      <c r="D26" s="212">
        <v>1</v>
      </c>
      <c r="E26" s="27" t="s">
        <v>43</v>
      </c>
      <c r="F26" s="96"/>
      <c r="G26" s="7"/>
      <c r="H26" s="7"/>
      <c r="I26" s="11"/>
    </row>
    <row r="27" spans="1:9" x14ac:dyDescent="0.3">
      <c r="A27" s="207"/>
      <c r="B27" s="39">
        <f>Multiplier_Weight_Oldhand!D9</f>
        <v>0.92500000015675199</v>
      </c>
      <c r="C27" s="209"/>
      <c r="D27" s="213"/>
      <c r="E27" s="27" t="s">
        <v>51</v>
      </c>
      <c r="F27" s="96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12</v>
      </c>
      <c r="C36" s="37">
        <v>12</v>
      </c>
    </row>
    <row r="37" spans="1:7" x14ac:dyDescent="0.3">
      <c r="A37" s="20">
        <v>4</v>
      </c>
      <c r="B37" s="37">
        <v>14</v>
      </c>
      <c r="C37" s="37">
        <v>14</v>
      </c>
    </row>
    <row r="38" spans="1:7" x14ac:dyDescent="0.3">
      <c r="A38" s="8">
        <v>5</v>
      </c>
      <c r="B38" s="38">
        <v>16</v>
      </c>
      <c r="C38" s="38">
        <v>16</v>
      </c>
    </row>
    <row r="39" spans="1:7" x14ac:dyDescent="0.3">
      <c r="A39" s="130" t="s">
        <v>122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 x14ac:dyDescent="0.3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 x14ac:dyDescent="0.3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 x14ac:dyDescent="0.3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 x14ac:dyDescent="0.3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 x14ac:dyDescent="0.3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 x14ac:dyDescent="0.3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 x14ac:dyDescent="0.3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 x14ac:dyDescent="0.3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 x14ac:dyDescent="0.3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 x14ac:dyDescent="0.3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124</v>
      </c>
    </row>
    <row r="5" spans="2:2" x14ac:dyDescent="0.3">
      <c r="B5" s="22" t="s">
        <v>125</v>
      </c>
    </row>
    <row r="7" spans="2:2" x14ac:dyDescent="0.3">
      <c r="B7" s="22" t="s">
        <v>126</v>
      </c>
    </row>
    <row r="8" spans="2:2" x14ac:dyDescent="0.3">
      <c r="B8" s="22" t="s">
        <v>127</v>
      </c>
    </row>
    <row r="9" spans="2:2" x14ac:dyDescent="0.3">
      <c r="B9" s="22" t="s">
        <v>128</v>
      </c>
    </row>
    <row r="10" spans="2:2" x14ac:dyDescent="0.3">
      <c r="B10" s="22" t="s">
        <v>129</v>
      </c>
    </row>
    <row r="11" spans="2:2" x14ac:dyDescent="0.3">
      <c r="B11" s="22" t="s">
        <v>253</v>
      </c>
    </row>
    <row r="12" spans="2:2" x14ac:dyDescent="0.3">
      <c r="B12" s="22" t="s">
        <v>254</v>
      </c>
    </row>
    <row r="13" spans="2:2" x14ac:dyDescent="0.3">
      <c r="B13" s="22" t="s">
        <v>130</v>
      </c>
    </row>
    <row r="14" spans="2:2" x14ac:dyDescent="0.3">
      <c r="B14" s="22" t="s">
        <v>255</v>
      </c>
    </row>
    <row r="15" spans="2:2" x14ac:dyDescent="0.3">
      <c r="B15" s="22" t="s">
        <v>256</v>
      </c>
    </row>
    <row r="16" spans="2:2" x14ac:dyDescent="0.3">
      <c r="B16" s="22" t="s">
        <v>131</v>
      </c>
    </row>
    <row r="18" spans="2:2" x14ac:dyDescent="0.3">
      <c r="B18" s="22" t="s">
        <v>132</v>
      </c>
    </row>
    <row r="19" spans="2:2" x14ac:dyDescent="0.3">
      <c r="B19" s="22" t="s">
        <v>123</v>
      </c>
    </row>
    <row r="20" spans="2:2" x14ac:dyDescent="0.3">
      <c r="B20" s="22" t="s">
        <v>133</v>
      </c>
    </row>
    <row r="21" spans="2:2" x14ac:dyDescent="0.3">
      <c r="B21" s="22" t="s">
        <v>134</v>
      </c>
    </row>
    <row r="22" spans="2:2" x14ac:dyDescent="0.3">
      <c r="B22" s="22" t="s">
        <v>257</v>
      </c>
    </row>
    <row r="23" spans="2:2" x14ac:dyDescent="0.3">
      <c r="B23" s="22" t="s">
        <v>135</v>
      </c>
    </row>
    <row r="24" spans="2:2" x14ac:dyDescent="0.3">
      <c r="B24" s="22" t="s">
        <v>258</v>
      </c>
    </row>
    <row r="25" spans="2:2" x14ac:dyDescent="0.3">
      <c r="B25" s="22" t="s">
        <v>136</v>
      </c>
    </row>
    <row r="26" spans="2:2" x14ac:dyDescent="0.3">
      <c r="B26" s="22" t="s">
        <v>137</v>
      </c>
    </row>
    <row r="28" spans="2:2" x14ac:dyDescent="0.3">
      <c r="B28" s="22" t="s">
        <v>138</v>
      </c>
    </row>
    <row r="30" spans="2:2" x14ac:dyDescent="0.3">
      <c r="B30" s="22" t="s">
        <v>139</v>
      </c>
    </row>
    <row r="31" spans="2:2" x14ac:dyDescent="0.3">
      <c r="B31" s="22" t="s">
        <v>140</v>
      </c>
    </row>
    <row r="33" spans="2:2" x14ac:dyDescent="0.3">
      <c r="B33" s="22" t="s">
        <v>141</v>
      </c>
    </row>
    <row r="35" spans="2:2" x14ac:dyDescent="0.3">
      <c r="B35" s="22" t="s">
        <v>142</v>
      </c>
    </row>
    <row r="37" spans="2:2" x14ac:dyDescent="0.3">
      <c r="B37" s="22" t="s">
        <v>143</v>
      </c>
    </row>
    <row r="38" spans="2:2" x14ac:dyDescent="0.3">
      <c r="B38" s="22" t="s">
        <v>144</v>
      </c>
    </row>
    <row r="39" spans="2:2" x14ac:dyDescent="0.3">
      <c r="B39" s="22" t="s">
        <v>145</v>
      </c>
    </row>
    <row r="40" spans="2:2" x14ac:dyDescent="0.3">
      <c r="B40" s="22" t="s">
        <v>146</v>
      </c>
    </row>
    <row r="42" spans="2:2" x14ac:dyDescent="0.3">
      <c r="B42" s="22" t="s">
        <v>147</v>
      </c>
    </row>
    <row r="43" spans="2:2" x14ac:dyDescent="0.3">
      <c r="B43" s="22" t="s">
        <v>123</v>
      </c>
    </row>
    <row r="44" spans="2:2" x14ac:dyDescent="0.3">
      <c r="B44" s="22" t="s">
        <v>148</v>
      </c>
    </row>
    <row r="46" spans="2:2" x14ac:dyDescent="0.3">
      <c r="B46" s="22" t="s">
        <v>149</v>
      </c>
    </row>
    <row r="47" spans="2:2" x14ac:dyDescent="0.3">
      <c r="B47" s="22" t="s">
        <v>150</v>
      </c>
    </row>
    <row r="48" spans="2:2" x14ac:dyDescent="0.3">
      <c r="B48" s="22" t="s">
        <v>259</v>
      </c>
    </row>
    <row r="49" spans="2:2" x14ac:dyDescent="0.3">
      <c r="B49" s="22" t="s">
        <v>151</v>
      </c>
    </row>
    <row r="50" spans="2:2" x14ac:dyDescent="0.3">
      <c r="B50" s="22" t="s">
        <v>152</v>
      </c>
    </row>
    <row r="51" spans="2:2" x14ac:dyDescent="0.3">
      <c r="B51" s="22" t="s">
        <v>153</v>
      </c>
    </row>
    <row r="53" spans="2:2" x14ac:dyDescent="0.3">
      <c r="B53" s="22" t="s">
        <v>154</v>
      </c>
    </row>
    <row r="55" spans="2:2" x14ac:dyDescent="0.3">
      <c r="B55" s="22" t="s">
        <v>155</v>
      </c>
    </row>
    <row r="56" spans="2:2" x14ac:dyDescent="0.3">
      <c r="B56" s="22" t="s">
        <v>260</v>
      </c>
    </row>
    <row r="57" spans="2:2" x14ac:dyDescent="0.3">
      <c r="B57" s="22" t="s">
        <v>156</v>
      </c>
    </row>
    <row r="58" spans="2:2" x14ac:dyDescent="0.3">
      <c r="B58" s="22" t="s">
        <v>261</v>
      </c>
    </row>
    <row r="59" spans="2:2" x14ac:dyDescent="0.3">
      <c r="B59" s="22" t="s">
        <v>157</v>
      </c>
    </row>
    <row r="60" spans="2:2" x14ac:dyDescent="0.3">
      <c r="B60" s="22" t="s">
        <v>158</v>
      </c>
    </row>
    <row r="62" spans="2:2" x14ac:dyDescent="0.3">
      <c r="B62" s="22" t="s">
        <v>159</v>
      </c>
    </row>
    <row r="64" spans="2:2" x14ac:dyDescent="0.3">
      <c r="B64" s="22" t="s">
        <v>160</v>
      </c>
    </row>
    <row r="65" spans="2:2" x14ac:dyDescent="0.3">
      <c r="B65" s="22" t="s">
        <v>161</v>
      </c>
    </row>
    <row r="67" spans="2:2" x14ac:dyDescent="0.3">
      <c r="B67" s="22" t="s">
        <v>162</v>
      </c>
    </row>
    <row r="69" spans="2:2" x14ac:dyDescent="0.3">
      <c r="B69" s="22" t="s">
        <v>163</v>
      </c>
    </row>
    <row r="70" spans="2:2" x14ac:dyDescent="0.3">
      <c r="B70" s="22" t="s">
        <v>164</v>
      </c>
    </row>
    <row r="71" spans="2:2" x14ac:dyDescent="0.3">
      <c r="B71" s="22" t="s">
        <v>262</v>
      </c>
    </row>
    <row r="72" spans="2:2" x14ac:dyDescent="0.3">
      <c r="B72" s="22" t="s">
        <v>165</v>
      </c>
    </row>
    <row r="73" spans="2:2" x14ac:dyDescent="0.3">
      <c r="B73" s="22" t="s">
        <v>263</v>
      </c>
    </row>
    <row r="74" spans="2:2" x14ac:dyDescent="0.3">
      <c r="B74" s="22" t="s">
        <v>166</v>
      </c>
    </row>
    <row r="75" spans="2:2" x14ac:dyDescent="0.3">
      <c r="B75" s="22" t="s">
        <v>167</v>
      </c>
    </row>
    <row r="77" spans="2:2" x14ac:dyDescent="0.3">
      <c r="B77" s="22" t="s">
        <v>168</v>
      </c>
    </row>
    <row r="79" spans="2:2" x14ac:dyDescent="0.3">
      <c r="B79" s="22" t="s">
        <v>169</v>
      </c>
    </row>
    <row r="80" spans="2:2" x14ac:dyDescent="0.3">
      <c r="B80" s="22" t="s">
        <v>170</v>
      </c>
    </row>
    <row r="81" spans="2:2" x14ac:dyDescent="0.3">
      <c r="B81" s="22" t="s">
        <v>171</v>
      </c>
    </row>
    <row r="82" spans="2:2" x14ac:dyDescent="0.3">
      <c r="B82" s="22" t="s">
        <v>264</v>
      </c>
    </row>
    <row r="83" spans="2:2" x14ac:dyDescent="0.3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 x14ac:dyDescent="0.3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 x14ac:dyDescent="0.3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 x14ac:dyDescent="0.3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 x14ac:dyDescent="0.3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 x14ac:dyDescent="0.3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 x14ac:dyDescent="0.3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 x14ac:dyDescent="0.3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 x14ac:dyDescent="0.3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 x14ac:dyDescent="0.3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 x14ac:dyDescent="0.3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 x14ac:dyDescent="0.3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 x14ac:dyDescent="0.3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 x14ac:dyDescent="0.3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 x14ac:dyDescent="0.3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 x14ac:dyDescent="0.3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 x14ac:dyDescent="0.3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 x14ac:dyDescent="0.3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 x14ac:dyDescent="0.3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 x14ac:dyDescent="0.3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 x14ac:dyDescent="0.3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 x14ac:dyDescent="0.3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 x14ac:dyDescent="0.3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 x14ac:dyDescent="0.3">
      <c r="I25" s="117" t="s">
        <v>114</v>
      </c>
      <c r="N25" s="15" t="s">
        <v>121</v>
      </c>
    </row>
    <row r="26" spans="2:31" ht="15.6" customHeight="1" x14ac:dyDescent="0.3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 x14ac:dyDescent="0.3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 x14ac:dyDescent="0.3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 x14ac:dyDescent="0.3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 x14ac:dyDescent="0.3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 x14ac:dyDescent="0.3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 x14ac:dyDescent="0.3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 x14ac:dyDescent="0.3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 x14ac:dyDescent="0.3">
      <c r="I34" s="128">
        <v>25</v>
      </c>
    </row>
    <row r="35" spans="9:31" x14ac:dyDescent="0.3">
      <c r="I35" s="128">
        <v>50</v>
      </c>
    </row>
    <row r="36" spans="9:31" x14ac:dyDescent="0.3">
      <c r="I36" s="128">
        <v>100</v>
      </c>
      <c r="N36" s="15" t="s">
        <v>108</v>
      </c>
    </row>
    <row r="37" spans="9:31" x14ac:dyDescent="0.3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 x14ac:dyDescent="0.3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 x14ac:dyDescent="0.3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 x14ac:dyDescent="0.3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 x14ac:dyDescent="0.3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 x14ac:dyDescent="0.3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 x14ac:dyDescent="0.3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 x14ac:dyDescent="0.3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 x14ac:dyDescent="0.3">
      <c r="P46" s="134"/>
      <c r="Q46" s="134"/>
      <c r="R46" s="134"/>
      <c r="S46" s="134"/>
    </row>
    <row r="47" spans="9:31" x14ac:dyDescent="0.3">
      <c r="N47" s="15" t="s">
        <v>107</v>
      </c>
    </row>
    <row r="48" spans="9:31" x14ac:dyDescent="0.3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 x14ac:dyDescent="0.3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 x14ac:dyDescent="0.3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 x14ac:dyDescent="0.3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 x14ac:dyDescent="0.3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 x14ac:dyDescent="0.3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 x14ac:dyDescent="0.3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 x14ac:dyDescent="0.3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 x14ac:dyDescent="0.3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 x14ac:dyDescent="0.3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722093664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709906683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 x14ac:dyDescent="0.3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158390938</v>
      </c>
      <c r="H5" s="156">
        <v>0</v>
      </c>
      <c r="I5" s="156">
        <v>155717734</v>
      </c>
      <c r="J5" s="156">
        <v>0</v>
      </c>
      <c r="K5" s="156">
        <v>0</v>
      </c>
    </row>
    <row r="6" spans="2:11" x14ac:dyDescent="0.3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49579145</v>
      </c>
      <c r="H6" s="156">
        <v>0</v>
      </c>
      <c r="I6" s="156">
        <v>48742036</v>
      </c>
      <c r="J6" s="156">
        <v>0</v>
      </c>
      <c r="K6" s="156">
        <v>0</v>
      </c>
    </row>
    <row r="7" spans="2:11" x14ac:dyDescent="0.3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21366865</v>
      </c>
      <c r="H7" s="156">
        <v>0</v>
      </c>
      <c r="I7" s="156">
        <v>21006250</v>
      </c>
      <c r="J7" s="156">
        <v>0</v>
      </c>
      <c r="K7" s="156">
        <v>0</v>
      </c>
    </row>
    <row r="8" spans="2:11" x14ac:dyDescent="0.3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9389011</v>
      </c>
      <c r="H8" s="156">
        <v>0</v>
      </c>
      <c r="I8" s="156">
        <v>9230550</v>
      </c>
      <c r="J8" s="156">
        <v>0</v>
      </c>
      <c r="K8" s="156">
        <v>0</v>
      </c>
    </row>
    <row r="9" spans="2:11" x14ac:dyDescent="0.3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6230010</v>
      </c>
      <c r="H9" s="156">
        <v>0</v>
      </c>
      <c r="I9" s="156">
        <v>6124865</v>
      </c>
      <c r="J9" s="156">
        <v>0</v>
      </c>
      <c r="K9" s="156">
        <v>0</v>
      </c>
    </row>
    <row r="10" spans="2:11" x14ac:dyDescent="0.3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5352478</v>
      </c>
      <c r="H10" s="156">
        <v>0</v>
      </c>
      <c r="I10" s="156">
        <v>5262142</v>
      </c>
      <c r="J10" s="156">
        <v>0</v>
      </c>
      <c r="K10" s="156">
        <v>0</v>
      </c>
    </row>
    <row r="11" spans="2:11" x14ac:dyDescent="0.3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2500717</v>
      </c>
      <c r="H11" s="156">
        <v>0</v>
      </c>
      <c r="I11" s="156">
        <v>2458511</v>
      </c>
      <c r="J11" s="156">
        <v>0</v>
      </c>
      <c r="K11" s="156">
        <v>0</v>
      </c>
    </row>
    <row r="12" spans="2:11" x14ac:dyDescent="0.3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3071014</v>
      </c>
      <c r="H12" s="156">
        <v>0</v>
      </c>
      <c r="I12" s="156">
        <v>3019184</v>
      </c>
      <c r="J12" s="156">
        <v>0</v>
      </c>
      <c r="K12" s="156">
        <v>0</v>
      </c>
    </row>
    <row r="13" spans="2:11" x14ac:dyDescent="0.3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2676137</v>
      </c>
      <c r="H13" s="156">
        <v>0</v>
      </c>
      <c r="I13" s="156">
        <v>2630971</v>
      </c>
      <c r="J13" s="156">
        <v>0</v>
      </c>
      <c r="K13" s="156">
        <v>0</v>
      </c>
    </row>
    <row r="14" spans="2:11" x14ac:dyDescent="0.3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2237396</v>
      </c>
      <c r="H14" s="156">
        <v>0</v>
      </c>
      <c r="I14" s="156">
        <v>2199635</v>
      </c>
      <c r="J14" s="156">
        <v>0</v>
      </c>
      <c r="K14" s="156">
        <v>0</v>
      </c>
    </row>
    <row r="15" spans="2:11" x14ac:dyDescent="0.3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4957233</v>
      </c>
      <c r="H15" s="156">
        <v>82322499</v>
      </c>
      <c r="I15" s="156">
        <v>4873568</v>
      </c>
      <c r="J15" s="156">
        <v>87763498</v>
      </c>
      <c r="K15" s="156">
        <v>86501305</v>
      </c>
    </row>
    <row r="16" spans="2:11" x14ac:dyDescent="0.3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2324908</v>
      </c>
      <c r="H16" s="156">
        <v>80669075</v>
      </c>
      <c r="I16" s="156">
        <v>2285670</v>
      </c>
      <c r="J16" s="156">
        <v>85951368</v>
      </c>
      <c r="K16" s="156">
        <v>84853352</v>
      </c>
    </row>
    <row r="17" spans="2:11" x14ac:dyDescent="0.3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1798399</v>
      </c>
      <c r="H17" s="156">
        <v>79018853</v>
      </c>
      <c r="I17" s="156">
        <v>1768047</v>
      </c>
      <c r="J17" s="156">
        <v>84144751</v>
      </c>
      <c r="K17" s="156">
        <v>83204468</v>
      </c>
    </row>
    <row r="18" spans="2:11" x14ac:dyDescent="0.3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877212</v>
      </c>
      <c r="H18" s="156">
        <v>86417827</v>
      </c>
      <c r="I18" s="156">
        <v>862407</v>
      </c>
      <c r="J18" s="156">
        <v>91970757</v>
      </c>
      <c r="K18" s="156">
        <v>91101767</v>
      </c>
    </row>
    <row r="19" spans="2:11" x14ac:dyDescent="0.3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482435</v>
      </c>
      <c r="H19" s="156">
        <v>48551168</v>
      </c>
      <c r="I19" s="156">
        <v>474293</v>
      </c>
      <c r="J19" s="156">
        <v>51641124</v>
      </c>
      <c r="K19" s="156">
        <v>51195287</v>
      </c>
    </row>
    <row r="20" spans="2:11" x14ac:dyDescent="0.3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701681</v>
      </c>
      <c r="H20" s="156">
        <v>37847038</v>
      </c>
      <c r="I20" s="156">
        <v>689839</v>
      </c>
      <c r="J20" s="156">
        <v>40232617</v>
      </c>
      <c r="K20" s="156">
        <v>39929737</v>
      </c>
    </row>
    <row r="21" spans="2:11" x14ac:dyDescent="0.3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350817</v>
      </c>
      <c r="H21" s="156">
        <v>45242811</v>
      </c>
      <c r="I21" s="156">
        <v>344897</v>
      </c>
      <c r="J21" s="156">
        <v>48066841</v>
      </c>
      <c r="K21" s="156">
        <v>47802528</v>
      </c>
    </row>
    <row r="22" spans="2:11" x14ac:dyDescent="0.3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131547</v>
      </c>
      <c r="H22" s="156">
        <v>34532687</v>
      </c>
      <c r="I22" s="156">
        <v>129327</v>
      </c>
      <c r="J22" s="156">
        <v>36667040</v>
      </c>
      <c r="K22" s="156">
        <v>36502779</v>
      </c>
    </row>
    <row r="23" spans="2:11" x14ac:dyDescent="0.3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979841</v>
      </c>
      <c r="H23" s="156">
        <v>243688670</v>
      </c>
      <c r="I23" s="156">
        <v>963295</v>
      </c>
      <c r="J23" s="156">
        <v>220737089</v>
      </c>
      <c r="K23" s="156">
        <v>171780942</v>
      </c>
    </row>
    <row r="24" spans="2:11" x14ac:dyDescent="0.3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175358</v>
      </c>
      <c r="H24" s="156">
        <v>71814222</v>
      </c>
      <c r="I24" s="156">
        <v>172399</v>
      </c>
      <c r="J24" s="156">
        <v>73208944</v>
      </c>
      <c r="K24" s="156">
        <v>74318193</v>
      </c>
    </row>
    <row r="25" spans="2:11" x14ac:dyDescent="0.3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131502</v>
      </c>
      <c r="H25" s="156">
        <v>55922430</v>
      </c>
      <c r="I25" s="156">
        <v>129283</v>
      </c>
      <c r="J25" s="156">
        <v>56944957</v>
      </c>
      <c r="K25" s="156">
        <v>57971867</v>
      </c>
    </row>
    <row r="26" spans="2:11" x14ac:dyDescent="0.3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28400658</v>
      </c>
      <c r="I26" s="156">
        <v>0</v>
      </c>
      <c r="J26" s="156">
        <v>28886645</v>
      </c>
      <c r="K26" s="156">
        <v>29445321</v>
      </c>
    </row>
    <row r="27" spans="2:11" x14ac:dyDescent="0.3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12515091</v>
      </c>
      <c r="I27" s="156">
        <v>0</v>
      </c>
      <c r="J27" s="156">
        <v>12714596</v>
      </c>
      <c r="K27" s="156">
        <v>12935911</v>
      </c>
    </row>
    <row r="28" spans="2:11" x14ac:dyDescent="0.3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0</v>
      </c>
      <c r="H28" s="156">
        <v>30138776</v>
      </c>
      <c r="I28" s="156">
        <v>0</v>
      </c>
      <c r="J28" s="156">
        <v>26640355</v>
      </c>
      <c r="K28" s="156">
        <v>49923784</v>
      </c>
    </row>
    <row r="29" spans="2:11" x14ac:dyDescent="0.3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31405501</v>
      </c>
      <c r="I29" s="156">
        <v>0</v>
      </c>
      <c r="J29" s="156">
        <v>27696190</v>
      </c>
      <c r="K29" s="156">
        <v>52249484</v>
      </c>
    </row>
    <row r="30" spans="2:11" x14ac:dyDescent="0.3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3943397</v>
      </c>
      <c r="I30" s="156">
        <v>0</v>
      </c>
      <c r="J30" s="156">
        <v>3469635</v>
      </c>
      <c r="K30" s="156">
        <v>3114052</v>
      </c>
    </row>
    <row r="31" spans="2:11" x14ac:dyDescent="0.3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3480028</v>
      </c>
      <c r="I31" s="156">
        <v>0</v>
      </c>
      <c r="J31" s="156">
        <v>3054890</v>
      </c>
      <c r="K31" s="156">
        <v>2746237</v>
      </c>
    </row>
    <row r="32" spans="2:11" x14ac:dyDescent="0.3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3113858</v>
      </c>
      <c r="I32" s="156">
        <v>0</v>
      </c>
      <c r="J32" s="156">
        <v>2727160</v>
      </c>
      <c r="K32" s="156">
        <v>2455627</v>
      </c>
    </row>
    <row r="33" spans="2:11" x14ac:dyDescent="0.3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2634373</v>
      </c>
      <c r="I33" s="156">
        <v>0</v>
      </c>
      <c r="J33" s="156">
        <v>2298085</v>
      </c>
      <c r="K33" s="156">
        <v>5671048</v>
      </c>
    </row>
    <row r="34" spans="2:11" x14ac:dyDescent="0.3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2155167</v>
      </c>
      <c r="I34" s="156">
        <v>0</v>
      </c>
      <c r="J34" s="156">
        <v>1869219</v>
      </c>
      <c r="K34" s="156">
        <v>2952990</v>
      </c>
    </row>
    <row r="35" spans="2:11" x14ac:dyDescent="0.3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1823252</v>
      </c>
      <c r="I35" s="156">
        <v>0</v>
      </c>
      <c r="J35" s="156">
        <v>1572256</v>
      </c>
      <c r="K35" s="156">
        <v>2033594</v>
      </c>
    </row>
    <row r="36" spans="2:11" x14ac:dyDescent="0.3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1579754</v>
      </c>
      <c r="I36" s="156">
        <v>0</v>
      </c>
      <c r="J36" s="156">
        <v>1354444</v>
      </c>
      <c r="K36" s="156">
        <v>1239343</v>
      </c>
    </row>
    <row r="37" spans="2:11" x14ac:dyDescent="0.3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1393850</v>
      </c>
      <c r="I37" s="156">
        <v>0</v>
      </c>
      <c r="J37" s="156">
        <v>1188190</v>
      </c>
      <c r="K37" s="156">
        <v>1092319</v>
      </c>
    </row>
    <row r="38" spans="2:11" x14ac:dyDescent="0.3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1246950</v>
      </c>
      <c r="I38" s="156">
        <v>0</v>
      </c>
      <c r="J38" s="156">
        <v>1056855</v>
      </c>
      <c r="K38" s="156">
        <v>976270</v>
      </c>
    </row>
    <row r="39" spans="2:11" x14ac:dyDescent="0.3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1128013</v>
      </c>
      <c r="I39" s="156">
        <v>0</v>
      </c>
      <c r="J39" s="156">
        <v>950549</v>
      </c>
      <c r="K39" s="156">
        <v>882430</v>
      </c>
    </row>
    <row r="40" spans="2:11" x14ac:dyDescent="0.3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1029753</v>
      </c>
      <c r="I40" s="156">
        <v>0</v>
      </c>
      <c r="J40" s="156">
        <v>862755</v>
      </c>
      <c r="K40" s="156">
        <v>805018</v>
      </c>
    </row>
    <row r="41" spans="2:11" x14ac:dyDescent="0.3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947364</v>
      </c>
      <c r="I41" s="156">
        <v>0</v>
      </c>
      <c r="J41" s="156">
        <v>789167</v>
      </c>
      <c r="K41" s="156">
        <v>740230</v>
      </c>
    </row>
    <row r="42" spans="2:11" x14ac:dyDescent="0.3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877122</v>
      </c>
      <c r="I42" s="156">
        <v>0</v>
      </c>
      <c r="J42" s="156">
        <v>726452</v>
      </c>
      <c r="K42" s="156">
        <v>685089</v>
      </c>
    </row>
    <row r="43" spans="2:11" x14ac:dyDescent="0.3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816596</v>
      </c>
      <c r="I43" s="156">
        <v>0</v>
      </c>
      <c r="J43" s="156">
        <v>672436</v>
      </c>
      <c r="K43" s="156">
        <v>637673</v>
      </c>
    </row>
    <row r="44" spans="2:11" x14ac:dyDescent="0.3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763843</v>
      </c>
      <c r="I44" s="156">
        <v>0</v>
      </c>
      <c r="J44" s="156">
        <v>625376</v>
      </c>
      <c r="K44" s="156">
        <v>596426</v>
      </c>
    </row>
    <row r="45" spans="2:11" x14ac:dyDescent="0.3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717495</v>
      </c>
      <c r="I45" s="156">
        <v>0</v>
      </c>
      <c r="J45" s="156">
        <v>584051</v>
      </c>
      <c r="K45" s="156">
        <v>560273</v>
      </c>
    </row>
    <row r="46" spans="2:11" x14ac:dyDescent="0.3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676461</v>
      </c>
      <c r="I46" s="156">
        <v>0</v>
      </c>
      <c r="J46" s="156">
        <v>547482</v>
      </c>
      <c r="K46" s="156">
        <v>528350</v>
      </c>
    </row>
    <row r="47" spans="2:11" x14ac:dyDescent="0.3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639825</v>
      </c>
      <c r="I47" s="156">
        <v>0</v>
      </c>
      <c r="J47" s="156">
        <v>514849</v>
      </c>
      <c r="K47" s="156">
        <v>499915</v>
      </c>
    </row>
    <row r="48" spans="2:11" x14ac:dyDescent="0.3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607002</v>
      </c>
      <c r="I48" s="156">
        <v>0</v>
      </c>
      <c r="J48" s="156">
        <v>485630</v>
      </c>
      <c r="K48" s="156">
        <v>474524</v>
      </c>
    </row>
    <row r="49" spans="2:11" x14ac:dyDescent="0.3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1342885</v>
      </c>
      <c r="I49" s="156">
        <v>0</v>
      </c>
      <c r="J49" s="156">
        <v>1032252</v>
      </c>
      <c r="K49" s="156">
        <v>471991</v>
      </c>
    </row>
    <row r="50" spans="2:11" x14ac:dyDescent="0.3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248520</v>
      </c>
      <c r="I50" s="156">
        <v>0</v>
      </c>
      <c r="J50" s="156">
        <v>169070</v>
      </c>
      <c r="K50" s="156">
        <v>210730</v>
      </c>
    </row>
    <row r="51" spans="2:11" x14ac:dyDescent="0.3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172598</v>
      </c>
      <c r="I51" s="156">
        <v>0</v>
      </c>
      <c r="J51" s="156">
        <v>104063</v>
      </c>
      <c r="K51" s="156">
        <v>168862</v>
      </c>
    </row>
    <row r="52" spans="2:11" x14ac:dyDescent="0.3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132557</v>
      </c>
      <c r="I52" s="156">
        <v>0</v>
      </c>
      <c r="J52" s="156">
        <v>70927</v>
      </c>
      <c r="K52" s="156">
        <v>158237</v>
      </c>
    </row>
    <row r="53" spans="2:11" x14ac:dyDescent="0.3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 x14ac:dyDescent="0.3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 x14ac:dyDescent="0.3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 x14ac:dyDescent="0.3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 x14ac:dyDescent="0.3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 x14ac:dyDescent="0.3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42012</v>
      </c>
      <c r="I58" s="156">
        <v>0</v>
      </c>
      <c r="J58" s="156">
        <v>7413</v>
      </c>
      <c r="K58" s="156">
        <v>582026</v>
      </c>
    </row>
    <row r="59" spans="2:11" x14ac:dyDescent="0.3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 x14ac:dyDescent="0.3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 x14ac:dyDescent="0.3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 x14ac:dyDescent="0.3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 x14ac:dyDescent="0.3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 x14ac:dyDescent="0.3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 x14ac:dyDescent="0.3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 x14ac:dyDescent="0.3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 x14ac:dyDescent="0.3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 x14ac:dyDescent="0.3">
      <c r="B68" s="143" t="s">
        <v>173</v>
      </c>
      <c r="C68" s="119">
        <v>4195668</v>
      </c>
      <c r="D68" s="126"/>
      <c r="E68" s="119">
        <v>20978340</v>
      </c>
      <c r="F68" s="126"/>
      <c r="G68" s="156">
        <v>4201680</v>
      </c>
      <c r="H68" s="126"/>
      <c r="I68" s="156">
        <v>21008403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L5" s="114"/>
      <c r="M5" s="113"/>
      <c r="N5" s="110"/>
      <c r="O5" s="111"/>
    </row>
    <row r="6" spans="1:19" x14ac:dyDescent="0.3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 x14ac:dyDescent="0.3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 x14ac:dyDescent="0.3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 x14ac:dyDescent="0.3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 x14ac:dyDescent="0.3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 x14ac:dyDescent="0.3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 x14ac:dyDescent="0.3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 x14ac:dyDescent="0.3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 x14ac:dyDescent="0.3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 x14ac:dyDescent="0.3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 x14ac:dyDescent="0.3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 x14ac:dyDescent="0.3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 x14ac:dyDescent="0.3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 x14ac:dyDescent="0.3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 x14ac:dyDescent="0.3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 x14ac:dyDescent="0.3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 x14ac:dyDescent="0.3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 x14ac:dyDescent="0.3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 x14ac:dyDescent="0.3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 x14ac:dyDescent="0.3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 x14ac:dyDescent="0.3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 x14ac:dyDescent="0.3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 x14ac:dyDescent="0.3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 x14ac:dyDescent="0.3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 x14ac:dyDescent="0.3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 x14ac:dyDescent="0.3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 x14ac:dyDescent="0.3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 x14ac:dyDescent="0.3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 x14ac:dyDescent="0.3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 x14ac:dyDescent="0.3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 x14ac:dyDescent="0.3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 x14ac:dyDescent="0.3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 x14ac:dyDescent="0.3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 x14ac:dyDescent="0.3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 x14ac:dyDescent="0.3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 x14ac:dyDescent="0.3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 x14ac:dyDescent="0.3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 x14ac:dyDescent="0.3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 x14ac:dyDescent="0.3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 x14ac:dyDescent="0.3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 x14ac:dyDescent="0.3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 x14ac:dyDescent="0.3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 x14ac:dyDescent="0.3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 x14ac:dyDescent="0.3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 x14ac:dyDescent="0.3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 x14ac:dyDescent="0.3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 x14ac:dyDescent="0.3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 x14ac:dyDescent="0.3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 x14ac:dyDescent="0.3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 x14ac:dyDescent="0.3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 x14ac:dyDescent="0.3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 x14ac:dyDescent="0.3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 x14ac:dyDescent="0.3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 x14ac:dyDescent="0.3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 x14ac:dyDescent="0.3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 x14ac:dyDescent="0.3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 x14ac:dyDescent="0.3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 x14ac:dyDescent="0.3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 x14ac:dyDescent="0.3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 x14ac:dyDescent="0.3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 x14ac:dyDescent="0.3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 x14ac:dyDescent="0.3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 x14ac:dyDescent="0.3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 x14ac:dyDescent="0.3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 x14ac:dyDescent="0.3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 x14ac:dyDescent="0.3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 x14ac:dyDescent="0.3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 x14ac:dyDescent="0.3">
      <c r="A80" s="216" t="s">
        <v>72</v>
      </c>
      <c r="B80" s="217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 x14ac:dyDescent="0.3">
      <c r="A81" s="216" t="s">
        <v>73</v>
      </c>
      <c r="B81" s="217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 x14ac:dyDescent="0.3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 x14ac:dyDescent="0.3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 x14ac:dyDescent="0.3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 x14ac:dyDescent="0.3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 x14ac:dyDescent="0.3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 x14ac:dyDescent="0.3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 x14ac:dyDescent="0.3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 x14ac:dyDescent="0.3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 x14ac:dyDescent="0.3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 x14ac:dyDescent="0.3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 x14ac:dyDescent="0.3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 x14ac:dyDescent="0.3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 x14ac:dyDescent="0.3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 x14ac:dyDescent="0.3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 x14ac:dyDescent="0.3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 x14ac:dyDescent="0.3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 x14ac:dyDescent="0.3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 x14ac:dyDescent="0.3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 x14ac:dyDescent="0.3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 x14ac:dyDescent="0.3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 x14ac:dyDescent="0.3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 x14ac:dyDescent="0.3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 x14ac:dyDescent="0.3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 x14ac:dyDescent="0.3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 x14ac:dyDescent="0.3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 x14ac:dyDescent="0.3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 x14ac:dyDescent="0.3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 x14ac:dyDescent="0.3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 x14ac:dyDescent="0.3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 x14ac:dyDescent="0.3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 x14ac:dyDescent="0.3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 x14ac:dyDescent="0.3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 x14ac:dyDescent="0.3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 x14ac:dyDescent="0.3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 x14ac:dyDescent="0.3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 x14ac:dyDescent="0.3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 x14ac:dyDescent="0.3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 x14ac:dyDescent="0.3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 x14ac:dyDescent="0.3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 x14ac:dyDescent="0.3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 x14ac:dyDescent="0.3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 x14ac:dyDescent="0.3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 x14ac:dyDescent="0.3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 x14ac:dyDescent="0.3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 x14ac:dyDescent="0.3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 x14ac:dyDescent="0.3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 x14ac:dyDescent="0.3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 x14ac:dyDescent="0.3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 x14ac:dyDescent="0.3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 x14ac:dyDescent="0.3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 x14ac:dyDescent="0.3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 x14ac:dyDescent="0.3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 x14ac:dyDescent="0.3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 x14ac:dyDescent="0.3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 x14ac:dyDescent="0.3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 x14ac:dyDescent="0.3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 x14ac:dyDescent="0.3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 x14ac:dyDescent="0.3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 x14ac:dyDescent="0.3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 x14ac:dyDescent="0.3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 x14ac:dyDescent="0.3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 x14ac:dyDescent="0.3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 x14ac:dyDescent="0.3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 x14ac:dyDescent="0.3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 x14ac:dyDescent="0.3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 x14ac:dyDescent="0.3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 x14ac:dyDescent="0.3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 x14ac:dyDescent="0.3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 x14ac:dyDescent="0.3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 x14ac:dyDescent="0.3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 x14ac:dyDescent="0.3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 x14ac:dyDescent="0.3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 x14ac:dyDescent="0.3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 x14ac:dyDescent="0.3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 x14ac:dyDescent="0.3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 x14ac:dyDescent="0.3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 x14ac:dyDescent="0.3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 x14ac:dyDescent="0.3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 x14ac:dyDescent="0.3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 x14ac:dyDescent="0.3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 x14ac:dyDescent="0.3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 x14ac:dyDescent="0.3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 x14ac:dyDescent="0.3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 x14ac:dyDescent="0.3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 x14ac:dyDescent="0.3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 x14ac:dyDescent="0.3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 x14ac:dyDescent="0.3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 x14ac:dyDescent="0.3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 x14ac:dyDescent="0.3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 x14ac:dyDescent="0.3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 x14ac:dyDescent="0.3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 x14ac:dyDescent="0.3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 x14ac:dyDescent="0.3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 x14ac:dyDescent="0.3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 x14ac:dyDescent="0.3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 x14ac:dyDescent="0.3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 x14ac:dyDescent="0.3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 x14ac:dyDescent="0.3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 x14ac:dyDescent="0.3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 x14ac:dyDescent="0.3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 x14ac:dyDescent="0.3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 x14ac:dyDescent="0.3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 x14ac:dyDescent="0.3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 x14ac:dyDescent="0.3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 x14ac:dyDescent="0.3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 x14ac:dyDescent="0.3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 x14ac:dyDescent="0.3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 x14ac:dyDescent="0.3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 x14ac:dyDescent="0.3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 x14ac:dyDescent="0.3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 x14ac:dyDescent="0.3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 x14ac:dyDescent="0.3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 x14ac:dyDescent="0.3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 x14ac:dyDescent="0.3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 x14ac:dyDescent="0.3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 x14ac:dyDescent="0.3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 x14ac:dyDescent="0.3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 x14ac:dyDescent="0.3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 x14ac:dyDescent="0.3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 x14ac:dyDescent="0.3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 x14ac:dyDescent="0.3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 x14ac:dyDescent="0.3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 x14ac:dyDescent="0.3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 x14ac:dyDescent="0.3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 x14ac:dyDescent="0.3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 x14ac:dyDescent="0.3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 x14ac:dyDescent="0.3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 x14ac:dyDescent="0.3">
      <c r="A222" s="216" t="s">
        <v>72</v>
      </c>
      <c r="B222" s="217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 x14ac:dyDescent="0.3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 x14ac:dyDescent="0.3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 x14ac:dyDescent="0.3">
      <c r="A225" s="214" t="s">
        <v>300</v>
      </c>
      <c r="B225" s="214"/>
      <c r="C225" s="214"/>
      <c r="D225" s="214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 x14ac:dyDescent="0.3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 x14ac:dyDescent="0.3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 x14ac:dyDescent="0.3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 x14ac:dyDescent="0.3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 x14ac:dyDescent="0.3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 x14ac:dyDescent="0.3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 x14ac:dyDescent="0.3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 x14ac:dyDescent="0.3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 x14ac:dyDescent="0.3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 x14ac:dyDescent="0.3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 x14ac:dyDescent="0.3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 x14ac:dyDescent="0.3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 x14ac:dyDescent="0.3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 x14ac:dyDescent="0.3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 x14ac:dyDescent="0.3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 x14ac:dyDescent="0.3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 x14ac:dyDescent="0.3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 x14ac:dyDescent="0.3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 x14ac:dyDescent="0.3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 x14ac:dyDescent="0.3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 x14ac:dyDescent="0.3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 x14ac:dyDescent="0.3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 x14ac:dyDescent="0.3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 x14ac:dyDescent="0.3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 x14ac:dyDescent="0.3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 x14ac:dyDescent="0.3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 x14ac:dyDescent="0.3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 x14ac:dyDescent="0.3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 x14ac:dyDescent="0.3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 x14ac:dyDescent="0.3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 x14ac:dyDescent="0.3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 x14ac:dyDescent="0.3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 x14ac:dyDescent="0.3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 x14ac:dyDescent="0.3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 x14ac:dyDescent="0.3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 x14ac:dyDescent="0.3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 x14ac:dyDescent="0.3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 x14ac:dyDescent="0.3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 x14ac:dyDescent="0.3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 x14ac:dyDescent="0.3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 x14ac:dyDescent="0.3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 x14ac:dyDescent="0.3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 x14ac:dyDescent="0.3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 x14ac:dyDescent="0.3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 x14ac:dyDescent="0.3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 x14ac:dyDescent="0.3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 x14ac:dyDescent="0.3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 x14ac:dyDescent="0.3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 x14ac:dyDescent="0.3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 x14ac:dyDescent="0.3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 x14ac:dyDescent="0.3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 x14ac:dyDescent="0.3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 x14ac:dyDescent="0.3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 x14ac:dyDescent="0.3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 x14ac:dyDescent="0.3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 x14ac:dyDescent="0.3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 x14ac:dyDescent="0.3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 x14ac:dyDescent="0.3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 x14ac:dyDescent="0.3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 x14ac:dyDescent="0.3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 x14ac:dyDescent="0.3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 x14ac:dyDescent="0.3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 x14ac:dyDescent="0.3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 x14ac:dyDescent="0.3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 x14ac:dyDescent="0.3">
      <c r="G293" s="22"/>
    </row>
    <row r="294" spans="1:21" x14ac:dyDescent="0.3">
      <c r="G294" s="22"/>
    </row>
    <row r="295" spans="1:21" x14ac:dyDescent="0.3">
      <c r="G295" s="22"/>
    </row>
    <row r="296" spans="1:21" x14ac:dyDescent="0.3">
      <c r="G296" s="22"/>
    </row>
    <row r="297" spans="1:21" x14ac:dyDescent="0.3">
      <c r="G297" s="22"/>
    </row>
    <row r="298" spans="1:21" x14ac:dyDescent="0.3">
      <c r="G298" s="22"/>
    </row>
    <row r="299" spans="1:21" x14ac:dyDescent="0.3">
      <c r="G299" s="22"/>
    </row>
    <row r="300" spans="1:21" x14ac:dyDescent="0.3">
      <c r="G300" s="22"/>
    </row>
    <row r="301" spans="1:21" x14ac:dyDescent="0.3">
      <c r="G301" s="22"/>
    </row>
    <row r="302" spans="1:21" x14ac:dyDescent="0.3">
      <c r="G302" s="22"/>
    </row>
    <row r="303" spans="1:21" x14ac:dyDescent="0.3">
      <c r="G303" s="22"/>
    </row>
    <row r="304" spans="1:21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 x14ac:dyDescent="0.3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 x14ac:dyDescent="0.3">
      <c r="A7" s="152" t="s">
        <v>47</v>
      </c>
      <c r="B7" s="152" cm="1">
        <f t="array" ref="B7:B9">Overview!B11:B13</f>
        <v>1</v>
      </c>
      <c r="C7" s="153">
        <f>SUM(N16:N80)</f>
        <v>0.67999999998503224</v>
      </c>
      <c r="D7" s="153">
        <f>SUM(_xlfn.ANCHORARRAY(N88))*F7</f>
        <v>0.26000000229008274</v>
      </c>
      <c r="E7" s="185">
        <f>SUM(C7:D7)</f>
        <v>0.94000000227511493</v>
      </c>
      <c r="F7" s="154">
        <f>M80</f>
        <v>4.2016800504201604E-3</v>
      </c>
      <c r="G7" s="186">
        <f>1/F7</f>
        <v>238.00003522400564</v>
      </c>
      <c r="H7" s="187">
        <f>D7*G7</f>
        <v>61.880009703281239</v>
      </c>
      <c r="I7" s="162" cm="1">
        <f t="array" ref="I7">LOOKUP(2,1/(L16:L79&lt;&gt;0),B16:B79)</f>
        <v>80</v>
      </c>
      <c r="L7" s="162" cm="1">
        <f t="array" ref="L7">LOOKUP(2,1/(_xlfn.ANCHORARRAY(L88)&lt;&gt;0),B16:B79)</f>
        <v>20000</v>
      </c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0.33653492820633824</v>
      </c>
      <c r="D8" s="153">
        <f>SUM(_xlfn.ANCHORARRAY(N229))*F8/B8</f>
        <v>0.60346506732154581</v>
      </c>
      <c r="E8" s="185">
        <f>SUM(C8:D8)</f>
        <v>0.93999999552788405</v>
      </c>
      <c r="F8" s="154">
        <f>M222</f>
        <v>2.1008403231092435E-2</v>
      </c>
      <c r="G8" s="186">
        <f>1/F8</f>
        <v>47.600000295120005</v>
      </c>
      <c r="H8" s="187">
        <f>D8*G8</f>
        <v>28.724937382600196</v>
      </c>
      <c r="I8" s="162" cm="1">
        <f t="array" ref="I8">LOOKUP(2,1/(L158:L221&lt;&gt;0),B16:B79)</f>
        <v>80</v>
      </c>
      <c r="L8" s="162" cm="1">
        <f t="array" ref="L8">LOOKUP(2,1/(_xlfn.ANCHORARRAY(L229)&lt;&gt;0),B16:B79)</f>
        <v>20000</v>
      </c>
      <c r="M8" s="92"/>
      <c r="N8" s="105"/>
    </row>
    <row r="9" spans="1:19" x14ac:dyDescent="0.3">
      <c r="A9" s="152" t="s">
        <v>49</v>
      </c>
      <c r="B9" s="152">
        <v>75</v>
      </c>
      <c r="C9" s="153">
        <f>N81</f>
        <v>0</v>
      </c>
      <c r="D9" s="153">
        <f>SUM(_xlfn.ANCHORARRAY(N299))/B9</f>
        <v>0.92500000015675199</v>
      </c>
      <c r="E9" s="185">
        <f>SUM(C9:D9)</f>
        <v>0.92500000015675199</v>
      </c>
      <c r="F9" s="188">
        <f>E81</f>
        <v>1</v>
      </c>
      <c r="G9" s="186">
        <f>1/F9</f>
        <v>1</v>
      </c>
      <c r="H9" s="187">
        <f>D9*G9*B9</f>
        <v>69.375000011756399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 x14ac:dyDescent="0.3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 x14ac:dyDescent="0.3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 x14ac:dyDescent="0.3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0.96409593923035619</v>
      </c>
      <c r="J16" s="180" cm="1">
        <f t="array" ref="J16:J80">E16:E80*I16:I80</f>
        <v>0.72209391557051605</v>
      </c>
      <c r="K16" s="180" cm="1">
        <f t="array" ref="K16:K79">J16:J79/SUM(_xlfn.ANCHORARRAY(J16))</f>
        <v>0.72209366411081255</v>
      </c>
      <c r="L16" s="189" cm="1">
        <f t="array" ref="L16:L80">INT(K16:K80*$B$2)</f>
        <v>722093664</v>
      </c>
      <c r="M16" s="180" cm="1">
        <f t="array" ref="M16:M80">_xlfn.LET(_xlpm.x, L16:L80, _xlpm.x/SUM(_xlpm.x))</f>
        <v>0.72209367266512403</v>
      </c>
      <c r="N16" s="180" cm="1">
        <f t="array" ref="N16:N80">M16:M80*F16:F80</f>
        <v>0</v>
      </c>
      <c r="O16" s="106"/>
      <c r="P16" s="180" cm="1">
        <f t="array" ref="P16:P79">M16:M79</f>
        <v>0.72209367266512403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0.99</v>
      </c>
    </row>
    <row r="17" spans="1:19" x14ac:dyDescent="0.3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1.1604137390607165</v>
      </c>
      <c r="J17" s="180">
        <v>0.15839099404239523</v>
      </c>
      <c r="K17" s="180">
        <v>0.15839093888481595</v>
      </c>
      <c r="L17" s="189">
        <v>158390938</v>
      </c>
      <c r="M17" s="180">
        <v>0.15839093990069128</v>
      </c>
      <c r="N17" s="180">
        <v>6.9031608209817075E-2</v>
      </c>
      <c r="O17" s="106"/>
      <c r="P17" s="180">
        <v>0.15839093990069128</v>
      </c>
      <c r="Q17" s="180">
        <v>0.16062308095382313</v>
      </c>
      <c r="R17" s="180">
        <v>0.15905886499823757</v>
      </c>
      <c r="S17" s="190">
        <v>1.01</v>
      </c>
    </row>
    <row r="18" spans="1:19" x14ac:dyDescent="0.3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1.4259510624872327</v>
      </c>
      <c r="J18" s="180">
        <v>4.9579162426858774E-2</v>
      </c>
      <c r="K18" s="180">
        <v>4.957914516156791E-2</v>
      </c>
      <c r="L18" s="189">
        <v>49579145</v>
      </c>
      <c r="M18" s="180">
        <v>4.9579145594949747E-2</v>
      </c>
      <c r="N18" s="180">
        <v>7.4232931763173138E-2</v>
      </c>
      <c r="O18" s="106"/>
      <c r="P18" s="180">
        <v>4.9579145594949747E-2</v>
      </c>
      <c r="Q18" s="180">
        <v>4.5422828499110453E-2</v>
      </c>
      <c r="R18" s="180">
        <v>4.9788508988367994E-2</v>
      </c>
      <c r="S18" s="190">
        <v>0.92</v>
      </c>
    </row>
    <row r="19" spans="1:19" x14ac:dyDescent="0.3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1.31591470995636</v>
      </c>
      <c r="J19" s="180">
        <v>2.1366873277769354E-2</v>
      </c>
      <c r="K19" s="180">
        <v>2.1366865837036918E-2</v>
      </c>
      <c r="L19" s="189">
        <v>21366865</v>
      </c>
      <c r="M19" s="180">
        <v>2.1366865256402384E-2</v>
      </c>
      <c r="N19" s="180">
        <v>5.3798266842583688E-2</v>
      </c>
      <c r="O19" s="106"/>
      <c r="P19" s="180">
        <v>2.1366865256402384E-2</v>
      </c>
      <c r="Q19" s="180">
        <v>2.1536403688151018E-2</v>
      </c>
      <c r="R19" s="180">
        <v>2.1457525555163906E-2</v>
      </c>
      <c r="S19" s="190">
        <v>1.01</v>
      </c>
    </row>
    <row r="20" spans="1:19" x14ac:dyDescent="0.3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1.1626743062802374</v>
      </c>
      <c r="J20" s="180">
        <v>9.3890151220571965E-3</v>
      </c>
      <c r="K20" s="180">
        <v>9.3890118524562385E-3</v>
      </c>
      <c r="L20" s="189">
        <v>9389011</v>
      </c>
      <c r="M20" s="180">
        <v>9.3890111126681327E-3</v>
      </c>
      <c r="N20" s="180">
        <v>3.3494798834668153E-2</v>
      </c>
      <c r="O20" s="106"/>
      <c r="P20" s="180">
        <v>9.3890111126681327E-3</v>
      </c>
      <c r="Q20" s="180">
        <v>1.1596655369052545E-2</v>
      </c>
      <c r="R20" s="180">
        <v>9.4289742685935846E-3</v>
      </c>
      <c r="S20" s="190">
        <v>1.24</v>
      </c>
    </row>
    <row r="21" spans="1:19" x14ac:dyDescent="0.3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1.1018263136606525</v>
      </c>
      <c r="J21" s="180">
        <v>6.2300130809901707E-3</v>
      </c>
      <c r="K21" s="180">
        <v>6.230010911470101E-3</v>
      </c>
      <c r="L21" s="189">
        <v>6230010</v>
      </c>
      <c r="M21" s="180">
        <v>6.2300100747601211E-3</v>
      </c>
      <c r="N21" s="180">
        <v>2.8635805744437848E-2</v>
      </c>
      <c r="O21" s="106"/>
      <c r="P21" s="180">
        <v>6.2300100747601211E-3</v>
      </c>
      <c r="Q21" s="180">
        <v>9.1348015252749552E-3</v>
      </c>
      <c r="R21" s="180">
        <v>6.2566090941134998E-3</v>
      </c>
      <c r="S21" s="190">
        <v>1.47</v>
      </c>
    </row>
    <row r="22" spans="1:19" x14ac:dyDescent="0.3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>
        <v>1.2698985046930191</v>
      </c>
      <c r="J22" s="180">
        <v>5.3524800695822407E-3</v>
      </c>
      <c r="K22" s="180">
        <v>5.352478205651494E-3</v>
      </c>
      <c r="L22" s="189">
        <v>5352478</v>
      </c>
      <c r="M22" s="180">
        <v>5.3524780642297369E-3</v>
      </c>
      <c r="N22" s="180">
        <v>2.9895459374476123E-2</v>
      </c>
      <c r="O22" s="106"/>
      <c r="P22" s="180">
        <v>5.3524780642297369E-3</v>
      </c>
      <c r="Q22" s="180">
        <v>7.1901817658911434E-3</v>
      </c>
      <c r="R22" s="180">
        <v>5.37539654564681E-3</v>
      </c>
      <c r="S22" s="190">
        <v>1.34</v>
      </c>
    </row>
    <row r="23" spans="1:19" x14ac:dyDescent="0.3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0.88999579147493557</v>
      </c>
      <c r="J23" s="180">
        <v>2.5007180325093345E-3</v>
      </c>
      <c r="K23" s="180">
        <v>2.5007171616671887E-3</v>
      </c>
      <c r="L23" s="189">
        <v>2500717</v>
      </c>
      <c r="M23" s="180">
        <v>2.5007170300086045E-3</v>
      </c>
      <c r="N23" s="180">
        <v>1.6404865382075844E-2</v>
      </c>
      <c r="O23" s="106"/>
      <c r="P23" s="180">
        <v>2.5007170300086045E-3</v>
      </c>
      <c r="Q23" s="180">
        <v>3.3204670238186486E-3</v>
      </c>
      <c r="R23" s="180">
        <v>2.5114557631300671E-3</v>
      </c>
      <c r="S23" s="190">
        <v>1.33</v>
      </c>
    </row>
    <row r="24" spans="1:19" x14ac:dyDescent="0.3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1.055056505858428</v>
      </c>
      <c r="J24" s="180">
        <v>3.071016039923209E-3</v>
      </c>
      <c r="K24" s="180">
        <v>3.0710149704822869E-3</v>
      </c>
      <c r="L24" s="189">
        <v>3071014</v>
      </c>
      <c r="M24" s="180">
        <v>3.0710140368521684E-3</v>
      </c>
      <c r="N24" s="180">
        <v>2.3405321786776359E-2</v>
      </c>
      <c r="O24" s="106"/>
      <c r="P24" s="180">
        <v>3.0710140368521684E-3</v>
      </c>
      <c r="Q24" s="180">
        <v>2.8294846391841814E-3</v>
      </c>
      <c r="R24" s="180">
        <v>3.0842439196334154E-3</v>
      </c>
      <c r="S24" s="190">
        <v>0.92</v>
      </c>
    </row>
    <row r="25" spans="1:19" x14ac:dyDescent="0.3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1.2540922530280501</v>
      </c>
      <c r="J25" s="180">
        <v>2.6761380347897945E-3</v>
      </c>
      <c r="K25" s="180">
        <v>2.6761371028599414E-3</v>
      </c>
      <c r="L25" s="189">
        <v>2676137</v>
      </c>
      <c r="M25" s="180">
        <v>2.6761370321136445E-3</v>
      </c>
      <c r="N25" s="180">
        <v>2.3011060259842672E-2</v>
      </c>
      <c r="O25" s="106"/>
      <c r="P25" s="180">
        <v>2.6761370321136445E-3</v>
      </c>
      <c r="Q25" s="180">
        <v>2.5624196936059641E-3</v>
      </c>
      <c r="R25" s="180">
        <v>2.687698272823405E-3</v>
      </c>
      <c r="S25" s="190">
        <v>0.96</v>
      </c>
    </row>
    <row r="26" spans="1:19" x14ac:dyDescent="0.3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1.1295870463620095</v>
      </c>
      <c r="J26" s="180">
        <v>2.2373970290861613E-3</v>
      </c>
      <c r="K26" s="180">
        <v>2.2373962499420896E-3</v>
      </c>
      <c r="L26" s="189">
        <v>2237396</v>
      </c>
      <c r="M26" s="180">
        <v>2.2373960268487524E-3</v>
      </c>
      <c r="N26" s="180">
        <v>2.1582618011628585E-2</v>
      </c>
      <c r="O26" s="106"/>
      <c r="P26" s="180">
        <v>2.2373960268487524E-3</v>
      </c>
      <c r="Q26" s="180">
        <v>2.2840698770928156E-3</v>
      </c>
      <c r="R26" s="180">
        <v>2.2470919985900597E-3</v>
      </c>
      <c r="S26" s="190">
        <v>1.02</v>
      </c>
    </row>
    <row r="27" spans="1:19" x14ac:dyDescent="0.3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0.72624325444488247</v>
      </c>
      <c r="J27" s="180">
        <v>4.9572354927399677E-3</v>
      </c>
      <c r="K27" s="180">
        <v>4.9572337664479434E-3</v>
      </c>
      <c r="L27" s="189">
        <v>4957233</v>
      </c>
      <c r="M27" s="180">
        <v>4.9572330594867967E-3</v>
      </c>
      <c r="N27" s="180">
        <v>6.1705468086095512E-2</v>
      </c>
      <c r="O27" s="106"/>
      <c r="P27" s="180">
        <v>4.9572330594867967E-3</v>
      </c>
      <c r="Q27" s="180">
        <v>3.1224782882158177E-3</v>
      </c>
      <c r="R27" s="180">
        <v>4.9788508988367992E-3</v>
      </c>
      <c r="S27" s="190">
        <v>0.63</v>
      </c>
    </row>
    <row r="28" spans="1:19" x14ac:dyDescent="0.3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0.50648654908843349</v>
      </c>
      <c r="J28" s="180">
        <v>2.3249090302238174E-3</v>
      </c>
      <c r="K28" s="180">
        <v>2.3249082206048431E-3</v>
      </c>
      <c r="L28" s="189">
        <v>2324908</v>
      </c>
      <c r="M28" s="180">
        <v>2.3249080278988964E-3</v>
      </c>
      <c r="N28" s="180">
        <v>4.0653057476683324E-2</v>
      </c>
      <c r="O28" s="106"/>
      <c r="P28" s="180">
        <v>2.3249080278988964E-3</v>
      </c>
      <c r="Q28" s="180">
        <v>4.9433034634382891E-3</v>
      </c>
      <c r="R28" s="180">
        <v>2.3352132534367291E-3</v>
      </c>
      <c r="S28" s="190">
        <v>2.13</v>
      </c>
    </row>
    <row r="29" spans="1:19" x14ac:dyDescent="0.3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0.56692802269834763</v>
      </c>
      <c r="J29" s="180">
        <v>1.7984000233792002E-3</v>
      </c>
      <c r="K29" s="180">
        <v>1.7983993971100586E-3</v>
      </c>
      <c r="L29" s="189">
        <v>1798399</v>
      </c>
      <c r="M29" s="180">
        <v>1.7983990215807882E-3</v>
      </c>
      <c r="N29" s="180">
        <v>4.0534527313393257E-2</v>
      </c>
      <c r="O29" s="106"/>
      <c r="P29" s="180">
        <v>1.7983990215807882E-3</v>
      </c>
      <c r="Q29" s="180">
        <v>1.6324983291166099E-3</v>
      </c>
      <c r="R29" s="180">
        <v>1.8064857243567148E-3</v>
      </c>
      <c r="S29" s="190">
        <v>0.91</v>
      </c>
    </row>
    <row r="30" spans="1:19" x14ac:dyDescent="0.3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0.34523126457592784</v>
      </c>
      <c r="J30" s="180">
        <v>8.7721301140376916E-4</v>
      </c>
      <c r="K30" s="180">
        <v>8.7721270592588181E-4</v>
      </c>
      <c r="L30" s="189">
        <v>877212</v>
      </c>
      <c r="M30" s="180">
        <v>8.7721201052654409E-4</v>
      </c>
      <c r="N30" s="180">
        <v>2.4162425216428984E-2</v>
      </c>
      <c r="O30" s="106"/>
      <c r="P30" s="180">
        <v>8.7721201052654409E-4</v>
      </c>
      <c r="Q30" s="180">
        <v>4.8431246091838449E-4</v>
      </c>
      <c r="R30" s="180">
        <v>8.8121254846669017E-4</v>
      </c>
      <c r="S30" s="190">
        <v>0.55000000000000004</v>
      </c>
    </row>
    <row r="31" spans="1:19" x14ac:dyDescent="0.3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0.25335381674629009</v>
      </c>
      <c r="J31" s="180">
        <v>4.8243600627166812E-4</v>
      </c>
      <c r="K31" s="180">
        <v>4.8243583826967771E-4</v>
      </c>
      <c r="L31" s="189">
        <v>482435</v>
      </c>
      <c r="M31" s="180">
        <v>4.8243500578922009E-4</v>
      </c>
      <c r="N31" s="180">
        <v>1.5694574368579087E-2</v>
      </c>
      <c r="O31" s="106"/>
      <c r="P31" s="180">
        <v>4.8243500578922009E-4</v>
      </c>
      <c r="Q31" s="180">
        <v>3.9924143387572077E-4</v>
      </c>
      <c r="R31" s="180">
        <v>4.8466690165667957E-4</v>
      </c>
      <c r="S31" s="190">
        <v>0.83</v>
      </c>
    </row>
    <row r="32" spans="1:19" x14ac:dyDescent="0.3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0.42686708447841509</v>
      </c>
      <c r="J32" s="180">
        <v>7.0168200912186615E-4</v>
      </c>
      <c r="K32" s="180">
        <v>7.0168176477034049E-4</v>
      </c>
      <c r="L32" s="189">
        <v>701681</v>
      </c>
      <c r="M32" s="180">
        <v>7.0168100842017212E-4</v>
      </c>
      <c r="N32" s="180">
        <v>2.6344560569954857E-2</v>
      </c>
      <c r="O32" s="106"/>
      <c r="P32" s="180">
        <v>7.0168100842017212E-4</v>
      </c>
      <c r="Q32" s="180">
        <v>5.1696608745885775E-4</v>
      </c>
      <c r="R32" s="180">
        <v>7.0497003877335212E-4</v>
      </c>
      <c r="S32" s="190">
        <v>0.74</v>
      </c>
    </row>
    <row r="33" spans="1:19" x14ac:dyDescent="0.3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0.25890587535981929</v>
      </c>
      <c r="J33" s="180">
        <v>3.5081800456063402E-4</v>
      </c>
      <c r="K33" s="180">
        <v>3.5081788239288062E-4</v>
      </c>
      <c r="L33" s="189">
        <v>350817</v>
      </c>
      <c r="M33" s="180">
        <v>3.5081700420980407E-4</v>
      </c>
      <c r="N33" s="180">
        <v>1.495391387957813E-2</v>
      </c>
      <c r="O33" s="106"/>
      <c r="P33" s="180">
        <v>3.5081700420980407E-4</v>
      </c>
      <c r="Q33" s="180">
        <v>2.066136369598341E-4</v>
      </c>
      <c r="R33" s="180">
        <v>3.5248501938667606E-4</v>
      </c>
      <c r="S33" s="190">
        <v>0.59</v>
      </c>
    </row>
    <row r="34" spans="1:19" x14ac:dyDescent="0.3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0.1148623475727972</v>
      </c>
      <c r="J34" s="180">
        <v>1.3154800171012403E-4</v>
      </c>
      <c r="K34" s="180">
        <v>1.3154795590026357E-4</v>
      </c>
      <c r="L34" s="189">
        <v>131547</v>
      </c>
      <c r="M34" s="180">
        <v>1.3154700157856403E-4</v>
      </c>
      <c r="N34" s="180">
        <v>6.2703506284796685E-3</v>
      </c>
      <c r="O34" s="106"/>
      <c r="P34" s="180">
        <v>1.3154700157856403E-4</v>
      </c>
      <c r="Q34" s="180">
        <v>2.1829150340007563E-4</v>
      </c>
      <c r="R34" s="180">
        <v>1.3218188227000352E-4</v>
      </c>
      <c r="S34" s="190">
        <v>1.66</v>
      </c>
    </row>
    <row r="35" spans="1:19" x14ac:dyDescent="0.3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0.51527866107216336</v>
      </c>
      <c r="J35" s="180">
        <v>9.7984187246215196E-4</v>
      </c>
      <c r="K35" s="180">
        <v>9.7984153124511448E-4</v>
      </c>
      <c r="L35" s="189">
        <v>979841</v>
      </c>
      <c r="M35" s="180">
        <v>9.7984101175809207E-4</v>
      </c>
      <c r="N35" s="180">
        <v>5.3794511409323474E-2</v>
      </c>
      <c r="O35" s="106"/>
      <c r="P35" s="180">
        <v>9.7984101175809207E-4</v>
      </c>
      <c r="Q35" s="180">
        <v>3.6244685469532286E-4</v>
      </c>
      <c r="R35" s="180">
        <v>3.0842439196334157E-4</v>
      </c>
      <c r="S35" s="190">
        <v>0.37</v>
      </c>
    </row>
    <row r="36" spans="1:19" x14ac:dyDescent="0.3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0.12639037379836304</v>
      </c>
      <c r="J36" s="180">
        <v>1.75359002279667E-4</v>
      </c>
      <c r="K36" s="180">
        <v>1.7535894121320215E-4</v>
      </c>
      <c r="L36" s="189">
        <v>175358</v>
      </c>
      <c r="M36" s="180">
        <v>1.7535800210429604E-4</v>
      </c>
      <c r="N36" s="180">
        <v>1.1399155362266745E-2</v>
      </c>
      <c r="O36" s="106"/>
      <c r="P36" s="180">
        <v>1.7535800210429604E-4</v>
      </c>
      <c r="Q36" s="180">
        <v>1.4544733651881224E-4</v>
      </c>
      <c r="R36" s="180">
        <v>1.7624250969333803E-4</v>
      </c>
      <c r="S36" s="190">
        <v>0.83</v>
      </c>
    </row>
    <row r="37" spans="1:19" x14ac:dyDescent="0.3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0.11718921423193056</v>
      </c>
      <c r="J37" s="180">
        <v>1.3150300170953902E-4</v>
      </c>
      <c r="K37" s="180">
        <v>1.3150295591534924E-4</v>
      </c>
      <c r="L37" s="189">
        <v>131502</v>
      </c>
      <c r="M37" s="180">
        <v>1.3150200157802401E-4</v>
      </c>
      <c r="N37" s="180">
        <v>9.8626735943194328E-3</v>
      </c>
      <c r="O37" s="106"/>
      <c r="P37" s="180">
        <v>1.3150200157802401E-4</v>
      </c>
      <c r="Q37" s="180">
        <v>1.2833053228370226E-4</v>
      </c>
      <c r="R37" s="180">
        <v>1.3218188227000352E-4</v>
      </c>
      <c r="S37" s="190">
        <v>0.98</v>
      </c>
    </row>
    <row r="38" spans="1:19" x14ac:dyDescent="0.3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 x14ac:dyDescent="0.3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 x14ac:dyDescent="0.3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0</v>
      </c>
      <c r="J40" s="180">
        <v>0</v>
      </c>
      <c r="K40" s="180">
        <v>0</v>
      </c>
      <c r="L40" s="189">
        <v>0</v>
      </c>
      <c r="M40" s="180">
        <v>0</v>
      </c>
      <c r="N40" s="180">
        <v>0</v>
      </c>
      <c r="O40" s="106"/>
      <c r="P40" s="180">
        <v>0</v>
      </c>
      <c r="Q40" s="180">
        <v>8.81999912567E-5</v>
      </c>
      <c r="R40" s="180">
        <v>0</v>
      </c>
      <c r="S40" s="190">
        <v>0</v>
      </c>
    </row>
    <row r="41" spans="1:19" x14ac:dyDescent="0.3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 x14ac:dyDescent="0.3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 x14ac:dyDescent="0.3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 x14ac:dyDescent="0.3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 x14ac:dyDescent="0.3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 x14ac:dyDescent="0.3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 x14ac:dyDescent="0.3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 x14ac:dyDescent="0.3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 x14ac:dyDescent="0.3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 x14ac:dyDescent="0.3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 x14ac:dyDescent="0.3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 x14ac:dyDescent="0.3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 x14ac:dyDescent="0.3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 x14ac:dyDescent="0.3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 x14ac:dyDescent="0.3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 x14ac:dyDescent="0.3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 x14ac:dyDescent="0.3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 x14ac:dyDescent="0.3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 x14ac:dyDescent="0.3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 x14ac:dyDescent="0.3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 x14ac:dyDescent="0.3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 x14ac:dyDescent="0.3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 x14ac:dyDescent="0.3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 x14ac:dyDescent="0.3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 x14ac:dyDescent="0.3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 x14ac:dyDescent="0.3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 x14ac:dyDescent="0.3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 x14ac:dyDescent="0.3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 x14ac:dyDescent="0.3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 x14ac:dyDescent="0.3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 x14ac:dyDescent="0.3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 x14ac:dyDescent="0.3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 x14ac:dyDescent="0.3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 x14ac:dyDescent="0.3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 x14ac:dyDescent="0.3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 x14ac:dyDescent="0.3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 x14ac:dyDescent="0.3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 x14ac:dyDescent="0.3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 x14ac:dyDescent="0.3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 x14ac:dyDescent="0.3">
      <c r="A80" s="216" t="s">
        <v>72</v>
      </c>
      <c r="B80" s="217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0.31444993673266286</v>
      </c>
      <c r="J80" s="180">
        <v>4.2016800546218411E-3</v>
      </c>
      <c r="K80" s="180">
        <f>J80</f>
        <v>4.2016800546218411E-3</v>
      </c>
      <c r="L80" s="193">
        <v>4201680</v>
      </c>
      <c r="M80" s="196">
        <v>4.2016800504201604E-3</v>
      </c>
      <c r="N80" s="180">
        <v>1.132045870450289E-3</v>
      </c>
      <c r="P80" s="47"/>
      <c r="Q80" s="47"/>
      <c r="R80" s="47"/>
      <c r="S80" s="47"/>
      <c r="T80" s="47"/>
    </row>
    <row r="81" spans="1:22" x14ac:dyDescent="0.3">
      <c r="A81" s="216" t="s">
        <v>73</v>
      </c>
      <c r="B81" s="217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 x14ac:dyDescent="0.3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0.34693425133202621</v>
      </c>
    </row>
    <row r="89" spans="1:22" x14ac:dyDescent="0.3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4.1632110159843148</v>
      </c>
    </row>
    <row r="90" spans="1:22" x14ac:dyDescent="0.3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 x14ac:dyDescent="0.3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 x14ac:dyDescent="0.3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 x14ac:dyDescent="0.3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 x14ac:dyDescent="0.3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 x14ac:dyDescent="0.3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 x14ac:dyDescent="0.3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 x14ac:dyDescent="0.3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 x14ac:dyDescent="0.3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 x14ac:dyDescent="0.3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21.279436878054465</v>
      </c>
      <c r="J99" s="180">
        <v>8.2322722906296913E-2</v>
      </c>
      <c r="K99" s="180">
        <v>8.2322499023657611E-2</v>
      </c>
      <c r="L99" s="189">
        <v>82322499</v>
      </c>
      <c r="M99" s="180">
        <v>8.2322500564127515E-2</v>
      </c>
      <c r="N99" s="180">
        <v>1.038299409062039</v>
      </c>
      <c r="O99" s="106">
        <v>0.7</v>
      </c>
      <c r="P99" s="180">
        <v>8.2322500564127515E-2</v>
      </c>
      <c r="Q99" s="180">
        <v>0.14065752251643807</v>
      </c>
      <c r="R99" s="180">
        <v>7.2289156626506021E-2</v>
      </c>
      <c r="S99" s="190">
        <v>1.71</v>
      </c>
      <c r="T99" s="92"/>
      <c r="U99" s="180">
        <v>0.2621944591855655</v>
      </c>
    </row>
    <row r="100" spans="1:21" x14ac:dyDescent="0.3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17.797552705150835</v>
      </c>
      <c r="J100" s="180">
        <v>8.0669294674506217E-2</v>
      </c>
      <c r="K100" s="180">
        <v>8.0669075288485381E-2</v>
      </c>
      <c r="L100" s="189">
        <v>80669075</v>
      </c>
      <c r="M100" s="180">
        <v>8.066907653271245E-2</v>
      </c>
      <c r="N100" s="180">
        <v>1.4199419114951997</v>
      </c>
      <c r="O100" s="106" cm="1">
        <f t="array" ref="O100:O106">I100:I106*O99</f>
        <v>12.458286893605584</v>
      </c>
      <c r="P100" s="180">
        <v>8.066907653271245E-2</v>
      </c>
      <c r="Q100" s="180">
        <v>0.13948329848708246</v>
      </c>
      <c r="R100" s="180">
        <v>7.2289156626506021E-2</v>
      </c>
      <c r="S100" s="190">
        <v>1.73</v>
      </c>
      <c r="T100" s="92"/>
      <c r="U100" s="180">
        <v>0.28343220593126539</v>
      </c>
    </row>
    <row r="101" spans="1:21" x14ac:dyDescent="0.3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15.339966944499194</v>
      </c>
      <c r="J101" s="180">
        <v>7.9019068087731931E-2</v>
      </c>
      <c r="K101" s="180">
        <v>7.9018853189622457E-2</v>
      </c>
      <c r="L101" s="189">
        <v>79018853</v>
      </c>
      <c r="M101" s="180">
        <v>7.9018854501358232E-2</v>
      </c>
      <c r="N101" s="180">
        <v>1.784329713923545</v>
      </c>
      <c r="O101" s="106">
        <v>10.737976861149436</v>
      </c>
      <c r="P101" s="180">
        <v>7.9018854501358232E-2</v>
      </c>
      <c r="Q101" s="180">
        <v>0.1402127125053178</v>
      </c>
      <c r="R101" s="180">
        <v>7.2289156626506021E-2</v>
      </c>
      <c r="S101" s="190">
        <v>1.77</v>
      </c>
      <c r="T101" s="92"/>
      <c r="U101" s="180">
        <v>0.29907072112041061</v>
      </c>
    </row>
    <row r="102" spans="1:21" x14ac:dyDescent="0.3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15.126710370142408</v>
      </c>
      <c r="J102" s="180">
        <v>8.6418062627315731E-2</v>
      </c>
      <c r="K102" s="180">
        <v>8.6417827607101858E-2</v>
      </c>
      <c r="L102" s="189">
        <v>86417827</v>
      </c>
      <c r="M102" s="180">
        <v>8.641782864193874E-2</v>
      </c>
      <c r="N102" s="180">
        <v>2.3825269304156325</v>
      </c>
      <c r="O102" s="47">
        <v>10.588697259099686</v>
      </c>
      <c r="P102" s="180">
        <v>8.641782864193874E-2</v>
      </c>
      <c r="Q102" s="180">
        <v>0.13974440349361009</v>
      </c>
      <c r="R102" s="180">
        <v>8.4337349397590355E-2</v>
      </c>
      <c r="S102" s="190">
        <v>1.62</v>
      </c>
      <c r="T102" s="92"/>
      <c r="U102" s="180">
        <v>0.31171104584443621</v>
      </c>
    </row>
    <row r="103" spans="1:21" x14ac:dyDescent="0.3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7.7902402303110252</v>
      </c>
      <c r="J103" s="180">
        <v>4.8551300604740798E-2</v>
      </c>
      <c r="K103" s="180">
        <v>4.855116856594352E-2</v>
      </c>
      <c r="L103" s="189">
        <v>48551168</v>
      </c>
      <c r="M103" s="180">
        <v>4.8551168922472208E-2</v>
      </c>
      <c r="N103" s="180">
        <v>1.5812622454830858</v>
      </c>
      <c r="O103" s="106">
        <v>5.4531681612177172</v>
      </c>
      <c r="P103" s="180">
        <v>4.8551168922472208E-2</v>
      </c>
      <c r="Q103" s="180">
        <v>3.6792875919821895E-2</v>
      </c>
      <c r="R103" s="180">
        <v>3.614457831325301E-2</v>
      </c>
      <c r="S103" s="190">
        <v>0.76</v>
      </c>
      <c r="T103" s="92"/>
      <c r="U103" s="180">
        <v>0.32425899924548329</v>
      </c>
    </row>
    <row r="104" spans="1:21" x14ac:dyDescent="0.3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5.6513177279729474</v>
      </c>
      <c r="J104" s="180">
        <v>3.7847141897748605E-2</v>
      </c>
      <c r="K104" s="180">
        <v>3.7847038969690362E-2</v>
      </c>
      <c r="L104" s="189">
        <v>37847038</v>
      </c>
      <c r="M104" s="180">
        <v>3.7847038719093735E-2</v>
      </c>
      <c r="N104" s="180">
        <v>1.42124742231477</v>
      </c>
      <c r="O104" s="106">
        <v>3.955922409581063</v>
      </c>
      <c r="P104" s="180">
        <v>3.7847038719093735E-2</v>
      </c>
      <c r="Q104" s="180">
        <v>2.9973236749330917E-2</v>
      </c>
      <c r="R104" s="180">
        <v>2.4096385542168676E-2</v>
      </c>
      <c r="S104" s="190">
        <v>0.79</v>
      </c>
      <c r="T104" s="92"/>
      <c r="U104" s="180">
        <v>0.33402138771449891</v>
      </c>
    </row>
    <row r="105" spans="1:21" x14ac:dyDescent="0.3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6.3341028905923533</v>
      </c>
      <c r="J105" s="180">
        <v>4.5242934915029911E-2</v>
      </c>
      <c r="K105" s="180">
        <v>4.5242811873574026E-2</v>
      </c>
      <c r="L105" s="189">
        <v>45242811</v>
      </c>
      <c r="M105" s="180">
        <v>4.5242811859613423E-2</v>
      </c>
      <c r="N105" s="180">
        <v>1.9251206033061694</v>
      </c>
      <c r="O105" s="106">
        <v>4.4338720234146471</v>
      </c>
      <c r="P105" s="180">
        <v>4.5242811859613423E-2</v>
      </c>
      <c r="Q105" s="180">
        <v>2.961772074044302E-2</v>
      </c>
      <c r="R105" s="180">
        <v>3.614457831325301E-2</v>
      </c>
      <c r="S105" s="190">
        <v>0.65</v>
      </c>
      <c r="T105" s="92"/>
      <c r="U105" s="180">
        <v>0.3430985244299562</v>
      </c>
    </row>
    <row r="106" spans="1:21" x14ac:dyDescent="0.3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4.5837113313983826</v>
      </c>
      <c r="J106" s="180">
        <v>3.4532781900380061E-2</v>
      </c>
      <c r="K106" s="180">
        <v>3.4532687985965163E-2</v>
      </c>
      <c r="L106" s="189">
        <v>34532687</v>
      </c>
      <c r="M106" s="180">
        <v>3.4532687656121067E-2</v>
      </c>
      <c r="N106" s="180">
        <v>1.6421111992441875</v>
      </c>
      <c r="O106" s="106">
        <v>3.2085979319788676</v>
      </c>
      <c r="P106" s="180">
        <v>3.4532687656121067E-2</v>
      </c>
      <c r="Q106" s="180">
        <v>2.7089906677247668E-2</v>
      </c>
      <c r="R106" s="180">
        <v>2.4096385542168676E-2</v>
      </c>
      <c r="S106" s="190">
        <v>0.78</v>
      </c>
      <c r="T106" s="92"/>
      <c r="U106" s="180">
        <v>0.35173334075126161</v>
      </c>
    </row>
    <row r="107" spans="1:21" x14ac:dyDescent="0.3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>
        <v>15.141474070816859</v>
      </c>
      <c r="J107" s="180">
        <v>0.24368933307513282</v>
      </c>
      <c r="K107" s="180">
        <v>0.24368867034424718</v>
      </c>
      <c r="L107" s="189">
        <v>243688670</v>
      </c>
      <c r="M107" s="180">
        <v>0.24368867463008481</v>
      </c>
      <c r="N107" s="180">
        <v>13.429487825394414</v>
      </c>
      <c r="O107" s="106" cm="1">
        <f t="array" ref="O107:O151">G107:G151*O99</f>
        <v>7</v>
      </c>
      <c r="P107" s="180">
        <v>0.24368867463008481</v>
      </c>
      <c r="Q107" s="180">
        <v>2.0696065517401638E-2</v>
      </c>
      <c r="R107" s="180">
        <v>2.4096385542168676E-2</v>
      </c>
      <c r="S107" s="190">
        <v>0.08</v>
      </c>
      <c r="T107" s="92"/>
      <c r="U107" s="180">
        <v>0.36271288727141282</v>
      </c>
    </row>
    <row r="108" spans="1:21" x14ac:dyDescent="0.3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4.1720050885499571</v>
      </c>
      <c r="J108" s="180">
        <v>7.1814417481499304E-2</v>
      </c>
      <c r="K108" s="180">
        <v>7.1814222176961776E-2</v>
      </c>
      <c r="L108" s="189">
        <v>71814222</v>
      </c>
      <c r="M108" s="180">
        <v>7.1814223364470242E-2</v>
      </c>
      <c r="N108" s="180">
        <v>4.6733330285590551</v>
      </c>
      <c r="O108" s="106">
        <v>9.3554999999999993</v>
      </c>
      <c r="P108" s="180">
        <v>7.1814223364470242E-2</v>
      </c>
      <c r="Q108" s="180">
        <v>6.0878189521954736E-2</v>
      </c>
      <c r="R108" s="180">
        <v>6.0240963855421686E-2</v>
      </c>
      <c r="S108" s="190">
        <v>0.85</v>
      </c>
      <c r="T108" s="92"/>
      <c r="U108" s="180">
        <v>0.3762682804482122</v>
      </c>
    </row>
    <row r="109" spans="1:21" x14ac:dyDescent="0.3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3.0877633244937366</v>
      </c>
      <c r="J109" s="180">
        <v>5.5922582117597645E-2</v>
      </c>
      <c r="K109" s="180">
        <v>5.5922430032063555E-2</v>
      </c>
      <c r="L109" s="189">
        <v>55922430</v>
      </c>
      <c r="M109" s="180">
        <v>5.5922431062526187E-2</v>
      </c>
      <c r="N109" s="180">
        <v>4.1980202072745127</v>
      </c>
      <c r="O109" s="106">
        <v>7.9852499999999997</v>
      </c>
      <c r="P109" s="180">
        <v>5.5922431062526187E-2</v>
      </c>
      <c r="Q109" s="180">
        <v>5.4668850366721262E-2</v>
      </c>
      <c r="R109" s="180">
        <v>4.8192771084337352E-2</v>
      </c>
      <c r="S109" s="190">
        <v>0.98</v>
      </c>
      <c r="T109" s="92"/>
      <c r="U109" s="180">
        <v>0.38787950467443449</v>
      </c>
    </row>
    <row r="110" spans="1:21" x14ac:dyDescent="0.3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1.5060476070365363</v>
      </c>
      <c r="J110" s="180">
        <v>2.8400736072630366E-2</v>
      </c>
      <c r="K110" s="180">
        <v>2.8400658834760607E-2</v>
      </c>
      <c r="L110" s="189">
        <v>28400658</v>
      </c>
      <c r="M110" s="180">
        <v>2.8400658539612513E-2</v>
      </c>
      <c r="N110" s="180">
        <v>2.4158019097645571</v>
      </c>
      <c r="O110" s="106">
        <v>3.5</v>
      </c>
      <c r="P110" s="180">
        <v>2.8400658539612513E-2</v>
      </c>
      <c r="Q110" s="180">
        <v>2.7836151695903793E-2</v>
      </c>
      <c r="R110" s="180">
        <v>2.4096385542168676E-2</v>
      </c>
      <c r="S110" s="190">
        <v>0.98</v>
      </c>
      <c r="T110" s="92"/>
      <c r="U110" s="180">
        <v>0.39818380745410098</v>
      </c>
    </row>
    <row r="111" spans="1:21" x14ac:dyDescent="0.3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0.64713973337320418</v>
      </c>
      <c r="J111" s="200">
        <v>1.2515125267928957E-2</v>
      </c>
      <c r="K111" s="200">
        <v>1.2515091232134498E-2</v>
      </c>
      <c r="L111" s="189">
        <v>12515091</v>
      </c>
      <c r="M111" s="200">
        <v>1.2515091237786734E-2</v>
      </c>
      <c r="N111" s="200">
        <v>1.1895148707525074</v>
      </c>
      <c r="O111" s="106">
        <v>3.5</v>
      </c>
      <c r="P111" s="180">
        <v>1.2515091237786734E-2</v>
      </c>
      <c r="Q111" s="180">
        <v>2.4594054614851365E-2</v>
      </c>
      <c r="R111" s="180">
        <v>1.2048192771084338E-2</v>
      </c>
      <c r="S111" s="190">
        <v>1.97</v>
      </c>
      <c r="T111" s="92"/>
      <c r="U111" s="200">
        <v>0.40764951657436599</v>
      </c>
    </row>
    <row r="112" spans="1:21" x14ac:dyDescent="0.3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0.76261183273783917</v>
      </c>
      <c r="J112" s="200">
        <v>3.0138858156038055E-2</v>
      </c>
      <c r="K112" s="200">
        <v>3.0138776191218727E-2</v>
      </c>
      <c r="L112" s="189">
        <v>30138776</v>
      </c>
      <c r="M112" s="200">
        <v>3.0138776572636757E-2</v>
      </c>
      <c r="N112" s="200">
        <v>3.3169398137406101</v>
      </c>
      <c r="O112" s="106">
        <v>3.5</v>
      </c>
      <c r="P112" s="180">
        <v>3.0138776572636757E-2</v>
      </c>
      <c r="Q112" s="180">
        <v>3.8380480959512027E-2</v>
      </c>
      <c r="R112" s="180">
        <v>6.0240963855421686E-2</v>
      </c>
      <c r="S112" s="190">
        <v>1.27</v>
      </c>
      <c r="T112" s="92"/>
      <c r="U112" s="200">
        <v>0.41948421306338879</v>
      </c>
    </row>
    <row r="113" spans="1:21" x14ac:dyDescent="0.3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0.7826994601570495</v>
      </c>
      <c r="J113" s="200">
        <v>3.1405587190909259E-2</v>
      </c>
      <c r="K113" s="200">
        <v>3.1405501781128081E-2</v>
      </c>
      <c r="L113" s="189">
        <v>31405501</v>
      </c>
      <c r="M113" s="200">
        <v>3.1405501596704528E-2</v>
      </c>
      <c r="N113" s="200">
        <v>4.0831786200762323</v>
      </c>
      <c r="O113" s="106">
        <v>2.0999999999999996</v>
      </c>
      <c r="P113" s="180">
        <v>3.1405501596704528E-2</v>
      </c>
      <c r="Q113" s="180">
        <v>1.6844639421115984E-2</v>
      </c>
      <c r="R113" s="180">
        <v>7.2289156626506021E-2</v>
      </c>
      <c r="S113" s="190">
        <v>0.54</v>
      </c>
      <c r="T113" s="92"/>
      <c r="U113" s="200">
        <v>0.43345839496888611</v>
      </c>
    </row>
    <row r="114" spans="1:21" x14ac:dyDescent="0.3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9.951832203930884E-2</v>
      </c>
      <c r="J114" s="200">
        <v>3.9434080361701023E-3</v>
      </c>
      <c r="K114" s="200">
        <v>3.9433973117848076E-3</v>
      </c>
      <c r="L114" s="189">
        <v>3943397</v>
      </c>
      <c r="M114" s="200">
        <v>3.9433970749245444E-3</v>
      </c>
      <c r="N114" s="200">
        <v>0.59149851811149512</v>
      </c>
      <c r="O114" s="106">
        <v>0.84000000000000008</v>
      </c>
      <c r="P114" s="180">
        <v>3.9433970749245444E-3</v>
      </c>
      <c r="Q114" s="180">
        <v>2.573943964348599E-2</v>
      </c>
      <c r="R114" s="180">
        <v>2.4096385542168676E-2</v>
      </c>
      <c r="S114" s="190">
        <v>6.53</v>
      </c>
      <c r="T114" s="92"/>
      <c r="U114" s="200">
        <v>0.44527616641431639</v>
      </c>
    </row>
    <row r="115" spans="1:21" x14ac:dyDescent="0.3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8.9449836169754576E-2</v>
      </c>
      <c r="J115" s="200">
        <v>3.4800380118811839E-3</v>
      </c>
      <c r="K115" s="200">
        <v>3.4800285476644104E-3</v>
      </c>
      <c r="L115" s="189">
        <v>3480028</v>
      </c>
      <c r="M115" s="200">
        <v>3.4800280661205331E-3</v>
      </c>
      <c r="N115" s="200">
        <v>0.59149850999287668</v>
      </c>
      <c r="O115" s="106">
        <v>0.15749999999999997</v>
      </c>
      <c r="P115" s="180">
        <v>3.4800280661205331E-3</v>
      </c>
      <c r="Q115" s="180">
        <v>7.539038188475955E-3</v>
      </c>
      <c r="R115" s="180">
        <v>3.614457831325301E-2</v>
      </c>
      <c r="S115" s="190">
        <v>2.17</v>
      </c>
      <c r="T115" s="92"/>
      <c r="U115" s="200">
        <v>0.45612421386622082</v>
      </c>
    </row>
    <row r="116" spans="1:21" x14ac:dyDescent="0.3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8.3086797457311568E-2</v>
      </c>
      <c r="J116" s="200">
        <v>3.1138667428079005E-3</v>
      </c>
      <c r="K116" s="200">
        <v>3.1138582744205559E-3</v>
      </c>
      <c r="L116" s="189">
        <v>3113858</v>
      </c>
      <c r="M116" s="200">
        <v>3.1138580591633033E-3</v>
      </c>
      <c r="N116" s="200">
        <v>0.59149835797948835</v>
      </c>
      <c r="O116" s="106">
        <v>0.13649999999999998</v>
      </c>
      <c r="P116" s="180">
        <v>3.1138580591633033E-3</v>
      </c>
      <c r="Q116" s="180">
        <v>6.4951011623775295E-3</v>
      </c>
      <c r="R116" s="180">
        <v>0</v>
      </c>
      <c r="S116" s="190">
        <v>2.09</v>
      </c>
      <c r="T116" s="92"/>
      <c r="U116" s="200">
        <v>0.46526182882358769</v>
      </c>
    </row>
    <row r="117" spans="1:21" x14ac:dyDescent="0.3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3.018415057259588E-2</v>
      </c>
      <c r="J117" s="200">
        <v>2.6343803863002392E-3</v>
      </c>
      <c r="K117" s="200">
        <v>2.6343732219109551E-3</v>
      </c>
      <c r="L117" s="189">
        <v>2634373</v>
      </c>
      <c r="M117" s="200">
        <v>2.6343730500530882E-3</v>
      </c>
      <c r="N117" s="200">
        <v>0.59155836768401515</v>
      </c>
      <c r="O117" s="106">
        <v>0.21</v>
      </c>
      <c r="P117" s="180">
        <v>2.6343730500530882E-3</v>
      </c>
      <c r="Q117" s="180">
        <v>1.8141927453548187E-2</v>
      </c>
      <c r="R117" s="180">
        <v>6.0240963855421686E-2</v>
      </c>
      <c r="S117" s="190">
        <v>6.89</v>
      </c>
      <c r="T117" s="92"/>
      <c r="U117" s="200">
        <v>0.47911332319836658</v>
      </c>
    </row>
    <row r="118" spans="1:21" x14ac:dyDescent="0.3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2.8034947322928102E-2</v>
      </c>
      <c r="J118" s="200">
        <v>2.1551736115003042E-3</v>
      </c>
      <c r="K118" s="200">
        <v>2.1551677503487379E-3</v>
      </c>
      <c r="L118" s="189">
        <v>2155167</v>
      </c>
      <c r="M118" s="200">
        <v>2.1551670409481736E-3</v>
      </c>
      <c r="N118" s="200">
        <v>0.59149831974785438</v>
      </c>
      <c r="O118" s="106">
        <v>3.7799999999999993E-2</v>
      </c>
      <c r="P118" s="180">
        <v>2.1551670409481736E-3</v>
      </c>
      <c r="Q118" s="180">
        <v>5.0921931273048282E-3</v>
      </c>
      <c r="R118" s="180">
        <v>2.4096385542168676E-2</v>
      </c>
      <c r="S118" s="190">
        <v>2.36</v>
      </c>
      <c r="T118" s="201"/>
      <c r="U118" s="200">
        <v>0.49589479128688968</v>
      </c>
    </row>
    <row r="119" spans="1:21" x14ac:dyDescent="0.3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2.7342275202210099E-2</v>
      </c>
      <c r="J119" s="200">
        <v>1.8232579358430834E-3</v>
      </c>
      <c r="K119" s="200">
        <v>1.8232529773603656E-3</v>
      </c>
      <c r="L119" s="189">
        <v>1823252</v>
      </c>
      <c r="M119" s="200">
        <v>1.8232520346417886E-3</v>
      </c>
      <c r="N119" s="200">
        <v>0.591498020765999</v>
      </c>
      <c r="O119" s="106">
        <v>3.3599999999999998E-2</v>
      </c>
      <c r="P119" s="180">
        <v>1.8232520346417886E-3</v>
      </c>
      <c r="Q119" s="180">
        <v>4.1641551041038775E-3</v>
      </c>
      <c r="R119" s="180">
        <v>1.2048192771084338E-2</v>
      </c>
      <c r="S119" s="190">
        <v>2.2799999999999998</v>
      </c>
      <c r="T119" s="92"/>
      <c r="U119" s="200">
        <v>0.50967718085653457</v>
      </c>
    </row>
    <row r="120" spans="1:21" x14ac:dyDescent="0.3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2.7576330537572923E-2</v>
      </c>
      <c r="J120" s="200">
        <v>1.579758422022771E-3</v>
      </c>
      <c r="K120" s="200">
        <v>1.5797541257547116E-3</v>
      </c>
      <c r="L120" s="189">
        <v>1579754</v>
      </c>
      <c r="M120" s="200">
        <v>1.5797540300153266E-3</v>
      </c>
      <c r="N120" s="200">
        <v>0.59149822650478256</v>
      </c>
      <c r="O120" s="106">
        <v>3.4999999999999996E-3</v>
      </c>
      <c r="P120" s="180">
        <v>1.5797540300153266E-3</v>
      </c>
      <c r="Q120" s="180">
        <v>4.734770118369253E-4</v>
      </c>
      <c r="R120" s="180">
        <v>0</v>
      </c>
      <c r="S120" s="190">
        <v>0.3</v>
      </c>
      <c r="T120" s="92"/>
      <c r="U120" s="200">
        <v>0.52141424686719351</v>
      </c>
    </row>
    <row r="121" spans="1:21" x14ac:dyDescent="0.3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2.8399454090889051E-2</v>
      </c>
      <c r="J121" s="200">
        <v>1.393853982579559E-3</v>
      </c>
      <c r="K121" s="200">
        <v>1.3938501918921594E-3</v>
      </c>
      <c r="L121" s="189">
        <v>1393850</v>
      </c>
      <c r="M121" s="200">
        <v>1.3938500264831506E-3</v>
      </c>
      <c r="N121" s="200">
        <v>0.59149837458055099</v>
      </c>
      <c r="O121" s="106">
        <v>2.3333333333333335E-3</v>
      </c>
      <c r="P121" s="180">
        <v>1.3938500264831506E-3</v>
      </c>
      <c r="Q121" s="180">
        <v>4.2735301068382524E-4</v>
      </c>
      <c r="R121" s="180">
        <v>0</v>
      </c>
      <c r="S121" s="190">
        <v>0.31</v>
      </c>
      <c r="T121" s="92"/>
      <c r="U121" s="200">
        <v>0.53116771467993662</v>
      </c>
    </row>
    <row r="122" spans="1:21" x14ac:dyDescent="0.3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2.9725687796876451E-2</v>
      </c>
      <c r="J122" s="200">
        <v>1.2469542978276625E-3</v>
      </c>
      <c r="K122" s="200">
        <v>1.2469509066446521E-3</v>
      </c>
      <c r="L122" s="189">
        <v>1246950</v>
      </c>
      <c r="M122" s="200">
        <v>1.2469500236920504E-3</v>
      </c>
      <c r="N122" s="200">
        <v>0.5914976080938138</v>
      </c>
      <c r="O122" s="106">
        <v>2.3333333333333335E-3</v>
      </c>
      <c r="P122" s="180">
        <v>1.2469500236920504E-3</v>
      </c>
      <c r="Q122" s="180">
        <v>3.8447000961175024E-4</v>
      </c>
      <c r="R122" s="180">
        <v>0</v>
      </c>
      <c r="S122" s="190">
        <v>0.31</v>
      </c>
      <c r="T122" s="92"/>
      <c r="U122" s="200">
        <v>0.53993864838765926</v>
      </c>
    </row>
    <row r="123" spans="1:21" x14ac:dyDescent="0.3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3.1491174764080698E-2</v>
      </c>
      <c r="J123" s="200">
        <v>1.1280165116045546E-3</v>
      </c>
      <c r="K123" s="200">
        <v>1.1280134438815144E-3</v>
      </c>
      <c r="L123" s="189">
        <v>1128013</v>
      </c>
      <c r="M123" s="200">
        <v>1.1280130214322474E-3</v>
      </c>
      <c r="N123" s="200">
        <v>0.59149818578147462</v>
      </c>
      <c r="O123" s="106">
        <v>2.3333333333333335E-3</v>
      </c>
      <c r="P123" s="180">
        <v>1.1280130214322474E-3</v>
      </c>
      <c r="Q123" s="180">
        <v>3.460800086520002E-4</v>
      </c>
      <c r="R123" s="180">
        <v>0</v>
      </c>
      <c r="S123" s="190">
        <v>0.31</v>
      </c>
      <c r="T123" s="92"/>
      <c r="U123" s="200">
        <v>0.54798421649816254</v>
      </c>
    </row>
    <row r="124" spans="1:21" x14ac:dyDescent="0.3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3.3616628540400297E-2</v>
      </c>
      <c r="J124" s="180">
        <v>1.0297565884849252E-3</v>
      </c>
      <c r="K124" s="180">
        <v>1.0297537879869008E-3</v>
      </c>
      <c r="L124" s="189">
        <v>1029753</v>
      </c>
      <c r="M124" s="180">
        <v>1.0297530195653073E-3</v>
      </c>
      <c r="N124" s="180">
        <v>0.59149766889421884</v>
      </c>
      <c r="O124" s="106">
        <v>2.3333333333333335E-3</v>
      </c>
      <c r="P124" s="180">
        <v>1.0297530195653073E-3</v>
      </c>
      <c r="Q124" s="180">
        <v>3.1015400775385017E-4</v>
      </c>
      <c r="R124" s="180">
        <v>0</v>
      </c>
      <c r="S124" s="190">
        <v>0.3</v>
      </c>
      <c r="T124" s="92"/>
      <c r="U124" s="180">
        <v>0.55433683780878396</v>
      </c>
    </row>
    <row r="125" spans="1:21" x14ac:dyDescent="0.3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3.6265991832152053E-2</v>
      </c>
      <c r="J125" s="180">
        <v>9.4736696568123999E-4</v>
      </c>
      <c r="K125" s="180">
        <v>9.4736438924779395E-4</v>
      </c>
      <c r="L125" s="189">
        <v>947364</v>
      </c>
      <c r="M125" s="180">
        <v>9.4736401799991635E-4</v>
      </c>
      <c r="N125" s="180">
        <v>0.59149800666672259</v>
      </c>
      <c r="O125" s="106">
        <v>2.3333333333333335E-3</v>
      </c>
      <c r="P125" s="180">
        <v>9.4736401799991635E-4</v>
      </c>
      <c r="Q125" s="180">
        <v>2.7749600693740016E-4</v>
      </c>
      <c r="R125" s="180">
        <v>0</v>
      </c>
      <c r="S125" s="190">
        <v>0.28999999999999998</v>
      </c>
      <c r="T125" s="92"/>
      <c r="U125" s="180">
        <v>0.56015255402955211</v>
      </c>
    </row>
    <row r="126" spans="1:21" x14ac:dyDescent="0.3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3.9172532335883831E-2</v>
      </c>
      <c r="J126" s="180">
        <v>8.7712485743194452E-4</v>
      </c>
      <c r="K126" s="180">
        <v>8.7712247202702655E-4</v>
      </c>
      <c r="L126" s="189">
        <v>877122</v>
      </c>
      <c r="M126" s="180">
        <v>8.7712201666531836E-4</v>
      </c>
      <c r="N126" s="180">
        <v>0.5914981527769394</v>
      </c>
      <c r="O126" s="106">
        <v>2.3333333333333335E-3</v>
      </c>
      <c r="P126" s="180">
        <v>8.7712201666531836E-4</v>
      </c>
      <c r="Q126" s="180">
        <v>2.4982700624567514E-4</v>
      </c>
      <c r="R126" s="180">
        <v>0</v>
      </c>
      <c r="S126" s="190">
        <v>0.28000000000000003</v>
      </c>
      <c r="T126" s="92"/>
      <c r="U126" s="180">
        <v>0.56577541145018329</v>
      </c>
    </row>
    <row r="127" spans="1:21" x14ac:dyDescent="0.3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4.2415164452289093E-2</v>
      </c>
      <c r="J127" s="180">
        <v>8.1659852417249933E-4</v>
      </c>
      <c r="K127" s="180">
        <v>8.1659630337335188E-4</v>
      </c>
      <c r="L127" s="189">
        <v>816596</v>
      </c>
      <c r="M127" s="180">
        <v>8.1659601551532432E-4</v>
      </c>
      <c r="N127" s="180">
        <v>0.59149752258618471</v>
      </c>
      <c r="O127" s="106">
        <v>2.3333333333333335E-3</v>
      </c>
      <c r="P127" s="180">
        <v>8.1659601551532432E-4</v>
      </c>
      <c r="Q127" s="180">
        <v>2.2392200559805014E-4</v>
      </c>
      <c r="R127" s="180">
        <v>0</v>
      </c>
      <c r="S127" s="190">
        <v>0.27</v>
      </c>
      <c r="T127" s="92"/>
      <c r="U127" s="180">
        <v>0.57041148553038556</v>
      </c>
    </row>
    <row r="128" spans="1:21" x14ac:dyDescent="0.3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4.6034977735207872E-2</v>
      </c>
      <c r="J128" s="180">
        <v>7.6384580497322824E-4</v>
      </c>
      <c r="K128" s="180">
        <v>7.6384372763894188E-4</v>
      </c>
      <c r="L128" s="189">
        <v>763843</v>
      </c>
      <c r="M128" s="180">
        <v>7.6384301451301725E-4</v>
      </c>
      <c r="N128" s="180">
        <v>0.59149781857831463</v>
      </c>
      <c r="O128" s="106">
        <v>2.3333333333333335E-3</v>
      </c>
      <c r="P128" s="180">
        <v>7.6384301451301725E-4</v>
      </c>
      <c r="Q128" s="180">
        <v>2.0146700503667514E-4</v>
      </c>
      <c r="R128" s="180">
        <v>0</v>
      </c>
      <c r="S128" s="190">
        <v>0.26</v>
      </c>
      <c r="T128" s="92"/>
      <c r="U128" s="180">
        <v>0.57462227105111441</v>
      </c>
    </row>
    <row r="129" spans="1:21" x14ac:dyDescent="0.3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5.0349835433946243E-2</v>
      </c>
      <c r="J129" s="180">
        <v>7.1749737075895391E-4</v>
      </c>
      <c r="K129" s="180">
        <v>7.1749541947260928E-4</v>
      </c>
      <c r="L129" s="189">
        <v>717495</v>
      </c>
      <c r="M129" s="180">
        <v>7.1749501363240528E-4</v>
      </c>
      <c r="N129" s="180">
        <v>0.59149794656717125</v>
      </c>
      <c r="O129" s="106">
        <v>2.3333333333333335E-3</v>
      </c>
      <c r="P129" s="180">
        <v>7.1749501363240528E-4</v>
      </c>
      <c r="Q129" s="180">
        <v>1.8110900452772511E-4</v>
      </c>
      <c r="R129" s="180">
        <v>0</v>
      </c>
      <c r="S129" s="190">
        <v>0.25</v>
      </c>
      <c r="T129" s="92"/>
      <c r="U129" s="180">
        <v>0.57819078708863703</v>
      </c>
    </row>
    <row r="130" spans="1:21" x14ac:dyDescent="0.3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5.4680796812446954E-2</v>
      </c>
      <c r="J130" s="180">
        <v>6.7646347416222509E-4</v>
      </c>
      <c r="K130" s="180">
        <v>6.7646163447055015E-4</v>
      </c>
      <c r="L130" s="193">
        <v>676461</v>
      </c>
      <c r="M130" s="180">
        <v>6.7646101285275928E-4</v>
      </c>
      <c r="N130" s="180">
        <v>0.59149708959584668</v>
      </c>
      <c r="O130" s="106">
        <v>2.3333333333333335E-3</v>
      </c>
      <c r="P130" s="180">
        <v>6.7646101285275928E-4</v>
      </c>
      <c r="Q130" s="180">
        <v>1.6346100408652509E-4</v>
      </c>
      <c r="R130" s="180">
        <v>0</v>
      </c>
      <c r="S130" s="190">
        <v>0.24</v>
      </c>
      <c r="T130" s="92"/>
      <c r="U130" s="180">
        <v>0.58160603182602288</v>
      </c>
    </row>
    <row r="131" spans="1:21" x14ac:dyDescent="0.3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5.9868463932450676E-2</v>
      </c>
      <c r="J131" s="180">
        <v>6.3982708718169777E-4</v>
      </c>
      <c r="K131" s="180">
        <v>6.3982534712534497E-4</v>
      </c>
      <c r="L131" s="193">
        <v>639825</v>
      </c>
      <c r="M131" s="180">
        <v>6.398250121566752E-4</v>
      </c>
      <c r="N131" s="180">
        <v>0.59149748014417014</v>
      </c>
      <c r="O131" s="106">
        <v>2.3333333333333335E-3</v>
      </c>
      <c r="P131" s="180">
        <v>6.398250121566752E-4</v>
      </c>
      <c r="Q131" s="180">
        <v>1.4801600370040009E-4</v>
      </c>
      <c r="R131" s="180">
        <v>0</v>
      </c>
      <c r="S131" s="190">
        <v>0.23</v>
      </c>
      <c r="T131" s="92"/>
      <c r="U131" s="180">
        <v>0.58509858428704342</v>
      </c>
    </row>
    <row r="132" spans="1:21" x14ac:dyDescent="0.3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6.5371317237071749E-2</v>
      </c>
      <c r="J132" s="180">
        <v>6.0700419469456501E-4</v>
      </c>
      <c r="K132" s="180">
        <v>6.0700254390245827E-4</v>
      </c>
      <c r="L132" s="193">
        <v>607002</v>
      </c>
      <c r="M132" s="180">
        <v>6.0700201153303824E-4</v>
      </c>
      <c r="N132" s="180">
        <v>0.59149786112089286</v>
      </c>
      <c r="O132" s="106">
        <v>2.3333333333333335E-3</v>
      </c>
      <c r="P132" s="180">
        <v>6.0700201153303824E-4</v>
      </c>
      <c r="Q132" s="180">
        <v>1.3288400332210008E-4</v>
      </c>
      <c r="R132" s="180">
        <v>0</v>
      </c>
      <c r="S132" s="190">
        <v>0.22</v>
      </c>
      <c r="T132" s="92"/>
      <c r="U132" s="180">
        <v>0.58790730776309064</v>
      </c>
    </row>
    <row r="133" spans="1:21" x14ac:dyDescent="0.3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2.1085516819580104E-2</v>
      </c>
      <c r="J133" s="180">
        <v>1.3428893437243722E-3</v>
      </c>
      <c r="K133" s="180">
        <v>1.3428856916390189E-3</v>
      </c>
      <c r="L133" s="193">
        <v>1342885</v>
      </c>
      <c r="M133" s="180">
        <v>1.3428850255148156E-3</v>
      </c>
      <c r="N133" s="180">
        <v>1.7744053210874411</v>
      </c>
      <c r="O133" s="106">
        <v>2.3333333333333335E-3</v>
      </c>
      <c r="P133" s="180">
        <v>1.3428850255148156E-3</v>
      </c>
      <c r="Q133" s="180">
        <v>1.1697930292448257E-3</v>
      </c>
      <c r="R133" s="180">
        <v>0</v>
      </c>
      <c r="S133" s="190">
        <v>0.87</v>
      </c>
      <c r="T133" s="92"/>
      <c r="U133" s="180">
        <v>0.59869619235953719</v>
      </c>
    </row>
    <row r="134" spans="1:21" x14ac:dyDescent="0.3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2.7813801023884355E-2</v>
      </c>
      <c r="J134" s="180">
        <v>2.485208012910865E-4</v>
      </c>
      <c r="K134" s="180">
        <v>2.4852012542067126E-4</v>
      </c>
      <c r="L134" s="193">
        <v>248520</v>
      </c>
      <c r="M134" s="180">
        <v>2.4852000472188007E-4</v>
      </c>
      <c r="N134" s="180">
        <v>0.59149543074776878</v>
      </c>
      <c r="O134" s="106">
        <v>2.3333333333333335E-3</v>
      </c>
      <c r="P134" s="180">
        <v>2.4852000472188007E-4</v>
      </c>
      <c r="Q134" s="180">
        <v>2.7582200689555016E-4</v>
      </c>
      <c r="R134" s="180">
        <v>0</v>
      </c>
      <c r="S134" s="190">
        <v>1.1100000000000001</v>
      </c>
      <c r="T134" s="92"/>
      <c r="U134" s="180">
        <v>0.59860977513435354</v>
      </c>
    </row>
    <row r="135" spans="1:21" x14ac:dyDescent="0.3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6.5673969934107623E-2</v>
      </c>
      <c r="J135" s="180">
        <v>1.7259883532614906E-4</v>
      </c>
      <c r="K135" s="180">
        <v>1.7259836593104855E-4</v>
      </c>
      <c r="L135" s="193">
        <v>172598</v>
      </c>
      <c r="M135" s="180">
        <v>1.7259800327936207E-4</v>
      </c>
      <c r="N135" s="180">
        <v>0.5914942737749761</v>
      </c>
      <c r="O135" s="106">
        <v>2.3333333333333335E-3</v>
      </c>
      <c r="P135" s="180">
        <v>1.7259800327936207E-4</v>
      </c>
      <c r="Q135" s="180">
        <v>1.0459900261497507E-4</v>
      </c>
      <c r="R135" s="180">
        <v>0</v>
      </c>
      <c r="S135" s="190">
        <v>0.61</v>
      </c>
      <c r="T135" s="92"/>
      <c r="U135" s="180">
        <v>0.5718032900793858</v>
      </c>
    </row>
    <row r="136" spans="1:21" x14ac:dyDescent="0.3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0.10087088514869086</v>
      </c>
      <c r="J136" s="180">
        <v>1.3255776443819254E-4</v>
      </c>
      <c r="K136" s="180">
        <v>1.3255740393769991E-4</v>
      </c>
      <c r="L136" s="193">
        <v>132557</v>
      </c>
      <c r="M136" s="180">
        <v>1.3255700251858305E-4</v>
      </c>
      <c r="N136" s="180">
        <v>0.59149248833719503</v>
      </c>
      <c r="O136" s="106">
        <v>2.3333333333333335E-3</v>
      </c>
      <c r="P136" s="180">
        <v>1.3255700251858305E-4</v>
      </c>
      <c r="Q136" s="180">
        <v>5.2747001318675036E-5</v>
      </c>
      <c r="R136" s="180">
        <v>0</v>
      </c>
      <c r="S136" s="190">
        <v>0.4</v>
      </c>
      <c r="T136" s="92"/>
      <c r="U136" s="180">
        <v>0.53357712175811689</v>
      </c>
    </row>
    <row r="137" spans="1:21" x14ac:dyDescent="0.3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 x14ac:dyDescent="0.3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 x14ac:dyDescent="0.3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 x14ac:dyDescent="0.3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 x14ac:dyDescent="0.3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 x14ac:dyDescent="0.3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1.1645540724299809E-2</v>
      </c>
      <c r="J142" s="180">
        <v>4.2013053866456637E-5</v>
      </c>
      <c r="K142" s="180">
        <v>4.2012939608897453E-5</v>
      </c>
      <c r="L142" s="193">
        <v>42012</v>
      </c>
      <c r="M142" s="180">
        <v>4.2012000798228017E-5</v>
      </c>
      <c r="N142" s="180">
        <v>0.59148444235451869</v>
      </c>
      <c r="O142" s="47">
        <v>3.4999999999999996E-3</v>
      </c>
      <c r="P142" s="180">
        <v>4.2012000798228017E-5</v>
      </c>
      <c r="Q142" s="180">
        <v>1.2316600307915007E-4</v>
      </c>
      <c r="R142" s="180">
        <v>0</v>
      </c>
      <c r="S142" s="190">
        <v>2.93</v>
      </c>
      <c r="T142" s="201"/>
      <c r="U142" s="180">
        <v>0.53430923448139311</v>
      </c>
    </row>
    <row r="143" spans="1:21" x14ac:dyDescent="0.3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 x14ac:dyDescent="0.3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 x14ac:dyDescent="0.3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 x14ac:dyDescent="0.3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 x14ac:dyDescent="0.3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 x14ac:dyDescent="0.3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 x14ac:dyDescent="0.3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 x14ac:dyDescent="0.3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 x14ac:dyDescent="0.3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238.00003498600557</v>
      </c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0.94782427960149385</v>
      </c>
      <c r="J158" s="180" cm="1">
        <f t="array" ref="J158:J222">E158:E222*I158:I222</f>
        <v>0.70990667783189876</v>
      </c>
      <c r="K158" s="180" cm="1">
        <f t="array" ref="K158:K221">J158:J221/SUM(_xlfn.ANCHORARRAY(J158))</f>
        <v>0.70990668367594245</v>
      </c>
      <c r="L158" s="189" cm="1">
        <f t="array" ref="L158:L222">INT(K158:K222*$B$2)</f>
        <v>709906683</v>
      </c>
      <c r="M158" s="180" cm="1">
        <f t="array" ref="M158:M222">_xlfn.LET(_xlpm.x, L158:L222, _xlpm.x/SUM(_xlpm.x))</f>
        <v>0.70990669080897362</v>
      </c>
      <c r="N158" s="180" cm="1">
        <f t="array" ref="N158:N222">M158:M222*F158:F222</f>
        <v>0</v>
      </c>
      <c r="O158" s="106"/>
      <c r="P158" s="180" cm="1">
        <f t="array" ref="P158:P221">M158:M221</f>
        <v>0.70990669080897362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1.01</v>
      </c>
    </row>
    <row r="159" spans="1:21" x14ac:dyDescent="0.3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1.1408287355285196</v>
      </c>
      <c r="J159" s="180">
        <v>0.15571773357212587</v>
      </c>
      <c r="K159" s="180">
        <v>0.15571773485401441</v>
      </c>
      <c r="L159" s="189">
        <v>155717734</v>
      </c>
      <c r="M159" s="180">
        <v>0.1557177357128951</v>
      </c>
      <c r="N159" s="180">
        <v>6.7866544196228368E-2</v>
      </c>
      <c r="O159" s="106"/>
      <c r="P159" s="180">
        <v>0.1557177357128951</v>
      </c>
      <c r="Q159" s="180">
        <v>0.15823094111577102</v>
      </c>
      <c r="R159" s="180"/>
      <c r="S159" s="190">
        <v>1.02</v>
      </c>
    </row>
    <row r="160" spans="1:21" x14ac:dyDescent="0.3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1.4018743879079292</v>
      </c>
      <c r="J160" s="180">
        <v>4.8742035970650813E-2</v>
      </c>
      <c r="K160" s="180">
        <v>4.8742036371901568E-2</v>
      </c>
      <c r="L160" s="189">
        <v>48742036</v>
      </c>
      <c r="M160" s="180">
        <v>4.8742036536162402E-2</v>
      </c>
      <c r="N160" s="180">
        <v>7.2979560836877358E-2</v>
      </c>
      <c r="O160" s="106"/>
      <c r="P160" s="180">
        <v>4.8742036536162402E-2</v>
      </c>
      <c r="Q160" s="180">
        <v>4.4404777632051251E-2</v>
      </c>
      <c r="R160" s="180"/>
      <c r="S160" s="190">
        <v>0.91</v>
      </c>
    </row>
    <row r="161" spans="1:19" x14ac:dyDescent="0.3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1.2937051653091691</v>
      </c>
      <c r="J161" s="180">
        <v>2.1006250721882565E-2</v>
      </c>
      <c r="K161" s="180">
        <v>2.1006250894808742E-2</v>
      </c>
      <c r="L161" s="189">
        <v>21006250</v>
      </c>
      <c r="M161" s="180">
        <v>2.1006250231068752E-2</v>
      </c>
      <c r="N161" s="180">
        <v>5.2890297277205789E-2</v>
      </c>
      <c r="O161" s="106"/>
      <c r="P161" s="180">
        <v>2.1006250231068752E-2</v>
      </c>
      <c r="Q161" s="180">
        <v>2.1056148286285013E-2</v>
      </c>
      <c r="R161" s="180"/>
      <c r="S161" s="190">
        <v>1</v>
      </c>
    </row>
    <row r="162" spans="1:19" x14ac:dyDescent="0.3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1.1430510991528324</v>
      </c>
      <c r="J162" s="180">
        <v>9.2305506342231832E-3</v>
      </c>
      <c r="K162" s="180">
        <v>9.2305507102102714E-3</v>
      </c>
      <c r="L162" s="189">
        <v>9230550</v>
      </c>
      <c r="M162" s="180">
        <v>9.230550101536051E-3</v>
      </c>
      <c r="N162" s="180">
        <v>3.2929497587570272E-2</v>
      </c>
      <c r="O162" s="106"/>
      <c r="P162" s="180">
        <v>9.230550101536051E-3</v>
      </c>
      <c r="Q162" s="180">
        <v>8.5679609024493231E-3</v>
      </c>
      <c r="R162" s="180"/>
      <c r="S162" s="190">
        <v>0.93</v>
      </c>
    </row>
    <row r="163" spans="1:19" x14ac:dyDescent="0.3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1.0832300775052655</v>
      </c>
      <c r="J163" s="180">
        <v>6.1248651161350436E-3</v>
      </c>
      <c r="K163" s="180">
        <v>6.124865166555726E-3</v>
      </c>
      <c r="L163" s="189">
        <v>6124865</v>
      </c>
      <c r="M163" s="180">
        <v>6.1248650673735158E-3</v>
      </c>
      <c r="N163" s="180">
        <v>2.8152514069081092E-2</v>
      </c>
      <c r="O163" s="106"/>
      <c r="P163" s="180">
        <v>6.1248650673735158E-3</v>
      </c>
      <c r="Q163" s="180">
        <v>6.7212946403497013E-3</v>
      </c>
      <c r="R163" s="180"/>
      <c r="S163" s="190">
        <v>1.1000000000000001</v>
      </c>
    </row>
    <row r="164" spans="1:19" x14ac:dyDescent="0.3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>
        <v>1.2484656053386864</v>
      </c>
      <c r="J164" s="180">
        <v>5.262142797584933E-3</v>
      </c>
      <c r="K164" s="180">
        <v>5.2621428409035742E-3</v>
      </c>
      <c r="L164" s="189">
        <v>5262142</v>
      </c>
      <c r="M164" s="180">
        <v>5.2621420578835626E-3</v>
      </c>
      <c r="N164" s="180">
        <v>2.939090122862913E-2</v>
      </c>
      <c r="O164" s="106"/>
      <c r="P164" s="180">
        <v>5.2621420578835626E-3</v>
      </c>
      <c r="Q164" s="180">
        <v>4.9964773187698283E-3</v>
      </c>
      <c r="R164" s="180"/>
      <c r="S164" s="190">
        <v>0.95</v>
      </c>
    </row>
    <row r="165" spans="1:19" x14ac:dyDescent="0.3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0.87497475620796916</v>
      </c>
      <c r="J165" s="180">
        <v>2.4585117949980197E-3</v>
      </c>
      <c r="K165" s="180">
        <v>2.4585118152368073E-3</v>
      </c>
      <c r="L165" s="189">
        <v>2458511</v>
      </c>
      <c r="M165" s="180">
        <v>2.4585110270436213E-3</v>
      </c>
      <c r="N165" s="180">
        <v>1.6127991274111034E-2</v>
      </c>
      <c r="O165" s="106"/>
      <c r="P165" s="180">
        <v>2.4585110270436213E-3</v>
      </c>
      <c r="Q165" s="180">
        <v>3.0574184649998222E-3</v>
      </c>
      <c r="R165" s="180"/>
      <c r="S165" s="190">
        <v>1.24</v>
      </c>
    </row>
    <row r="166" spans="1:19" x14ac:dyDescent="0.3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1.0372496340339241</v>
      </c>
      <c r="J166" s="180">
        <v>3.0191845136587321E-3</v>
      </c>
      <c r="K166" s="180">
        <v>3.01918453851305E-3</v>
      </c>
      <c r="L166" s="189">
        <v>3019184</v>
      </c>
      <c r="M166" s="180">
        <v>3.0191840332110245E-3</v>
      </c>
      <c r="N166" s="180">
        <v>2.3010306362270451E-2</v>
      </c>
      <c r="O166" s="106"/>
      <c r="P166" s="180">
        <v>3.0191840332110245E-3</v>
      </c>
      <c r="Q166" s="180">
        <v>2.6007625876551671E-3</v>
      </c>
      <c r="R166" s="180"/>
      <c r="S166" s="190">
        <v>0.86</v>
      </c>
    </row>
    <row r="167" spans="1:19" x14ac:dyDescent="0.3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1.2329261260180051</v>
      </c>
      <c r="J167" s="180">
        <v>2.6309711203112104E-3</v>
      </c>
      <c r="K167" s="180">
        <v>2.6309711419697053E-3</v>
      </c>
      <c r="L167" s="189">
        <v>2630971</v>
      </c>
      <c r="M167" s="180">
        <v>2.6309710289406812E-3</v>
      </c>
      <c r="N167" s="180">
        <v>2.262269538605725E-2</v>
      </c>
      <c r="O167" s="106"/>
      <c r="P167" s="180">
        <v>2.6309710289406812E-3</v>
      </c>
      <c r="Q167" s="180">
        <v>2.3408505695017233E-3</v>
      </c>
      <c r="R167" s="180"/>
      <c r="S167" s="190">
        <v>0.89</v>
      </c>
    </row>
    <row r="168" spans="1:19" x14ac:dyDescent="0.3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1.110522274345062</v>
      </c>
      <c r="J168" s="180">
        <v>2.1996350306564688E-3</v>
      </c>
      <c r="K168" s="180">
        <v>2.1996350487641491E-3</v>
      </c>
      <c r="L168" s="189">
        <v>2199635</v>
      </c>
      <c r="M168" s="180">
        <v>2.1996350241959852E-3</v>
      </c>
      <c r="N168" s="180">
        <v>2.1218363634571063E-2</v>
      </c>
      <c r="O168" s="106"/>
      <c r="P168" s="180">
        <v>2.1996350241959852E-3</v>
      </c>
      <c r="Q168" s="180">
        <v>2.1027016819961052E-3</v>
      </c>
      <c r="R168" s="180"/>
      <c r="S168" s="190">
        <v>0.96</v>
      </c>
    </row>
    <row r="169" spans="1:19" x14ac:dyDescent="0.3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0.71398591509212372</v>
      </c>
      <c r="J169" s="180">
        <v>4.8735685983293626E-3</v>
      </c>
      <c r="K169" s="180">
        <v>4.8735686384492102E-3</v>
      </c>
      <c r="L169" s="189">
        <v>4873568</v>
      </c>
      <c r="M169" s="180">
        <v>4.873568053609249E-3</v>
      </c>
      <c r="N169" s="180">
        <v>6.0664042700573191E-2</v>
      </c>
      <c r="O169" s="106"/>
      <c r="P169" s="180">
        <v>4.873568053609249E-3</v>
      </c>
      <c r="Q169" s="180">
        <v>2.7777186019530011E-3</v>
      </c>
      <c r="R169" s="180"/>
      <c r="S169" s="190">
        <v>0.56999999999999995</v>
      </c>
    </row>
    <row r="170" spans="1:19" x14ac:dyDescent="0.3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0.49793824763692518</v>
      </c>
      <c r="J170" s="180">
        <v>2.2856700350847442E-3</v>
      </c>
      <c r="K170" s="180">
        <v>2.2856700539006761E-3</v>
      </c>
      <c r="L170" s="189">
        <v>2285670</v>
      </c>
      <c r="M170" s="180">
        <v>2.2856700251423705E-3</v>
      </c>
      <c r="N170" s="180">
        <v>3.9966946558664389E-2</v>
      </c>
      <c r="O170" s="106"/>
      <c r="P170" s="180">
        <v>2.2856700251423705E-3</v>
      </c>
      <c r="Q170" s="180">
        <v>3.6141071713737959E-3</v>
      </c>
      <c r="R170" s="180"/>
      <c r="S170" s="190">
        <v>1.58</v>
      </c>
    </row>
    <row r="171" spans="1:19" x14ac:dyDescent="0.3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0.55735961135937861</v>
      </c>
      <c r="J171" s="180">
        <v>1.7680472616762219E-3</v>
      </c>
      <c r="K171" s="180">
        <v>1.7680472762310159E-3</v>
      </c>
      <c r="L171" s="189">
        <v>1768047</v>
      </c>
      <c r="M171" s="180">
        <v>1.7680470194485173E-3</v>
      </c>
      <c r="N171" s="180">
        <v>3.9850416587862911E-2</v>
      </c>
      <c r="O171" s="106"/>
      <c r="P171" s="180">
        <v>1.7680470194485173E-3</v>
      </c>
      <c r="Q171" s="180">
        <v>1.5153920478740172E-3</v>
      </c>
      <c r="R171" s="180"/>
      <c r="S171" s="190">
        <v>0.86</v>
      </c>
    </row>
    <row r="172" spans="1:19" x14ac:dyDescent="0.3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0.33940457297791421</v>
      </c>
      <c r="J172" s="180">
        <v>8.6240771939322927E-4</v>
      </c>
      <c r="K172" s="180">
        <v>8.6240772649268127E-4</v>
      </c>
      <c r="L172" s="189">
        <v>862407</v>
      </c>
      <c r="M172" s="180">
        <v>8.6240700948647707E-4</v>
      </c>
      <c r="N172" s="180">
        <v>2.3754627869644995E-2</v>
      </c>
      <c r="O172" s="106"/>
      <c r="P172" s="180">
        <v>8.6240700948647707E-4</v>
      </c>
      <c r="Q172" s="180">
        <v>6.0691954335539858E-4</v>
      </c>
      <c r="R172" s="180"/>
      <c r="S172" s="190">
        <v>0.7</v>
      </c>
    </row>
    <row r="173" spans="1:19" x14ac:dyDescent="0.3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0.2490778003282127</v>
      </c>
      <c r="J173" s="180">
        <v>4.7429362140459839E-4</v>
      </c>
      <c r="K173" s="180">
        <v>4.7429362530904487E-4</v>
      </c>
      <c r="L173" s="189">
        <v>474293</v>
      </c>
      <c r="M173" s="180">
        <v>4.7429300521722306E-4</v>
      </c>
      <c r="N173" s="180">
        <v>1.5429698826894097E-2</v>
      </c>
      <c r="O173" s="106"/>
      <c r="P173" s="180">
        <v>4.7429300521722306E-4</v>
      </c>
      <c r="Q173" s="180">
        <v>5.0536626410719525E-4</v>
      </c>
      <c r="R173" s="180"/>
      <c r="S173" s="190">
        <v>1.07</v>
      </c>
    </row>
    <row r="174" spans="1:19" x14ac:dyDescent="0.3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0.41966257228669868</v>
      </c>
      <c r="J174" s="180">
        <v>6.8983926749749478E-4</v>
      </c>
      <c r="K174" s="180">
        <v>6.8983927317634096E-4</v>
      </c>
      <c r="L174" s="189">
        <v>689839</v>
      </c>
      <c r="M174" s="180">
        <v>6.8983900758822912E-4</v>
      </c>
      <c r="N174" s="180">
        <v>2.5899953541343695E-2</v>
      </c>
      <c r="O174" s="106"/>
      <c r="P174" s="180">
        <v>6.8983900758822912E-4</v>
      </c>
      <c r="Q174" s="180">
        <v>8.725125073299621E-4</v>
      </c>
      <c r="R174" s="180"/>
      <c r="S174" s="190">
        <v>1.26</v>
      </c>
    </row>
    <row r="175" spans="1:19" x14ac:dyDescent="0.3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0.25453615325342638</v>
      </c>
      <c r="J175" s="180">
        <v>3.4489702193434653E-4</v>
      </c>
      <c r="K175" s="180">
        <v>3.4489702477358345E-4</v>
      </c>
      <c r="L175" s="189">
        <v>344897</v>
      </c>
      <c r="M175" s="180">
        <v>3.4489700379386706E-4</v>
      </c>
      <c r="N175" s="180">
        <v>1.4701568139991215E-2</v>
      </c>
      <c r="O175" s="106"/>
      <c r="P175" s="180">
        <v>3.4489700379386706E-4</v>
      </c>
      <c r="Q175" s="180">
        <v>1.9179264950407317E-4</v>
      </c>
      <c r="R175" s="180"/>
      <c r="S175" s="190">
        <v>0.56000000000000005</v>
      </c>
    </row>
    <row r="176" spans="1:19" x14ac:dyDescent="0.3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0.11292374135660574</v>
      </c>
      <c r="J176" s="180">
        <v>1.2932778090468398E-4</v>
      </c>
      <c r="K176" s="180">
        <v>1.2932778196932701E-4</v>
      </c>
      <c r="L176" s="189">
        <v>129327</v>
      </c>
      <c r="M176" s="180">
        <v>1.29327001422597E-4</v>
      </c>
      <c r="N176" s="180">
        <v>6.1645315736464108E-3</v>
      </c>
      <c r="O176" s="106"/>
      <c r="P176" s="180">
        <v>1.29327001422597E-4</v>
      </c>
      <c r="Q176" s="180">
        <v>1.9250039359018132E-4</v>
      </c>
      <c r="R176" s="180"/>
      <c r="S176" s="190">
        <v>1.49</v>
      </c>
    </row>
    <row r="177" spans="1:19" x14ac:dyDescent="0.3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0.50657709005352092</v>
      </c>
      <c r="J177" s="180">
        <v>9.6329516815553808E-4</v>
      </c>
      <c r="K177" s="180">
        <v>9.6329517608550867E-4</v>
      </c>
      <c r="L177" s="189">
        <v>963295</v>
      </c>
      <c r="M177" s="180">
        <v>9.632950105962451E-4</v>
      </c>
      <c r="N177" s="180">
        <v>5.2886115008684342E-2</v>
      </c>
      <c r="O177" s="106"/>
      <c r="P177" s="180">
        <v>9.632950105962451E-4</v>
      </c>
      <c r="Q177" s="180">
        <v>5.7196018434498247E-4</v>
      </c>
      <c r="R177" s="180"/>
      <c r="S177" s="190">
        <v>0.59</v>
      </c>
    </row>
    <row r="178" spans="1:19" x14ac:dyDescent="0.3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0.12425720161888115</v>
      </c>
      <c r="J178" s="180">
        <v>1.7239935484891046E-4</v>
      </c>
      <c r="K178" s="180">
        <v>1.7239935626812427E-4</v>
      </c>
      <c r="L178" s="189">
        <v>172399</v>
      </c>
      <c r="M178" s="180">
        <v>1.7239900189638903E-4</v>
      </c>
      <c r="N178" s="180">
        <v>1.1206805411411065E-2</v>
      </c>
      <c r="O178" s="106"/>
      <c r="P178" s="180">
        <v>1.7239900189638903E-4</v>
      </c>
      <c r="Q178" s="180">
        <v>1.3501418008760794E-4</v>
      </c>
      <c r="R178" s="180"/>
      <c r="S178" s="190">
        <v>0.78</v>
      </c>
    </row>
    <row r="179" spans="1:19" x14ac:dyDescent="0.3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0.11521133598042928</v>
      </c>
      <c r="J179" s="180">
        <v>1.2928354039824742E-4</v>
      </c>
      <c r="K179" s="180">
        <v>1.2928354146252627E-4</v>
      </c>
      <c r="L179" s="189">
        <v>129283</v>
      </c>
      <c r="M179" s="180">
        <v>1.2928300142211303E-4</v>
      </c>
      <c r="N179" s="180">
        <v>9.6962481864863153E-3</v>
      </c>
      <c r="O179" s="106"/>
      <c r="P179" s="180">
        <v>1.2928300142211303E-4</v>
      </c>
      <c r="Q179" s="180">
        <v>1.1912392586052417E-4</v>
      </c>
      <c r="R179" s="180"/>
      <c r="S179" s="190">
        <v>0.92</v>
      </c>
    </row>
    <row r="180" spans="1:19" x14ac:dyDescent="0.3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 x14ac:dyDescent="0.3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 x14ac:dyDescent="0.3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0</v>
      </c>
      <c r="J182" s="180">
        <v>0</v>
      </c>
      <c r="K182" s="180">
        <v>0</v>
      </c>
      <c r="L182" s="189">
        <v>0</v>
      </c>
      <c r="M182" s="180">
        <v>0</v>
      </c>
      <c r="N182" s="180">
        <v>0</v>
      </c>
      <c r="O182" s="106"/>
      <c r="P182" s="180">
        <v>0</v>
      </c>
      <c r="Q182" s="180">
        <v>1.1257529378694429E-4</v>
      </c>
      <c r="R182" s="180"/>
      <c r="S182" s="190">
        <v>0</v>
      </c>
    </row>
    <row r="183" spans="1:19" x14ac:dyDescent="0.3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 x14ac:dyDescent="0.3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 x14ac:dyDescent="0.3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 x14ac:dyDescent="0.3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 x14ac:dyDescent="0.3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 x14ac:dyDescent="0.3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 x14ac:dyDescent="0.3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 x14ac:dyDescent="0.3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 x14ac:dyDescent="0.3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 x14ac:dyDescent="0.3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 x14ac:dyDescent="0.3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 x14ac:dyDescent="0.3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 x14ac:dyDescent="0.3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 x14ac:dyDescent="0.3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 x14ac:dyDescent="0.3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 x14ac:dyDescent="0.3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 x14ac:dyDescent="0.3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 x14ac:dyDescent="0.3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 x14ac:dyDescent="0.3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 x14ac:dyDescent="0.3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 x14ac:dyDescent="0.3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 x14ac:dyDescent="0.3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 x14ac:dyDescent="0.3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 x14ac:dyDescent="0.3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 x14ac:dyDescent="0.3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 x14ac:dyDescent="0.3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 x14ac:dyDescent="0.3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 x14ac:dyDescent="0.3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 x14ac:dyDescent="0.3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 x14ac:dyDescent="0.3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 x14ac:dyDescent="0.3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 x14ac:dyDescent="0.3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 x14ac:dyDescent="0.3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 x14ac:dyDescent="0.3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 x14ac:dyDescent="0.3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 x14ac:dyDescent="0.3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 x14ac:dyDescent="0.3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 x14ac:dyDescent="0.3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 x14ac:dyDescent="0.3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 x14ac:dyDescent="0.3">
      <c r="A222" s="216" t="s">
        <v>72</v>
      </c>
      <c r="B222" s="217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v>1.5722499097528546</v>
      </c>
      <c r="J222" s="180">
        <v>2.1008403294117645E-2</v>
      </c>
      <c r="K222" s="180">
        <f>J222</f>
        <v>2.1008403294117645E-2</v>
      </c>
      <c r="L222" s="193">
        <v>21008403</v>
      </c>
      <c r="M222" s="196">
        <v>2.1008403231092435E-2</v>
      </c>
      <c r="N222" s="180">
        <v>5.6602301548720957E-3</v>
      </c>
      <c r="P222" s="47"/>
      <c r="Q222" s="47"/>
      <c r="R222" s="47"/>
      <c r="S222" s="47"/>
      <c r="T222" s="47"/>
    </row>
    <row r="223" spans="1:20" x14ac:dyDescent="0.3">
      <c r="G223" s="22"/>
    </row>
    <row r="224" spans="1:20" x14ac:dyDescent="0.3">
      <c r="G224" s="22"/>
    </row>
    <row r="225" spans="1:22" s="150" customFormat="1" x14ac:dyDescent="0.3">
      <c r="A225" s="214" t="s">
        <v>300</v>
      </c>
      <c r="B225" s="214"/>
      <c r="C225" s="214"/>
      <c r="D225" s="214"/>
      <c r="E225" s="214"/>
      <c r="F225" s="214"/>
      <c r="G225" s="214"/>
      <c r="H225" s="214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 x14ac:dyDescent="0.3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0.34714143799670671</v>
      </c>
    </row>
    <row r="230" spans="1:22" x14ac:dyDescent="0.3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4.165697255960481</v>
      </c>
    </row>
    <row r="231" spans="1:22" x14ac:dyDescent="0.3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 x14ac:dyDescent="0.3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 x14ac:dyDescent="0.3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 x14ac:dyDescent="0.3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 x14ac:dyDescent="0.3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 x14ac:dyDescent="0.3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 x14ac:dyDescent="0.3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 x14ac:dyDescent="0.3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 x14ac:dyDescent="0.3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 x14ac:dyDescent="0.3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22.685781661154103</v>
      </c>
      <c r="J240" s="55">
        <v>8.7763380596314361E-2</v>
      </c>
      <c r="K240" s="55">
        <v>8.7763498298655193E-2</v>
      </c>
      <c r="L240" s="104">
        <v>87763498</v>
      </c>
      <c r="M240" s="55">
        <v>8.7763499930797004E-2</v>
      </c>
      <c r="N240" s="55">
        <v>1.1069244676840022</v>
      </c>
      <c r="O240" s="106"/>
      <c r="P240" s="55">
        <v>8.7763499930797004E-2</v>
      </c>
      <c r="Q240" s="55">
        <v>1.1909520250099925E-2</v>
      </c>
      <c r="R240" s="55">
        <v>7.2289156626506021E-2</v>
      </c>
      <c r="S240" s="74">
        <v>0.14000000000000001</v>
      </c>
      <c r="T240" s="92"/>
      <c r="U240" s="180">
        <v>0.26623994018568342</v>
      </c>
    </row>
    <row r="241" spans="1:21" x14ac:dyDescent="0.3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18.962877487388059</v>
      </c>
      <c r="J241" s="55">
        <v>8.5951252807019179E-2</v>
      </c>
      <c r="K241" s="55">
        <v>8.5951368079056151E-2</v>
      </c>
      <c r="L241" s="104">
        <v>85951368</v>
      </c>
      <c r="M241" s="55">
        <v>8.5951369890930135E-2</v>
      </c>
      <c r="N241" s="55">
        <v>1.5129211552219386</v>
      </c>
      <c r="O241" s="106"/>
      <c r="P241" s="55">
        <v>8.5951369890930135E-2</v>
      </c>
      <c r="Q241" s="55">
        <v>4.1860452879069511E-2</v>
      </c>
      <c r="R241" s="55">
        <v>7.2289156626506021E-2</v>
      </c>
      <c r="S241" s="74">
        <v>0.49</v>
      </c>
      <c r="T241" s="92"/>
      <c r="U241" s="180">
        <v>0.28653505966539411</v>
      </c>
    </row>
    <row r="242" spans="1:21" x14ac:dyDescent="0.3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16.334993688236562</v>
      </c>
      <c r="J242" s="55">
        <v>8.4144638846584976E-2</v>
      </c>
      <c r="K242" s="55">
        <v>8.4144751695712866E-2</v>
      </c>
      <c r="L242" s="104">
        <v>84144751</v>
      </c>
      <c r="M242" s="55">
        <v>8.4144752851184557E-2</v>
      </c>
      <c r="N242" s="55">
        <v>1.9000779463405255</v>
      </c>
      <c r="O242" s="106"/>
      <c r="P242" s="55">
        <v>8.4144752851184557E-2</v>
      </c>
      <c r="Q242" s="55">
        <v>0.11100440633109253</v>
      </c>
      <c r="R242" s="55">
        <v>7.2289156626506021E-2</v>
      </c>
      <c r="S242" s="74">
        <v>1.32</v>
      </c>
      <c r="T242" s="92"/>
      <c r="U242" s="180">
        <v>0.30237898056905232</v>
      </c>
    </row>
    <row r="243" spans="1:21" x14ac:dyDescent="0.3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16.098638362471171</v>
      </c>
      <c r="J243" s="55">
        <v>9.1970633679121852E-2</v>
      </c>
      <c r="K243" s="55">
        <v>9.1970757023947428E-2</v>
      </c>
      <c r="L243" s="104">
        <v>91970757</v>
      </c>
      <c r="M243" s="55">
        <v>9.1970759023356705E-2</v>
      </c>
      <c r="N243" s="55">
        <v>2.5356204110591727</v>
      </c>
      <c r="O243" s="106"/>
      <c r="P243" s="55">
        <v>9.1970759023356705E-2</v>
      </c>
      <c r="Q243" s="55">
        <v>0.11136164533859455</v>
      </c>
      <c r="R243" s="55">
        <v>8.4337349397590355E-2</v>
      </c>
      <c r="S243" s="74">
        <v>1.21</v>
      </c>
      <c r="T243" s="92"/>
      <c r="U243" s="180">
        <v>0.3162044578648337</v>
      </c>
    </row>
    <row r="244" spans="1:21" x14ac:dyDescent="0.3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8.2860031194401635</v>
      </c>
      <c r="J244" s="55">
        <v>5.1641055522070552E-2</v>
      </c>
      <c r="K244" s="55">
        <v>5.1641124779579516E-2</v>
      </c>
      <c r="L244" s="104">
        <v>51641124</v>
      </c>
      <c r="M244" s="55">
        <v>5.1641125136104755E-2</v>
      </c>
      <c r="N244" s="55">
        <v>1.6818989800716013</v>
      </c>
      <c r="O244" s="106"/>
      <c r="P244" s="55">
        <v>5.1641125136104755E-2</v>
      </c>
      <c r="Q244" s="55">
        <v>8.0581251692206285E-2</v>
      </c>
      <c r="R244" s="55">
        <v>3.614457831325301E-2</v>
      </c>
      <c r="S244" s="74">
        <v>1.56</v>
      </c>
      <c r="T244" s="92"/>
      <c r="U244" s="180">
        <v>0.32743314564967207</v>
      </c>
    </row>
    <row r="245" spans="1:21" x14ac:dyDescent="0.3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6.0075078337339134</v>
      </c>
      <c r="J245" s="55">
        <v>4.023256386908497E-2</v>
      </c>
      <c r="K245" s="55">
        <v>4.0232617826292554E-2</v>
      </c>
      <c r="L245" s="104">
        <v>40232617</v>
      </c>
      <c r="M245" s="55">
        <v>4.0232617885117596E-2</v>
      </c>
      <c r="N245" s="55">
        <v>1.510831663385888</v>
      </c>
      <c r="O245" s="106" cm="1">
        <f t="array" ref="O245:O247">I245:I247*1.5</f>
        <v>9.0112617506008696</v>
      </c>
      <c r="P245" s="55">
        <v>4.0232617885117596E-2</v>
      </c>
      <c r="Q245" s="55">
        <v>7.9361967666601321E-2</v>
      </c>
      <c r="R245" s="55">
        <v>2.4096385542168676E-2</v>
      </c>
      <c r="S245" s="74">
        <v>1.97</v>
      </c>
      <c r="T245" s="92"/>
      <c r="U245" s="180">
        <v>0.33705596911860491</v>
      </c>
    </row>
    <row r="246" spans="1:21" x14ac:dyDescent="0.3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6.7294465601980429</v>
      </c>
      <c r="J246" s="55">
        <v>4.8066777252609397E-2</v>
      </c>
      <c r="K246" s="55">
        <v>4.8066841716536843E-2</v>
      </c>
      <c r="L246" s="104">
        <v>48066841</v>
      </c>
      <c r="M246" s="55">
        <v>4.8066842057470527E-2</v>
      </c>
      <c r="N246" s="55">
        <v>2.0452855200032802</v>
      </c>
      <c r="O246" s="106">
        <v>10.094169840297065</v>
      </c>
      <c r="P246" s="55">
        <v>4.8066842057470527E-2</v>
      </c>
      <c r="Q246" s="55">
        <v>8.031688068665449E-2</v>
      </c>
      <c r="R246" s="55">
        <v>3.614457831325301E-2</v>
      </c>
      <c r="S246" s="74">
        <v>1.67</v>
      </c>
      <c r="T246" s="92"/>
      <c r="U246" s="180">
        <v>0.34630663093382918</v>
      </c>
    </row>
    <row r="247" spans="1:21" x14ac:dyDescent="0.3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4.8669957470624743</v>
      </c>
      <c r="J247" s="55">
        <v>3.6666991110915197E-2</v>
      </c>
      <c r="K247" s="55">
        <v>3.6667040286216507E-2</v>
      </c>
      <c r="L247" s="104">
        <v>36667040</v>
      </c>
      <c r="M247" s="55">
        <v>3.6667040806674898E-2</v>
      </c>
      <c r="N247" s="55">
        <v>1.7436047535996451</v>
      </c>
      <c r="O247" s="106">
        <v>7.300493620593711</v>
      </c>
      <c r="P247" s="55">
        <v>3.6667040806674898E-2</v>
      </c>
      <c r="Q247" s="55">
        <v>8.1174019704654418E-2</v>
      </c>
      <c r="R247" s="55">
        <v>2.4096385542168676E-2</v>
      </c>
      <c r="S247" s="74">
        <v>2.21</v>
      </c>
      <c r="T247" s="92"/>
      <c r="U247" s="180">
        <v>0.35514780883072311</v>
      </c>
    </row>
    <row r="248" spans="1:21" x14ac:dyDescent="0.3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>
        <v>13.715333361373443</v>
      </c>
      <c r="J248" s="55">
        <v>0.2207367937959229</v>
      </c>
      <c r="K248" s="55">
        <v>0.22073708983325829</v>
      </c>
      <c r="L248" s="104">
        <v>220737089</v>
      </c>
      <c r="M248" s="55">
        <v>0.22073709385621607</v>
      </c>
      <c r="N248" s="55">
        <v>12.16464457798412</v>
      </c>
      <c r="O248" s="106" cm="1">
        <f t="array" ref="O248:O250">G248:G250*1.5</f>
        <v>45</v>
      </c>
      <c r="P248" s="55">
        <v>0.22073709385621607</v>
      </c>
      <c r="Q248" s="55">
        <v>5.3738888128516647E-2</v>
      </c>
      <c r="R248" s="55">
        <v>2.4096385542168676E-2</v>
      </c>
      <c r="S248" s="74">
        <v>0.24</v>
      </c>
      <c r="T248" s="92"/>
      <c r="U248" s="180">
        <v>0.36609409525769698</v>
      </c>
    </row>
    <row r="249" spans="1:21" x14ac:dyDescent="0.3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4.2530134170585825</v>
      </c>
      <c r="J249" s="55">
        <v>7.3208846730630162E-2</v>
      </c>
      <c r="K249" s="55">
        <v>7.3208944913409485E-2</v>
      </c>
      <c r="L249" s="104">
        <v>73208944</v>
      </c>
      <c r="M249" s="55">
        <v>7.3208945610596807E-2</v>
      </c>
      <c r="N249" s="55">
        <v>4.7640950145991923</v>
      </c>
      <c r="O249" s="106">
        <v>60.142499999999998</v>
      </c>
      <c r="P249" s="55">
        <v>7.3208945610596807E-2</v>
      </c>
      <c r="Q249" s="55">
        <v>7.6816778613152351E-2</v>
      </c>
      <c r="R249" s="55">
        <v>6.0240963855421686E-2</v>
      </c>
      <c r="S249" s="74">
        <v>1.05</v>
      </c>
      <c r="T249" s="92"/>
      <c r="U249" s="180">
        <v>0.37920328529188319</v>
      </c>
    </row>
    <row r="250" spans="1:21" x14ac:dyDescent="0.3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3.1442095445612068</v>
      </c>
      <c r="J250" s="55">
        <v>5.6944881447313481E-2</v>
      </c>
      <c r="K250" s="55">
        <v>5.6944957817956901E-2</v>
      </c>
      <c r="L250" s="104">
        <v>56944957</v>
      </c>
      <c r="M250" s="55">
        <v>5.6944958252789078E-2</v>
      </c>
      <c r="N250" s="55">
        <v>4.2747799211433852</v>
      </c>
      <c r="O250" s="106">
        <v>51.333750000000009</v>
      </c>
      <c r="P250" s="55">
        <v>5.6944958252789078E-2</v>
      </c>
      <c r="Q250" s="55">
        <v>6.898489444868279E-2</v>
      </c>
      <c r="R250" s="55">
        <v>4.8192771084337352E-2</v>
      </c>
      <c r="S250" s="74">
        <v>1.21</v>
      </c>
      <c r="T250" s="92"/>
      <c r="U250" s="180">
        <v>0.39031090064681029</v>
      </c>
    </row>
    <row r="251" spans="1:21" x14ac:dyDescent="0.3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1.5318125820953823</v>
      </c>
      <c r="J251" s="55">
        <v>2.8886606674027919E-2</v>
      </c>
      <c r="K251" s="55">
        <v>2.8886645414801133E-2</v>
      </c>
      <c r="L251" s="104">
        <v>28886645</v>
      </c>
      <c r="M251" s="55">
        <v>2.8886645635506206E-2</v>
      </c>
      <c r="N251" s="55">
        <v>2.4571406890306569</v>
      </c>
      <c r="O251" s="106" cm="1">
        <f t="array" ref="O251:O253">G251:G253*1.5</f>
        <v>11.25</v>
      </c>
      <c r="P251" s="55">
        <v>2.8886645635506206E-2</v>
      </c>
      <c r="Q251" s="55">
        <v>3.1483369661150763E-2</v>
      </c>
      <c r="R251" s="55">
        <v>2.4096385542168676E-2</v>
      </c>
      <c r="S251" s="74">
        <v>1.0900000000000001</v>
      </c>
      <c r="T251" s="92"/>
      <c r="U251" s="180">
        <v>0.40047450541398422</v>
      </c>
    </row>
    <row r="252" spans="1:21" x14ac:dyDescent="0.3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0.6574532127978433</v>
      </c>
      <c r="J252" s="103">
        <v>1.2714579080283776E-2</v>
      </c>
      <c r="K252" s="103">
        <v>1.271459613222173E-2</v>
      </c>
      <c r="L252" s="104">
        <v>12714596</v>
      </c>
      <c r="M252" s="103">
        <v>1.2714596279721118E-2</v>
      </c>
      <c r="N252" s="103">
        <v>1.2084771147874953</v>
      </c>
      <c r="O252" s="106">
        <v>11.25</v>
      </c>
      <c r="P252" s="55">
        <v>1.2714596279721118E-2</v>
      </c>
      <c r="Q252" s="103">
        <v>3.2286981678026613E-2</v>
      </c>
      <c r="R252" s="55">
        <v>1.2048192771084338E-2</v>
      </c>
      <c r="S252" s="74">
        <v>2.54</v>
      </c>
      <c r="T252" s="92"/>
      <c r="U252" s="200">
        <v>0.40980344805207769</v>
      </c>
    </row>
    <row r="253" spans="1:21" x14ac:dyDescent="0.3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0.67408735183982249</v>
      </c>
      <c r="J253" s="103">
        <v>2.6640319766535511E-2</v>
      </c>
      <c r="K253" s="103">
        <v>2.6640355494739868E-2</v>
      </c>
      <c r="L253" s="104">
        <v>26640355</v>
      </c>
      <c r="M253" s="103">
        <v>2.6640355586087822E-2</v>
      </c>
      <c r="N253" s="103">
        <v>2.9319191468418322</v>
      </c>
      <c r="O253" s="106">
        <v>11.25</v>
      </c>
      <c r="P253" s="55">
        <v>2.6640355586087822E-2</v>
      </c>
      <c r="Q253" s="103">
        <v>6.5980192385584044E-2</v>
      </c>
      <c r="R253" s="55">
        <v>6.0240963855421686E-2</v>
      </c>
      <c r="S253" s="74">
        <v>2.48</v>
      </c>
      <c r="T253" s="92"/>
      <c r="U253" s="200">
        <v>0.421465812891617</v>
      </c>
    </row>
    <row r="254" spans="1:21" x14ac:dyDescent="0.3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0.69025184950863738</v>
      </c>
      <c r="J254" s="103">
        <v>2.7696153820114072E-2</v>
      </c>
      <c r="K254" s="103">
        <v>2.7696190964332019E-2</v>
      </c>
      <c r="L254" s="104">
        <v>27696190</v>
      </c>
      <c r="M254" s="103">
        <v>2.7696190609316194E-2</v>
      </c>
      <c r="N254" s="103">
        <v>3.6009134579586757</v>
      </c>
      <c r="O254" s="106"/>
      <c r="P254" s="55">
        <v>2.7696190609316194E-2</v>
      </c>
      <c r="Q254" s="103">
        <v>4.0193279844058877E-2</v>
      </c>
      <c r="R254" s="55">
        <v>7.2289156626506021E-2</v>
      </c>
      <c r="S254" s="74">
        <v>1.45</v>
      </c>
      <c r="T254" s="92"/>
      <c r="U254" s="200">
        <v>0.43566693356949571</v>
      </c>
    </row>
    <row r="255" spans="1:21" x14ac:dyDescent="0.3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8.7561791101026784E-2</v>
      </c>
      <c r="J255" s="103">
        <v>3.4696311554856161E-3</v>
      </c>
      <c r="K255" s="103">
        <v>3.4696358087214652E-3</v>
      </c>
      <c r="L255" s="104">
        <v>3469635</v>
      </c>
      <c r="M255" s="103">
        <v>3.4696350763319716E-3</v>
      </c>
      <c r="N255" s="103">
        <v>0.52043554505027756</v>
      </c>
      <c r="O255" s="106"/>
      <c r="P255" s="55">
        <v>3.4696350763319716E-3</v>
      </c>
      <c r="Q255" s="103">
        <v>1.5877065333418372E-2</v>
      </c>
      <c r="R255" s="55">
        <v>2.4096385542168676E-2</v>
      </c>
      <c r="S255" s="74">
        <v>4.58</v>
      </c>
      <c r="T255" s="92"/>
      <c r="U255" s="200">
        <v>0.44717023498564051</v>
      </c>
    </row>
    <row r="256" spans="1:21" x14ac:dyDescent="0.3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7.8521881649517178E-2</v>
      </c>
      <c r="J256" s="103">
        <v>3.0548869020416581E-3</v>
      </c>
      <c r="K256" s="103">
        <v>3.0548909990504207E-3</v>
      </c>
      <c r="L256" s="104">
        <v>3054890</v>
      </c>
      <c r="M256" s="103">
        <v>3.0548900672075813E-3</v>
      </c>
      <c r="N256" s="103">
        <v>0.51923803159429405</v>
      </c>
      <c r="O256" s="106"/>
      <c r="P256" s="55">
        <v>3.0548900672075813E-3</v>
      </c>
      <c r="Q256" s="103">
        <v>2.9228540613799353E-3</v>
      </c>
      <c r="R256" s="55">
        <v>3.614457831325301E-2</v>
      </c>
      <c r="S256" s="74">
        <v>0.96</v>
      </c>
      <c r="T256" s="92"/>
      <c r="U256" s="200">
        <v>0.45747273730325311</v>
      </c>
    </row>
    <row r="257" spans="1:21" x14ac:dyDescent="0.3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7.2768279080277901E-2</v>
      </c>
      <c r="J257" s="103">
        <v>2.727156793783745E-3</v>
      </c>
      <c r="K257" s="103">
        <v>2.7271604512629382E-3</v>
      </c>
      <c r="L257" s="104">
        <v>2727160</v>
      </c>
      <c r="M257" s="103">
        <v>2.7271600599975214E-3</v>
      </c>
      <c r="N257" s="103">
        <v>0.51804246268990872</v>
      </c>
      <c r="O257" s="106"/>
      <c r="P257" s="55">
        <v>2.7271600599975214E-3</v>
      </c>
      <c r="Q257" s="103">
        <v>2.440185051243886E-3</v>
      </c>
      <c r="R257" s="55">
        <v>0</v>
      </c>
      <c r="S257" s="74">
        <v>0.89</v>
      </c>
      <c r="T257" s="92"/>
      <c r="U257" s="200">
        <v>0.46688540167069742</v>
      </c>
    </row>
    <row r="258" spans="1:21" x14ac:dyDescent="0.3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2.6330926571078789E-2</v>
      </c>
      <c r="J258" s="103">
        <v>2.2980827751018017E-3</v>
      </c>
      <c r="K258" s="103">
        <v>2.2980858571357917E-3</v>
      </c>
      <c r="L258" s="104">
        <v>2298085</v>
      </c>
      <c r="M258" s="103">
        <v>2.2980850505578713E-3</v>
      </c>
      <c r="N258" s="103">
        <v>0.51604363371378092</v>
      </c>
      <c r="O258" s="106"/>
      <c r="P258" s="55">
        <v>2.2980850505578713E-3</v>
      </c>
      <c r="Q258" s="103">
        <v>8.7426091835947923E-3</v>
      </c>
      <c r="R258" s="55">
        <v>6.0240963855421686E-2</v>
      </c>
      <c r="S258" s="74">
        <v>3.8</v>
      </c>
      <c r="T258" s="92"/>
      <c r="U258" s="200">
        <v>0.48025330649648901</v>
      </c>
    </row>
    <row r="259" spans="1:21" x14ac:dyDescent="0.3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2.4315158037339472E-2</v>
      </c>
      <c r="J259" s="103">
        <v>1.8692165302795476E-3</v>
      </c>
      <c r="K259" s="103">
        <v>1.8692190371469865E-3</v>
      </c>
      <c r="L259" s="104">
        <v>1869219</v>
      </c>
      <c r="M259" s="103">
        <v>1.869219041122819E-3</v>
      </c>
      <c r="N259" s="103">
        <v>0.513018202792491</v>
      </c>
      <c r="O259" s="106"/>
      <c r="P259" s="55">
        <v>1.869219041122819E-3</v>
      </c>
      <c r="Q259" s="103">
        <v>1.3861060291082267E-3</v>
      </c>
      <c r="R259" s="55">
        <v>2.4096385542168676E-2</v>
      </c>
      <c r="S259" s="74">
        <v>0.74</v>
      </c>
      <c r="T259" s="92"/>
      <c r="U259" s="200">
        <v>0.49682640747581852</v>
      </c>
    </row>
    <row r="260" spans="1:21" x14ac:dyDescent="0.3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2.3578133463240464E-2</v>
      </c>
      <c r="J260" s="103">
        <v>1.5722546361374382E-3</v>
      </c>
      <c r="K260" s="103">
        <v>1.572256744739566E-3</v>
      </c>
      <c r="L260" s="104">
        <v>1572256</v>
      </c>
      <c r="M260" s="103">
        <v>1.5722560345896328E-3</v>
      </c>
      <c r="N260" s="103">
        <v>0.51007009175222384</v>
      </c>
      <c r="O260" s="106"/>
      <c r="P260" s="55">
        <v>1.5722560345896328E-3</v>
      </c>
      <c r="Q260" s="103">
        <v>1.0687470224436874E-3</v>
      </c>
      <c r="R260" s="55">
        <v>1.2048192771084338E-2</v>
      </c>
      <c r="S260" s="74">
        <v>0.68</v>
      </c>
      <c r="T260" s="92"/>
      <c r="U260" s="200">
        <v>0.5100563402168331</v>
      </c>
    </row>
    <row r="261" spans="1:21" x14ac:dyDescent="0.3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2.364320487269304E-2</v>
      </c>
      <c r="J261" s="103">
        <v>1.3544424255560864E-3</v>
      </c>
      <c r="K261" s="103">
        <v>1.3544442420431329E-3</v>
      </c>
      <c r="L261" s="104">
        <v>1354444</v>
      </c>
      <c r="M261" s="103">
        <v>1.3544440297977686E-3</v>
      </c>
      <c r="N261" s="103">
        <v>0.507136697424724</v>
      </c>
      <c r="O261" s="106"/>
      <c r="P261" s="55">
        <v>1.3544440297977686E-3</v>
      </c>
      <c r="Q261" s="103">
        <v>9.5641002008461039E-5</v>
      </c>
      <c r="R261" s="55">
        <v>0</v>
      </c>
      <c r="S261" s="74">
        <v>7.0000000000000007E-2</v>
      </c>
      <c r="T261" s="92"/>
      <c r="U261" s="200">
        <v>0.52143714187281465</v>
      </c>
    </row>
    <row r="262" spans="1:21" x14ac:dyDescent="0.3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2.4209078979262354E-2</v>
      </c>
      <c r="J262" s="103">
        <v>1.1881890772207993E-3</v>
      </c>
      <c r="K262" s="103">
        <v>1.1881906707400414E-3</v>
      </c>
      <c r="L262" s="104">
        <v>1188190</v>
      </c>
      <c r="M262" s="103">
        <v>1.1881900261401805E-3</v>
      </c>
      <c r="N262" s="103">
        <v>0.50422388047587774</v>
      </c>
      <c r="O262" s="106"/>
      <c r="P262" s="55">
        <v>1.1881900261401805E-3</v>
      </c>
      <c r="Q262" s="103">
        <v>5.4626001147146026E-5</v>
      </c>
      <c r="R262" s="55">
        <v>0</v>
      </c>
      <c r="S262" s="74">
        <v>0.05</v>
      </c>
      <c r="T262" s="92"/>
      <c r="U262" s="200">
        <v>0.53100027358521928</v>
      </c>
    </row>
    <row r="263" spans="1:21" x14ac:dyDescent="0.3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2.519395375070594E-2</v>
      </c>
      <c r="J263" s="103">
        <v>1.0568538942945928E-3</v>
      </c>
      <c r="K263" s="103">
        <v>1.0568553116759246E-3</v>
      </c>
      <c r="L263" s="104">
        <v>1056855</v>
      </c>
      <c r="M263" s="103">
        <v>1.0568550232508106E-3</v>
      </c>
      <c r="N263" s="103">
        <v>0.50132499817744836</v>
      </c>
      <c r="O263" s="106"/>
      <c r="P263" s="55">
        <v>1.0568550232508106E-3</v>
      </c>
      <c r="Q263" s="103">
        <v>4.6689000980469022E-5</v>
      </c>
      <c r="R263" s="55">
        <v>0</v>
      </c>
      <c r="S263" s="74">
        <v>0.04</v>
      </c>
      <c r="T263" s="92"/>
      <c r="U263" s="200">
        <v>0.53927150015387737</v>
      </c>
    </row>
    <row r="264" spans="1:21" x14ac:dyDescent="0.3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2.653672550706063E-2</v>
      </c>
      <c r="J264" s="103">
        <v>9.5054772520030448E-4</v>
      </c>
      <c r="K264" s="103">
        <v>9.5054900001095529E-4</v>
      </c>
      <c r="L264" s="104">
        <v>950549</v>
      </c>
      <c r="M264" s="103">
        <v>9.5054902091207846E-4</v>
      </c>
      <c r="N264" s="103">
        <v>0.49844107353650979</v>
      </c>
      <c r="O264" s="106"/>
      <c r="P264" s="55">
        <v>9.5054902091207846E-4</v>
      </c>
      <c r="Q264" s="103">
        <v>3.9868000837228018E-5</v>
      </c>
      <c r="R264" s="55">
        <v>0</v>
      </c>
      <c r="S264" s="74">
        <v>0.04</v>
      </c>
      <c r="T264" s="92"/>
      <c r="U264" s="200">
        <v>0.54676261482494559</v>
      </c>
    </row>
    <row r="265" spans="1:21" x14ac:dyDescent="0.3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2.8164806570154712E-2</v>
      </c>
      <c r="J265" s="55">
        <v>8.6275442804042025E-4</v>
      </c>
      <c r="K265" s="55">
        <v>8.6275558510860804E-4</v>
      </c>
      <c r="L265" s="104">
        <v>862755</v>
      </c>
      <c r="M265" s="55">
        <v>8.6275501898061037E-4</v>
      </c>
      <c r="N265" s="55">
        <v>0.49557279547404531</v>
      </c>
      <c r="O265" s="106"/>
      <c r="P265" s="55">
        <v>8.6275501898061037E-4</v>
      </c>
      <c r="Q265" s="55">
        <v>3.4094000715974015E-5</v>
      </c>
      <c r="R265" s="55">
        <v>0</v>
      </c>
      <c r="S265" s="74">
        <v>0.04</v>
      </c>
      <c r="T265" s="92"/>
      <c r="U265" s="180">
        <v>0.55355376742561602</v>
      </c>
    </row>
    <row r="266" spans="1:21" x14ac:dyDescent="0.3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3.0209928293305485E-2</v>
      </c>
      <c r="J266" s="55">
        <v>7.8916601076668615E-4</v>
      </c>
      <c r="K266" s="55">
        <v>7.8916706914304016E-4</v>
      </c>
      <c r="L266" s="104">
        <v>789167</v>
      </c>
      <c r="M266" s="55">
        <v>7.891670173616744E-4</v>
      </c>
      <c r="N266" s="55">
        <v>0.49272582537179971</v>
      </c>
      <c r="O266" s="106"/>
      <c r="P266" s="55">
        <v>7.891670173616744E-4</v>
      </c>
      <c r="Q266" s="55">
        <v>2.9074000610554013E-5</v>
      </c>
      <c r="R266" s="55">
        <v>0</v>
      </c>
      <c r="S266" s="74">
        <v>0.04</v>
      </c>
      <c r="T266" s="92"/>
      <c r="U266" s="180">
        <v>0.55890973295901325</v>
      </c>
    </row>
    <row r="267" spans="1:21" x14ac:dyDescent="0.3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3.2443435033758149E-2</v>
      </c>
      <c r="J267" s="55">
        <v>7.2645146054343317E-4</v>
      </c>
      <c r="K267" s="55">
        <v>7.2645243481125226E-4</v>
      </c>
      <c r="L267" s="104">
        <v>726452</v>
      </c>
      <c r="M267" s="55">
        <v>7.2645201598194433E-4</v>
      </c>
      <c r="N267" s="55">
        <v>0.48989196185957967</v>
      </c>
      <c r="O267" s="106"/>
      <c r="P267" s="55">
        <v>7.2645201598194433E-4</v>
      </c>
      <c r="Q267" s="55">
        <v>2.4921000523341011E-5</v>
      </c>
      <c r="R267" s="55">
        <v>0</v>
      </c>
      <c r="S267" s="74">
        <v>0.03</v>
      </c>
      <c r="T267" s="92"/>
      <c r="U267" s="180">
        <v>0.56408631602044401</v>
      </c>
    </row>
    <row r="268" spans="1:21" x14ac:dyDescent="0.3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3.4927168580485175E-2</v>
      </c>
      <c r="J268" s="55">
        <v>6.7243578292454354E-4</v>
      </c>
      <c r="K268" s="55">
        <v>6.724366847501703E-4</v>
      </c>
      <c r="L268" s="104">
        <v>672436</v>
      </c>
      <c r="M268" s="55">
        <v>6.7243601479359235E-4</v>
      </c>
      <c r="N268" s="55">
        <v>0.48707589712782873</v>
      </c>
      <c r="O268" s="106"/>
      <c r="P268" s="55">
        <v>6.7243601479359235E-4</v>
      </c>
      <c r="Q268" s="55">
        <v>2.142800044998801E-5</v>
      </c>
      <c r="R268" s="55">
        <v>0</v>
      </c>
      <c r="S268" s="74">
        <v>0.03</v>
      </c>
      <c r="T268" s="92"/>
      <c r="U268" s="180">
        <v>0.56856346140145408</v>
      </c>
    </row>
    <row r="269" spans="1:21" x14ac:dyDescent="0.3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3.7689773330173766E-2</v>
      </c>
      <c r="J269" s="55">
        <v>6.2537610888485184E-4</v>
      </c>
      <c r="K269" s="55">
        <v>6.253769475972102E-4</v>
      </c>
      <c r="L269" s="104">
        <v>625376</v>
      </c>
      <c r="M269" s="55">
        <v>6.2537601375827227E-4</v>
      </c>
      <c r="N269" s="55">
        <v>0.48427299968836235</v>
      </c>
      <c r="O269" s="106"/>
      <c r="P269" s="55">
        <v>6.2537601375827227E-4</v>
      </c>
      <c r="Q269" s="55">
        <v>1.8467000387807009E-5</v>
      </c>
      <c r="R269" s="55">
        <v>0</v>
      </c>
      <c r="S269" s="74">
        <v>0.03</v>
      </c>
      <c r="T269" s="92"/>
      <c r="U269" s="180">
        <v>0.57334680236536373</v>
      </c>
    </row>
    <row r="270" spans="1:21" x14ac:dyDescent="0.3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4.0985352321730201E-2</v>
      </c>
      <c r="J270" s="55">
        <v>5.8405121440862674E-4</v>
      </c>
      <c r="K270" s="55">
        <v>5.8405199769881715E-4</v>
      </c>
      <c r="L270" s="104">
        <v>584051</v>
      </c>
      <c r="M270" s="55">
        <v>5.840510128491223E-4</v>
      </c>
      <c r="N270" s="55">
        <v>0.48148763158892799</v>
      </c>
      <c r="O270" s="106"/>
      <c r="P270" s="55">
        <v>5.840510128491223E-4</v>
      </c>
      <c r="Q270" s="55">
        <v>1.5860000333060006E-5</v>
      </c>
      <c r="R270" s="55">
        <v>0</v>
      </c>
      <c r="S270" s="74">
        <v>0.03</v>
      </c>
      <c r="T270" s="92"/>
      <c r="U270" s="180">
        <v>0.57698274648178982</v>
      </c>
    </row>
    <row r="271" spans="1:21" x14ac:dyDescent="0.3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4.4254787166549521E-2</v>
      </c>
      <c r="J271" s="55">
        <v>5.4748190992307303E-4</v>
      </c>
      <c r="K271" s="55">
        <v>5.474826441689729E-4</v>
      </c>
      <c r="L271" s="75">
        <v>547482</v>
      </c>
      <c r="M271" s="55">
        <v>5.4748201204460431E-4</v>
      </c>
      <c r="N271" s="55">
        <v>0.47871793137758922</v>
      </c>
      <c r="O271" s="106"/>
      <c r="P271" s="55">
        <v>5.4748201204460431E-4</v>
      </c>
      <c r="Q271" s="55">
        <v>1.3769000289149006E-5</v>
      </c>
      <c r="R271" s="55">
        <v>0</v>
      </c>
      <c r="S271" s="74">
        <v>0.03</v>
      </c>
      <c r="T271" s="92"/>
      <c r="U271" s="180">
        <v>0.58038352925724046</v>
      </c>
    </row>
    <row r="272" spans="1:21" x14ac:dyDescent="0.3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4.8174318951331327E-2</v>
      </c>
      <c r="J272" s="55">
        <v>5.1484925697058311E-4</v>
      </c>
      <c r="K272" s="55">
        <v>5.1484994745176456E-4</v>
      </c>
      <c r="L272" s="75">
        <v>514849</v>
      </c>
      <c r="M272" s="55">
        <v>5.1484901132667826E-4</v>
      </c>
      <c r="N272" s="55">
        <v>0.47596121919015594</v>
      </c>
      <c r="O272" s="106"/>
      <c r="P272" s="55">
        <v>5.1484901132667826E-4</v>
      </c>
      <c r="Q272" s="55">
        <v>1.1894000249774005E-5</v>
      </c>
      <c r="R272" s="55">
        <v>0</v>
      </c>
      <c r="S272" s="74">
        <v>0.02</v>
      </c>
      <c r="T272" s="92"/>
      <c r="U272" s="180">
        <v>0.58365360408592371</v>
      </c>
    </row>
    <row r="273" spans="1:21" x14ac:dyDescent="0.3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5.2299858644121469E-2</v>
      </c>
      <c r="J273" s="55">
        <v>4.8562940018151272E-4</v>
      </c>
      <c r="K273" s="55">
        <v>4.856300514749883E-4</v>
      </c>
      <c r="L273" s="75">
        <v>485630</v>
      </c>
      <c r="M273" s="55">
        <v>4.8563001068386023E-4</v>
      </c>
      <c r="N273" s="55">
        <v>0.47322596491920377</v>
      </c>
      <c r="O273" s="106"/>
      <c r="P273" s="55">
        <v>4.8563001068386023E-4</v>
      </c>
      <c r="Q273" s="55">
        <v>1.0334000217014005E-5</v>
      </c>
      <c r="R273" s="55">
        <v>0</v>
      </c>
      <c r="S273" s="74">
        <v>0.02</v>
      </c>
      <c r="T273" s="92"/>
      <c r="U273" s="180">
        <v>0.58652278290282522</v>
      </c>
    </row>
    <row r="274" spans="1:21" x14ac:dyDescent="0.3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1.6208004065960877E-2</v>
      </c>
      <c r="J274" s="55">
        <v>1.0322514799831024E-3</v>
      </c>
      <c r="K274" s="55">
        <v>1.0322528643693315E-3</v>
      </c>
      <c r="L274" s="75">
        <v>1032252</v>
      </c>
      <c r="M274" s="55">
        <v>1.0322520227095445E-3</v>
      </c>
      <c r="N274" s="55">
        <v>1.3639540593558299</v>
      </c>
      <c r="O274" s="106"/>
      <c r="P274" s="55">
        <v>1.0322520227095445E-3</v>
      </c>
      <c r="Q274" s="55">
        <v>7.0885001488585036E-5</v>
      </c>
      <c r="R274" s="55">
        <v>0</v>
      </c>
      <c r="S274" s="74">
        <v>7.0000000000000007E-2</v>
      </c>
      <c r="T274" s="92"/>
      <c r="U274" s="180">
        <v>0.59752520032021483</v>
      </c>
    </row>
    <row r="275" spans="1:21" x14ac:dyDescent="0.3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1.8921924837924466E-2</v>
      </c>
      <c r="J275" s="55">
        <v>1.6907045242225475E-4</v>
      </c>
      <c r="K275" s="55">
        <v>1.6907067916816952E-4</v>
      </c>
      <c r="L275" s="75">
        <v>169070</v>
      </c>
      <c r="M275" s="55">
        <v>1.6907000371954009E-4</v>
      </c>
      <c r="N275" s="55">
        <v>0.40239873159720618</v>
      </c>
      <c r="O275" s="106"/>
      <c r="P275" s="55">
        <v>1.6907000371954009E-4</v>
      </c>
      <c r="Q275" s="55">
        <v>9.9440002088240046E-6</v>
      </c>
      <c r="R275" s="55">
        <v>0</v>
      </c>
      <c r="S275" s="74">
        <v>0.06</v>
      </c>
      <c r="T275" s="92"/>
      <c r="U275" s="180">
        <v>0.60105240338188048</v>
      </c>
    </row>
    <row r="276" spans="1:21" x14ac:dyDescent="0.3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3.9596328356850376E-2</v>
      </c>
      <c r="J276" s="55">
        <v>1.0406375866178263E-4</v>
      </c>
      <c r="K276" s="55">
        <v>1.0406389822509375E-4</v>
      </c>
      <c r="L276" s="75">
        <v>104063</v>
      </c>
      <c r="M276" s="55">
        <v>1.0406300228938606E-4</v>
      </c>
      <c r="N276" s="55">
        <v>0.35662446144511145</v>
      </c>
      <c r="O276" s="106"/>
      <c r="P276" s="55">
        <v>1.0406300228938606E-4</v>
      </c>
      <c r="Q276" s="55">
        <v>2.9250000614250014E-6</v>
      </c>
      <c r="R276" s="55">
        <v>0</v>
      </c>
      <c r="S276" s="74">
        <v>0.03</v>
      </c>
      <c r="T276" s="92"/>
      <c r="U276" s="180">
        <v>0.57457059818472023</v>
      </c>
    </row>
    <row r="277" spans="1:21" x14ac:dyDescent="0.3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5.397257402808351E-2</v>
      </c>
      <c r="J277" s="55">
        <v>7.0927143581533809E-5</v>
      </c>
      <c r="K277" s="55">
        <v>7.0927238704246399E-5</v>
      </c>
      <c r="L277" s="75">
        <v>70927</v>
      </c>
      <c r="M277" s="55">
        <v>7.0927001560394033E-5</v>
      </c>
      <c r="N277" s="55">
        <v>0.31648866409280985</v>
      </c>
      <c r="O277" s="106"/>
      <c r="P277" s="55">
        <v>7.0927001560394033E-5</v>
      </c>
      <c r="Q277" s="55">
        <v>1.4620000307020006E-6</v>
      </c>
      <c r="R277" s="55">
        <v>0</v>
      </c>
      <c r="S277" s="74">
        <v>0.02</v>
      </c>
      <c r="T277" s="92"/>
      <c r="U277" s="180">
        <v>0.53973922050151191</v>
      </c>
    </row>
    <row r="278" spans="1:21" x14ac:dyDescent="0.3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 x14ac:dyDescent="0.3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 x14ac:dyDescent="0.3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 x14ac:dyDescent="0.3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 x14ac:dyDescent="0.3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 x14ac:dyDescent="0.3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2.0549512320656E-3</v>
      </c>
      <c r="J283" s="55">
        <v>7.4135481425577506E-6</v>
      </c>
      <c r="K283" s="55">
        <v>7.4135580851096932E-6</v>
      </c>
      <c r="L283" s="75">
        <v>7413</v>
      </c>
      <c r="M283" s="55">
        <v>7.4130001630860033E-6</v>
      </c>
      <c r="N283" s="55">
        <v>0.10436718519299414</v>
      </c>
      <c r="O283" s="106"/>
      <c r="P283" s="55">
        <v>7.4130001630860033E-6</v>
      </c>
      <c r="Q283" s="55">
        <v>6.0230001264830023E-6</v>
      </c>
      <c r="R283" s="55">
        <v>0</v>
      </c>
      <c r="S283" s="74">
        <v>0.81</v>
      </c>
      <c r="T283" s="92"/>
      <c r="U283" s="180">
        <v>0.53459566114129264</v>
      </c>
    </row>
    <row r="284" spans="1:21" x14ac:dyDescent="0.3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 x14ac:dyDescent="0.3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 x14ac:dyDescent="0.3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 x14ac:dyDescent="0.3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 x14ac:dyDescent="0.3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 x14ac:dyDescent="0.3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 x14ac:dyDescent="0.3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 x14ac:dyDescent="0.3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 x14ac:dyDescent="0.3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 x14ac:dyDescent="0.3">
      <c r="A295" s="218" t="s">
        <v>49</v>
      </c>
      <c r="B295" s="218"/>
      <c r="C295" s="218"/>
      <c r="D295" s="218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 x14ac:dyDescent="0.3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 x14ac:dyDescent="0.3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 x14ac:dyDescent="0.3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 x14ac:dyDescent="0.3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0.35095505168271107</v>
      </c>
    </row>
    <row r="300" spans="1:22" x14ac:dyDescent="0.3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4.2114606201925326</v>
      </c>
    </row>
    <row r="301" spans="1:22" x14ac:dyDescent="0.3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 x14ac:dyDescent="0.3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 x14ac:dyDescent="0.3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 x14ac:dyDescent="0.3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 x14ac:dyDescent="0.3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 x14ac:dyDescent="0.3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 x14ac:dyDescent="0.3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 x14ac:dyDescent="0.3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 x14ac:dyDescent="0.3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 x14ac:dyDescent="0.3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24.472698177302675</v>
      </c>
      <c r="J310" s="180">
        <v>8.6501190746204465E-2</v>
      </c>
      <c r="K310" s="180">
        <v>8.6501305720619176E-2</v>
      </c>
      <c r="L310" s="189">
        <v>86501305</v>
      </c>
      <c r="M310" s="180">
        <v>8.6501306816527443E-2</v>
      </c>
      <c r="N310" s="180">
        <v>1.0909695879134669</v>
      </c>
      <c r="O310" s="106"/>
      <c r="P310" s="180">
        <v>8.6501306816527443E-2</v>
      </c>
      <c r="Q310" s="180">
        <v>1.1910025238200506E-2</v>
      </c>
      <c r="R310" s="180">
        <v>7.2289156626506021E-2</v>
      </c>
      <c r="S310" s="190">
        <v>0.14000000000000001</v>
      </c>
      <c r="T310" s="92"/>
      <c r="U310" s="180">
        <v>0.26623994018568342</v>
      </c>
    </row>
    <row r="311" spans="1:21" x14ac:dyDescent="0.3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20.418191454397764</v>
      </c>
      <c r="J311" s="180">
        <v>8.4853240206625588E-2</v>
      </c>
      <c r="K311" s="180">
        <v>8.4853352990640979E-2</v>
      </c>
      <c r="L311" s="189">
        <v>84853352</v>
      </c>
      <c r="M311" s="180">
        <v>8.4853353781920424E-2</v>
      </c>
      <c r="N311" s="180">
        <v>1.4933428689608423</v>
      </c>
      <c r="O311" s="106"/>
      <c r="P311" s="180">
        <v>8.4853353781920424E-2</v>
      </c>
      <c r="Q311" s="180">
        <v>4.186222683724454E-2</v>
      </c>
      <c r="R311" s="180">
        <v>7.2289156626506021E-2</v>
      </c>
      <c r="S311" s="190">
        <v>0.49</v>
      </c>
      <c r="T311" s="92"/>
      <c r="U311" s="180">
        <v>0.28653505966539411</v>
      </c>
    </row>
    <row r="312" spans="1:21" x14ac:dyDescent="0.3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17.542367169228232</v>
      </c>
      <c r="J312" s="180">
        <v>8.3204357722520605E-2</v>
      </c>
      <c r="K312" s="180">
        <v>8.3204468314897972E-2</v>
      </c>
      <c r="L312" s="189">
        <v>83204468</v>
      </c>
      <c r="M312" s="180">
        <v>8.3204469747293869E-2</v>
      </c>
      <c r="N312" s="180">
        <v>1.8793038154664399</v>
      </c>
      <c r="O312" s="106"/>
      <c r="P312" s="180">
        <v>8.3204469747293869E-2</v>
      </c>
      <c r="Q312" s="180">
        <v>0.11100911122018223</v>
      </c>
      <c r="R312" s="180">
        <v>7.2289156626506021E-2</v>
      </c>
      <c r="S312" s="190">
        <v>1.33</v>
      </c>
      <c r="T312" s="92"/>
      <c r="U312" s="180">
        <v>0.30237898056905232</v>
      </c>
    </row>
    <row r="313" spans="1:21" x14ac:dyDescent="0.3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17.189782261667894</v>
      </c>
      <c r="J313" s="180">
        <v>9.1101646319839191E-2</v>
      </c>
      <c r="K313" s="180">
        <v>9.1101767409021595E-2</v>
      </c>
      <c r="L313" s="189">
        <v>91101767</v>
      </c>
      <c r="M313" s="180">
        <v>9.1101768913137149E-2</v>
      </c>
      <c r="N313" s="180">
        <v>2.5122666987101492</v>
      </c>
      <c r="O313" s="106"/>
      <c r="P313" s="180">
        <v>9.1101768913137149E-2</v>
      </c>
      <c r="Q313" s="180">
        <v>0.1113663652273273</v>
      </c>
      <c r="R313" s="180">
        <v>8.4337349397590355E-2</v>
      </c>
      <c r="S313" s="190">
        <v>1.22</v>
      </c>
      <c r="T313" s="92"/>
      <c r="U313" s="180">
        <v>0.3162044578648337</v>
      </c>
    </row>
    <row r="314" spans="1:21" x14ac:dyDescent="0.3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8.8320673947342296</v>
      </c>
      <c r="J314" s="180">
        <v>5.1195219046129205E-2</v>
      </c>
      <c r="K314" s="180">
        <v>5.1195287093057748E-2</v>
      </c>
      <c r="L314" s="189">
        <v>51195287</v>
      </c>
      <c r="M314" s="180">
        <v>5.1195288075101049E-2</v>
      </c>
      <c r="N314" s="180">
        <v>1.6674016449162183</v>
      </c>
      <c r="O314" s="106"/>
      <c r="P314" s="180">
        <v>5.1195288075101049E-2</v>
      </c>
      <c r="Q314" s="180">
        <v>8.0584666611693334E-2</v>
      </c>
      <c r="R314" s="180">
        <v>3.614457831325301E-2</v>
      </c>
      <c r="S314" s="190">
        <v>1.57</v>
      </c>
      <c r="T314" s="92"/>
      <c r="U314" s="180">
        <v>0.32743314564967207</v>
      </c>
    </row>
    <row r="315" spans="1:21" x14ac:dyDescent="0.3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6.3796646390193787</v>
      </c>
      <c r="J315" s="180">
        <v>3.992968413061921E-2</v>
      </c>
      <c r="K315" s="180">
        <v>3.9929737203785287E-2</v>
      </c>
      <c r="L315" s="189">
        <v>39929737</v>
      </c>
      <c r="M315" s="180">
        <v>3.9929737838524493E-2</v>
      </c>
      <c r="N315" s="180">
        <v>1.4998626934108321</v>
      </c>
      <c r="O315" s="106"/>
      <c r="P315" s="180">
        <v>3.9929737838524493E-2</v>
      </c>
      <c r="Q315" s="180">
        <v>7.9365330587306618E-2</v>
      </c>
      <c r="R315" s="180">
        <v>2.4096385542168676E-2</v>
      </c>
      <c r="S315" s="190">
        <v>1.99</v>
      </c>
      <c r="T315" s="92"/>
      <c r="U315" s="180">
        <v>0.33705596911860491</v>
      </c>
    </row>
    <row r="316" spans="1:21" x14ac:dyDescent="0.3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7.1681341227631536</v>
      </c>
      <c r="J316" s="180">
        <v>4.7802465218993284E-2</v>
      </c>
      <c r="K316" s="180">
        <v>4.780252875638985E-2</v>
      </c>
      <c r="L316" s="189">
        <v>47802528</v>
      </c>
      <c r="M316" s="180">
        <v>4.7802529003853109E-2</v>
      </c>
      <c r="N316" s="180">
        <v>2.0344042957722253</v>
      </c>
      <c r="O316" s="106"/>
      <c r="P316" s="180">
        <v>4.7802529003853109E-2</v>
      </c>
      <c r="Q316" s="180">
        <v>8.0320283606405668E-2</v>
      </c>
      <c r="R316" s="180">
        <v>3.614457831325301E-2</v>
      </c>
      <c r="S316" s="190">
        <v>1.68</v>
      </c>
      <c r="T316" s="92"/>
      <c r="U316" s="180">
        <v>0.34630663093382918</v>
      </c>
    </row>
    <row r="317" spans="1:21" x14ac:dyDescent="0.3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5.179046072356992</v>
      </c>
      <c r="J317" s="180">
        <v>3.6502731439207778E-2</v>
      </c>
      <c r="K317" s="180">
        <v>3.650277995738592E-2</v>
      </c>
      <c r="L317" s="189">
        <v>36502779</v>
      </c>
      <c r="M317" s="180">
        <v>3.6502779766558378E-2</v>
      </c>
      <c r="N317" s="180">
        <v>1.7358529767094624</v>
      </c>
      <c r="O317" s="106">
        <v>1.5</v>
      </c>
      <c r="P317" s="180">
        <v>3.6502779766558378E-2</v>
      </c>
      <c r="Q317" s="180">
        <v>8.1177459623549192E-2</v>
      </c>
      <c r="R317" s="180">
        <v>2.4096385542168676E-2</v>
      </c>
      <c r="S317" s="190">
        <v>2.2200000000000002</v>
      </c>
      <c r="T317" s="92"/>
      <c r="U317" s="180">
        <v>0.35514780883072311</v>
      </c>
    </row>
    <row r="318" spans="1:21" x14ac:dyDescent="0.3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>
        <v>11.375068948493098</v>
      </c>
      <c r="J318" s="180">
        <v>0.1717807141867789</v>
      </c>
      <c r="K318" s="180">
        <v>0.17178094251181006</v>
      </c>
      <c r="L318" s="189">
        <v>171780942</v>
      </c>
      <c r="M318" s="180">
        <v>0.17178094560739987</v>
      </c>
      <c r="N318" s="180">
        <v>9.4653713126492001</v>
      </c>
      <c r="O318" s="106" cm="1">
        <f t="array" ref="O318:O362">G318:G362*O317</f>
        <v>5.01</v>
      </c>
      <c r="P318" s="180">
        <v>0.17178094560739987</v>
      </c>
      <c r="Q318" s="180">
        <v>5.3735220074704403E-2</v>
      </c>
      <c r="R318" s="180">
        <v>2.4096385542168676E-2</v>
      </c>
      <c r="S318" s="190">
        <v>0.31</v>
      </c>
      <c r="T318" s="92"/>
      <c r="U318" s="180">
        <v>0.36609409525769698</v>
      </c>
    </row>
    <row r="319" spans="1:21" x14ac:dyDescent="0.3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4.5748759909211483</v>
      </c>
      <c r="J319" s="180">
        <v>7.4318094634998083E-2</v>
      </c>
      <c r="K319" s="180">
        <v>7.4318193416059469E-2</v>
      </c>
      <c r="L319" s="189">
        <v>74318193</v>
      </c>
      <c r="M319" s="180">
        <v>7.4318194560682088E-2</v>
      </c>
      <c r="N319" s="180">
        <v>4.83689060396543</v>
      </c>
      <c r="O319" s="106">
        <v>6.6899999999999995</v>
      </c>
      <c r="P319" s="180">
        <v>7.4318194560682088E-2</v>
      </c>
      <c r="Q319" s="180">
        <v>7.6811535536230713E-2</v>
      </c>
      <c r="R319" s="180">
        <v>6.0240963855421686E-2</v>
      </c>
      <c r="S319" s="190">
        <v>1.03</v>
      </c>
      <c r="T319" s="92"/>
      <c r="U319" s="180">
        <v>0.37920328529188319</v>
      </c>
    </row>
    <row r="320" spans="1:21" x14ac:dyDescent="0.3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3.379676534178055</v>
      </c>
      <c r="J320" s="180">
        <v>5.7971790275379381E-2</v>
      </c>
      <c r="K320" s="180">
        <v>5.7971867329493887E-2</v>
      </c>
      <c r="L320" s="189">
        <v>57971867</v>
      </c>
      <c r="M320" s="180">
        <v>5.7971868217409232E-2</v>
      </c>
      <c r="N320" s="180">
        <v>4.3520205054409669</v>
      </c>
      <c r="O320" s="106">
        <v>5.7149999999999999</v>
      </c>
      <c r="P320" s="180">
        <v>5.7971868217409232E-2</v>
      </c>
      <c r="Q320" s="180">
        <v>6.8980185379603709E-2</v>
      </c>
      <c r="R320" s="180">
        <v>4.8192771084337352E-2</v>
      </c>
      <c r="S320" s="190">
        <v>1.19</v>
      </c>
      <c r="T320" s="92"/>
      <c r="U320" s="180">
        <v>0.39031090064681029</v>
      </c>
    </row>
    <row r="321" spans="1:21" x14ac:dyDescent="0.3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1.6468885972181537</v>
      </c>
      <c r="J321" s="180">
        <v>2.9445282647796219E-2</v>
      </c>
      <c r="K321" s="180">
        <v>2.9445321785455586E-2</v>
      </c>
      <c r="L321" s="189">
        <v>29445321</v>
      </c>
      <c r="M321" s="180">
        <v>2.9445321618351755E-2</v>
      </c>
      <c r="N321" s="180">
        <v>2.504634576448856</v>
      </c>
      <c r="O321" s="106">
        <v>2.5049999999999999</v>
      </c>
      <c r="P321" s="180">
        <v>2.9445321618351755E-2</v>
      </c>
      <c r="Q321" s="180">
        <v>3.1481220629624412E-2</v>
      </c>
      <c r="R321" s="180">
        <v>2.4096385542168676E-2</v>
      </c>
      <c r="S321" s="190">
        <v>1.07</v>
      </c>
      <c r="T321" s="92"/>
      <c r="U321" s="180">
        <v>0.40047450541398422</v>
      </c>
    </row>
    <row r="322" spans="1:21" x14ac:dyDescent="0.3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0.70213808374869924</v>
      </c>
      <c r="J322" s="180">
        <v>1.2935894284589675E-2</v>
      </c>
      <c r="K322" s="180">
        <v>1.29359114785365E-2</v>
      </c>
      <c r="L322" s="189">
        <v>12935911</v>
      </c>
      <c r="M322" s="180">
        <v>1.2935911271654136E-2</v>
      </c>
      <c r="N322" s="180">
        <v>1.2295721887296631</v>
      </c>
      <c r="O322" s="106">
        <v>2.5049999999999999</v>
      </c>
      <c r="P322" s="180">
        <v>1.2935911271654136E-2</v>
      </c>
      <c r="Q322" s="180">
        <v>3.2284777645695553E-2</v>
      </c>
      <c r="R322" s="180">
        <v>1.2048192771084338E-2</v>
      </c>
      <c r="S322" s="190">
        <v>2.5</v>
      </c>
      <c r="T322" s="92"/>
      <c r="U322" s="200">
        <v>0.40980344805207769</v>
      </c>
    </row>
    <row r="323" spans="1:21" x14ac:dyDescent="0.3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1.3161733924153576</v>
      </c>
      <c r="J323" s="180">
        <v>4.9923717899108412E-2</v>
      </c>
      <c r="K323" s="180">
        <v>4.9923784256001261E-2</v>
      </c>
      <c r="L323" s="189">
        <v>49923784</v>
      </c>
      <c r="M323" s="180">
        <v>4.9923785048399484E-2</v>
      </c>
      <c r="N323" s="180">
        <v>5.4954106973936367</v>
      </c>
      <c r="O323" s="106">
        <v>2.5049999999999999</v>
      </c>
      <c r="P323" s="180">
        <v>4.9923785048399484E-2</v>
      </c>
      <c r="Q323" s="180">
        <v>6.5975688319513767E-2</v>
      </c>
      <c r="R323" s="180">
        <v>6.0240963855421686E-2</v>
      </c>
      <c r="S323" s="190">
        <v>1.32</v>
      </c>
      <c r="T323" s="92"/>
      <c r="U323" s="200">
        <v>0.421465812891617</v>
      </c>
    </row>
    <row r="324" spans="1:21" x14ac:dyDescent="0.3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1.3562558896461518</v>
      </c>
      <c r="J324" s="180">
        <v>5.2249415411057973E-2</v>
      </c>
      <c r="K324" s="180">
        <v>5.224948485918815E-2</v>
      </c>
      <c r="L324" s="189">
        <v>52249484</v>
      </c>
      <c r="M324" s="180">
        <v>5.2249485097239187E-2</v>
      </c>
      <c r="N324" s="180">
        <v>6.794358801870624</v>
      </c>
      <c r="O324" s="106">
        <v>1.5</v>
      </c>
      <c r="P324" s="180">
        <v>5.2249485097239187E-2</v>
      </c>
      <c r="Q324" s="180">
        <v>4.0190536803810739E-2</v>
      </c>
      <c r="R324" s="180">
        <v>7.2289156626506021E-2</v>
      </c>
      <c r="S324" s="190">
        <v>0.77</v>
      </c>
      <c r="T324" s="92"/>
      <c r="U324" s="200">
        <v>0.43566693356949571</v>
      </c>
    </row>
    <row r="325" spans="1:21" x14ac:dyDescent="0.3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8.1109085080136339E-2</v>
      </c>
      <c r="J325" s="180">
        <v>3.1140480685090577E-3</v>
      </c>
      <c r="K325" s="180">
        <v>3.1140522075949009E-3</v>
      </c>
      <c r="L325" s="189">
        <v>3114052</v>
      </c>
      <c r="M325" s="180">
        <v>3.1140520653950934E-3</v>
      </c>
      <c r="N325" s="180">
        <v>0.46714352779187523</v>
      </c>
      <c r="O325" s="106">
        <v>0.60000000000000009</v>
      </c>
      <c r="P325" s="180">
        <v>3.1140520653950934E-3</v>
      </c>
      <c r="Q325" s="180">
        <v>1.5875981317519626E-2</v>
      </c>
      <c r="R325" s="180">
        <v>2.4096385542168676E-2</v>
      </c>
      <c r="S325" s="190">
        <v>5.0999999999999996</v>
      </c>
      <c r="T325" s="92"/>
      <c r="U325" s="200">
        <v>0.44717023498564051</v>
      </c>
    </row>
    <row r="326" spans="1:21" x14ac:dyDescent="0.3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7.27595513787542E-2</v>
      </c>
      <c r="J326" s="180">
        <v>2.7462340604171493E-3</v>
      </c>
      <c r="K326" s="180">
        <v>2.7462377106172334E-3</v>
      </c>
      <c r="L326" s="189">
        <v>2746237</v>
      </c>
      <c r="M326" s="180">
        <v>2.7462370576709781E-3</v>
      </c>
      <c r="N326" s="180">
        <v>0.46683350606373891</v>
      </c>
      <c r="O326" s="106">
        <v>0.12</v>
      </c>
      <c r="P326" s="180">
        <v>2.7462370576709781E-3</v>
      </c>
      <c r="Q326" s="180">
        <v>2.922655058453101E-3</v>
      </c>
      <c r="R326" s="180">
        <v>3.614457831325301E-2</v>
      </c>
      <c r="S326" s="190">
        <v>1.06</v>
      </c>
      <c r="T326" s="92"/>
      <c r="U326" s="200">
        <v>0.45747273730325311</v>
      </c>
    </row>
    <row r="327" spans="1:21" x14ac:dyDescent="0.3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6.6898400710023426E-2</v>
      </c>
      <c r="J327" s="180">
        <v>2.4556240540237291E-3</v>
      </c>
      <c r="K327" s="180">
        <v>2.4556273179549642E-3</v>
      </c>
      <c r="L327" s="189">
        <v>2455627</v>
      </c>
      <c r="M327" s="180">
        <v>2.4556270515681683E-3</v>
      </c>
      <c r="N327" s="180">
        <v>0.46651191381468182</v>
      </c>
      <c r="O327" s="106">
        <v>0.10500000000000001</v>
      </c>
      <c r="P327" s="180">
        <v>2.4556270515681683E-3</v>
      </c>
      <c r="Q327" s="180">
        <v>2.4400190488003811E-3</v>
      </c>
      <c r="R327" s="180">
        <v>0</v>
      </c>
      <c r="S327" s="190">
        <v>0.99</v>
      </c>
      <c r="T327" s="92"/>
      <c r="U327" s="200">
        <v>0.46688540167069742</v>
      </c>
    </row>
    <row r="328" spans="1:21" x14ac:dyDescent="0.3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6.6014913589652405E-2</v>
      </c>
      <c r="J328" s="180">
        <v>5.6710411247629048E-3</v>
      </c>
      <c r="K328" s="180">
        <v>5.6710486625161831E-3</v>
      </c>
      <c r="L328" s="189">
        <v>5671048</v>
      </c>
      <c r="M328" s="180">
        <v>5.6710481190920103E-3</v>
      </c>
      <c r="N328" s="180">
        <v>1.2736538507827213</v>
      </c>
      <c r="O328" s="106">
        <v>0.15000000000000002</v>
      </c>
      <c r="P328" s="180">
        <v>5.6710481190920103E-3</v>
      </c>
      <c r="Q328" s="180">
        <v>8.7420121748402434E-3</v>
      </c>
      <c r="R328" s="180">
        <v>6.0240963855421686E-2</v>
      </c>
      <c r="S328" s="190">
        <v>1.54</v>
      </c>
      <c r="T328" s="92"/>
      <c r="U328" s="200">
        <v>0.48025330649648901</v>
      </c>
    </row>
    <row r="329" spans="1:21" x14ac:dyDescent="0.3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3.867461330594188E-2</v>
      </c>
      <c r="J329" s="180">
        <v>2.9529870649657153E-3</v>
      </c>
      <c r="K329" s="180">
        <v>2.9529909899747991E-3</v>
      </c>
      <c r="L329" s="189">
        <v>2952990</v>
      </c>
      <c r="M329" s="180">
        <v>2.9529900620127911E-3</v>
      </c>
      <c r="N329" s="180">
        <v>0.81057578914996753</v>
      </c>
      <c r="O329" s="106">
        <v>0.03</v>
      </c>
      <c r="P329" s="180">
        <v>2.9529900620127911E-3</v>
      </c>
      <c r="Q329" s="180">
        <v>1.3860110277202206E-3</v>
      </c>
      <c r="R329" s="180">
        <v>2.4096385542168676E-2</v>
      </c>
      <c r="S329" s="190">
        <v>0.47</v>
      </c>
      <c r="T329" s="92"/>
      <c r="U329" s="200">
        <v>0.49682640747581852</v>
      </c>
    </row>
    <row r="330" spans="1:21" x14ac:dyDescent="0.3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3.0467691017761516E-2</v>
      </c>
      <c r="J330" s="180">
        <v>2.0335920447390248E-3</v>
      </c>
      <c r="K330" s="180">
        <v>2.0335947477197942E-3</v>
      </c>
      <c r="L330" s="189">
        <v>2033594</v>
      </c>
      <c r="M330" s="180">
        <v>2.0335940427054747E-3</v>
      </c>
      <c r="N330" s="180">
        <v>0.6597840707650543</v>
      </c>
      <c r="O330" s="106">
        <v>0.03</v>
      </c>
      <c r="P330" s="180">
        <v>2.0335940427054747E-3</v>
      </c>
      <c r="Q330" s="180">
        <v>1.0686740213734804E-3</v>
      </c>
      <c r="R330" s="180">
        <v>1.2048192771084338E-2</v>
      </c>
      <c r="S330" s="190">
        <v>0.53</v>
      </c>
      <c r="T330" s="92"/>
      <c r="U330" s="200">
        <v>0.5100563402168331</v>
      </c>
    </row>
    <row r="331" spans="1:21" x14ac:dyDescent="0.3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2.1438638998665809E-2</v>
      </c>
      <c r="J331" s="180">
        <v>1.2393420272655245E-3</v>
      </c>
      <c r="K331" s="180">
        <v>1.2393436745564228E-3</v>
      </c>
      <c r="L331" s="189">
        <v>1239343</v>
      </c>
      <c r="M331" s="180">
        <v>1.2393430260262035E-3</v>
      </c>
      <c r="N331" s="180">
        <v>0.46402434486784067</v>
      </c>
      <c r="O331" s="106">
        <v>0.03</v>
      </c>
      <c r="P331" s="180">
        <v>1.2393430260262035E-3</v>
      </c>
      <c r="Q331" s="180">
        <v>9.5634001912680043E-5</v>
      </c>
      <c r="R331" s="180">
        <v>0</v>
      </c>
      <c r="S331" s="190">
        <v>0.08</v>
      </c>
      <c r="T331" s="92"/>
      <c r="U331" s="200">
        <v>0.52143714187281465</v>
      </c>
    </row>
    <row r="332" spans="1:21" x14ac:dyDescent="0.3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2.1938160181423458E-2</v>
      </c>
      <c r="J332" s="180">
        <v>1.0923180240309965E-3</v>
      </c>
      <c r="K332" s="180">
        <v>1.0923194759026344E-3</v>
      </c>
      <c r="L332" s="189">
        <v>1092319</v>
      </c>
      <c r="M332" s="180">
        <v>1.0923190229386996E-3</v>
      </c>
      <c r="N332" s="180">
        <v>0.46357889517337553</v>
      </c>
      <c r="O332" s="106">
        <v>0.03</v>
      </c>
      <c r="P332" s="180">
        <v>1.0923190229386996E-3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 x14ac:dyDescent="0.3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2.2814458330316631E-2</v>
      </c>
      <c r="J333" s="180">
        <v>9.762690214779185E-4</v>
      </c>
      <c r="K333" s="180">
        <v>9.7627031910120401E-4</v>
      </c>
      <c r="L333" s="189">
        <v>976270</v>
      </c>
      <c r="M333" s="180">
        <v>9.7627002050167046E-4</v>
      </c>
      <c r="N333" s="180">
        <v>0.46313432746235683</v>
      </c>
      <c r="O333" s="106">
        <v>0.03</v>
      </c>
      <c r="P333" s="180">
        <v>9.7627002050167046E-4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 x14ac:dyDescent="0.3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2.4019197240277002E-2</v>
      </c>
      <c r="J334" s="180">
        <v>8.8242901941343842E-4</v>
      </c>
      <c r="K334" s="180">
        <v>8.8243019230781303E-4</v>
      </c>
      <c r="L334" s="189">
        <v>882430</v>
      </c>
      <c r="M334" s="180">
        <v>8.8243001853103035E-4</v>
      </c>
      <c r="N334" s="180">
        <v>0.46273704014679556</v>
      </c>
      <c r="O334" s="106">
        <v>0.03</v>
      </c>
      <c r="P334" s="180">
        <v>8.8243001853103035E-4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 x14ac:dyDescent="0.3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2.5506298476041755E-2</v>
      </c>
      <c r="J335" s="180">
        <v>8.0501701771037439E-4</v>
      </c>
      <c r="K335" s="180">
        <v>8.0501808771137257E-4</v>
      </c>
      <c r="L335" s="189">
        <v>805018</v>
      </c>
      <c r="M335" s="180">
        <v>8.0501801690537837E-4</v>
      </c>
      <c r="N335" s="180">
        <v>0.46239500887091639</v>
      </c>
      <c r="O335" s="106">
        <v>0.03</v>
      </c>
      <c r="P335" s="180">
        <v>8.0501801690537837E-4</v>
      </c>
      <c r="Q335" s="180">
        <v>3.4091000681820014E-5</v>
      </c>
      <c r="R335" s="180">
        <v>0</v>
      </c>
      <c r="S335" s="190">
        <v>0.04</v>
      </c>
      <c r="T335" s="92"/>
      <c r="U335" s="180">
        <v>0.55355376742561602</v>
      </c>
    </row>
    <row r="336" spans="1:21" x14ac:dyDescent="0.3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2.7277247366715114E-2</v>
      </c>
      <c r="J336" s="180">
        <v>7.4022901628503833E-4</v>
      </c>
      <c r="K336" s="180">
        <v>7.4023000017204796E-4</v>
      </c>
      <c r="L336" s="189">
        <v>740230</v>
      </c>
      <c r="M336" s="180">
        <v>7.4023001554483032E-4</v>
      </c>
      <c r="N336" s="180">
        <v>0.46219533620287973</v>
      </c>
      <c r="O336" s="106">
        <v>0.03</v>
      </c>
      <c r="P336" s="180">
        <v>7.4023001554483032E-4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 x14ac:dyDescent="0.3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2.9341204520669954E-2</v>
      </c>
      <c r="J337" s="180">
        <v>6.8508901507195838E-4</v>
      </c>
      <c r="K337" s="180">
        <v>6.8508992566877042E-4</v>
      </c>
      <c r="L337" s="189">
        <v>685089</v>
      </c>
      <c r="M337" s="180">
        <v>6.8508901438686935E-4</v>
      </c>
      <c r="N337" s="180">
        <v>0.46202840345767937</v>
      </c>
      <c r="O337" s="106">
        <v>0.03</v>
      </c>
      <c r="P337" s="180">
        <v>6.8508901438686935E-4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 x14ac:dyDescent="0.3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3.1666168139999659E-2</v>
      </c>
      <c r="J338" s="180">
        <v>6.3767301402880628E-4</v>
      </c>
      <c r="K338" s="180">
        <v>6.3767386160189666E-4</v>
      </c>
      <c r="L338" s="189">
        <v>637673</v>
      </c>
      <c r="M338" s="180">
        <v>6.3767301339113331E-4</v>
      </c>
      <c r="N338" s="180">
        <v>0.46194123708568868</v>
      </c>
      <c r="O338" s="106">
        <v>0.03</v>
      </c>
      <c r="P338" s="180">
        <v>6.3767301339113331E-4</v>
      </c>
      <c r="Q338" s="180">
        <v>2.142600042852001E-5</v>
      </c>
      <c r="R338" s="180">
        <v>0</v>
      </c>
      <c r="S338" s="190">
        <v>0.03</v>
      </c>
      <c r="T338" s="92"/>
      <c r="U338" s="180">
        <v>0.56856346140145408</v>
      </c>
    </row>
    <row r="339" spans="1:21" x14ac:dyDescent="0.3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3.4276255378454294E-2</v>
      </c>
      <c r="J339" s="180">
        <v>5.9642601312137231E-4</v>
      </c>
      <c r="K339" s="180">
        <v>5.9642680587036431E-4</v>
      </c>
      <c r="L339" s="189">
        <v>596426</v>
      </c>
      <c r="M339" s="180">
        <v>5.964260125249463E-4</v>
      </c>
      <c r="N339" s="180">
        <v>0.46188554947412536</v>
      </c>
      <c r="O339" s="106">
        <v>0.03</v>
      </c>
      <c r="P339" s="180">
        <v>5.964260125249463E-4</v>
      </c>
      <c r="Q339" s="180">
        <v>1.8466000369320008E-5</v>
      </c>
      <c r="R339" s="180">
        <v>0</v>
      </c>
      <c r="S339" s="190">
        <v>0.03</v>
      </c>
      <c r="T339" s="92"/>
      <c r="U339" s="180">
        <v>0.57334680236536373</v>
      </c>
    </row>
    <row r="340" spans="1:21" x14ac:dyDescent="0.3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3.7181068825054779E-2</v>
      </c>
      <c r="J340" s="180">
        <v>5.6027301232600623E-4</v>
      </c>
      <c r="K340" s="180">
        <v>5.6027375702167009E-4</v>
      </c>
      <c r="L340" s="189">
        <v>560273</v>
      </c>
      <c r="M340" s="180">
        <v>5.6027301176573327E-4</v>
      </c>
      <c r="N340" s="180">
        <v>0.46190385370936166</v>
      </c>
      <c r="O340" s="106">
        <v>0.03</v>
      </c>
      <c r="P340" s="180">
        <v>5.6027301176573327E-4</v>
      </c>
      <c r="Q340" s="180">
        <v>1.5859000317180007E-5</v>
      </c>
      <c r="R340" s="180">
        <v>0</v>
      </c>
      <c r="S340" s="190">
        <v>0.03</v>
      </c>
      <c r="T340" s="92"/>
      <c r="U340" s="180">
        <v>0.57698274648178982</v>
      </c>
    </row>
    <row r="341" spans="1:21" x14ac:dyDescent="0.3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4.0417649166568925E-2</v>
      </c>
      <c r="J341" s="180">
        <v>5.2835001162370029E-4</v>
      </c>
      <c r="K341" s="180">
        <v>5.2835071388840696E-4</v>
      </c>
      <c r="L341" s="193">
        <v>528350</v>
      </c>
      <c r="M341" s="180">
        <v>5.2835001109535025E-4</v>
      </c>
      <c r="N341" s="180">
        <v>0.46201174119664129</v>
      </c>
      <c r="O341" s="106">
        <v>0.03</v>
      </c>
      <c r="P341" s="180">
        <v>5.2835001109535025E-4</v>
      </c>
      <c r="Q341" s="180">
        <v>1.3768000275360006E-5</v>
      </c>
      <c r="R341" s="180">
        <v>0</v>
      </c>
      <c r="S341" s="190">
        <v>0.03</v>
      </c>
      <c r="T341" s="92"/>
      <c r="U341" s="180">
        <v>0.58038352925724046</v>
      </c>
    </row>
    <row r="342" spans="1:21" x14ac:dyDescent="0.3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4.3974537377560158E-2</v>
      </c>
      <c r="J342" s="180">
        <v>4.9991501099813022E-4</v>
      </c>
      <c r="K342" s="180">
        <v>4.9991567546800973E-4</v>
      </c>
      <c r="L342" s="193">
        <v>499915</v>
      </c>
      <c r="M342" s="180">
        <v>4.9991501049821523E-4</v>
      </c>
      <c r="N342" s="180">
        <v>0.46214436777942258</v>
      </c>
      <c r="O342" s="106">
        <v>0.03</v>
      </c>
      <c r="P342" s="180">
        <v>4.9991501049821523E-4</v>
      </c>
      <c r="Q342" s="180">
        <v>1.1894000237880004E-5</v>
      </c>
      <c r="R342" s="180">
        <v>0</v>
      </c>
      <c r="S342" s="190">
        <v>0.02</v>
      </c>
      <c r="T342" s="92"/>
      <c r="U342" s="180">
        <v>0.58365360408592371</v>
      </c>
    </row>
    <row r="343" spans="1:21" x14ac:dyDescent="0.3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4.7880990449331438E-2</v>
      </c>
      <c r="J343" s="180">
        <v>4.7452401043952824E-4</v>
      </c>
      <c r="K343" s="180">
        <v>4.7452464116056104E-4</v>
      </c>
      <c r="L343" s="193">
        <v>474524</v>
      </c>
      <c r="M343" s="180">
        <v>4.7452400996500423E-4</v>
      </c>
      <c r="N343" s="180">
        <v>0.46240353910979964</v>
      </c>
      <c r="O343" s="106">
        <v>0.03</v>
      </c>
      <c r="P343" s="180">
        <v>4.7452400996500423E-4</v>
      </c>
      <c r="Q343" s="180">
        <v>1.0334000206680005E-5</v>
      </c>
      <c r="R343" s="180">
        <v>0</v>
      </c>
      <c r="S343" s="190">
        <v>0.02</v>
      </c>
      <c r="T343" s="92"/>
      <c r="U343" s="180">
        <v>0.58652278290282522</v>
      </c>
    </row>
    <row r="344" spans="1:21" x14ac:dyDescent="0.3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6.8427375352691638E-3</v>
      </c>
      <c r="J344" s="180">
        <v>4.7199101038380222E-4</v>
      </c>
      <c r="K344" s="180">
        <v>4.7199163773805822E-4</v>
      </c>
      <c r="L344" s="193">
        <v>471991</v>
      </c>
      <c r="M344" s="180">
        <v>4.7199100991181123E-4</v>
      </c>
      <c r="N344" s="180">
        <v>0.62446665106219401</v>
      </c>
      <c r="O344" s="106">
        <v>0.03</v>
      </c>
      <c r="P344" s="180">
        <v>4.7199100991181123E-4</v>
      </c>
      <c r="Q344" s="180">
        <v>7.0880001417600032E-5</v>
      </c>
      <c r="R344" s="180">
        <v>0</v>
      </c>
      <c r="S344" s="190">
        <v>0.15</v>
      </c>
      <c r="T344" s="92"/>
      <c r="U344" s="180">
        <v>0.59752520032021483</v>
      </c>
    </row>
    <row r="345" spans="1:21" x14ac:dyDescent="0.3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2.1614886747350924E-2</v>
      </c>
      <c r="J345" s="180">
        <v>2.1073000463606013E-4</v>
      </c>
      <c r="K345" s="180">
        <v>2.107302847311517E-4</v>
      </c>
      <c r="L345" s="193">
        <v>210730</v>
      </c>
      <c r="M345" s="180">
        <v>2.1073000442533009E-4</v>
      </c>
      <c r="N345" s="180">
        <v>0.50130326388269364</v>
      </c>
      <c r="O345" s="106">
        <v>0.03</v>
      </c>
      <c r="P345" s="180">
        <v>2.1073000442533009E-4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 x14ac:dyDescent="0.3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5.9764428784538207E-2</v>
      </c>
      <c r="J346" s="180">
        <v>1.6886200371496408E-4</v>
      </c>
      <c r="K346" s="180">
        <v>1.6886222816054543E-4</v>
      </c>
      <c r="L346" s="193">
        <v>168862</v>
      </c>
      <c r="M346" s="180">
        <v>1.6886200354610206E-4</v>
      </c>
      <c r="N346" s="180">
        <v>0.57821583562362822</v>
      </c>
      <c r="O346" s="106">
        <v>0.03</v>
      </c>
      <c r="P346" s="180">
        <v>1.6886200354610206E-4</v>
      </c>
      <c r="Q346" s="180">
        <v>2.9240000584800012E-6</v>
      </c>
      <c r="R346" s="180">
        <v>0</v>
      </c>
      <c r="S346" s="190">
        <v>0.02</v>
      </c>
      <c r="U346" s="180">
        <v>0.57457059818472023</v>
      </c>
    </row>
    <row r="347" spans="1:21" x14ac:dyDescent="0.3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0.11470133674858182</v>
      </c>
      <c r="J347" s="180">
        <v>1.5823700348121408E-4</v>
      </c>
      <c r="K347" s="180">
        <v>1.5823721380440968E-4</v>
      </c>
      <c r="L347" s="193">
        <v>158237</v>
      </c>
      <c r="M347" s="180">
        <v>1.5823700332297708E-4</v>
      </c>
      <c r="N347" s="180">
        <v>0.70549611364022458</v>
      </c>
      <c r="O347" s="106">
        <v>0.03</v>
      </c>
      <c r="P347" s="180">
        <v>1.5823700332297708E-4</v>
      </c>
      <c r="Q347" s="180">
        <v>1.4620000292400006E-6</v>
      </c>
      <c r="R347" s="180">
        <v>0</v>
      </c>
      <c r="S347" s="190">
        <v>0.01</v>
      </c>
      <c r="U347" s="180">
        <v>0.53973922050151191</v>
      </c>
    </row>
    <row r="348" spans="1:21" x14ac:dyDescent="0.3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 x14ac:dyDescent="0.3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 x14ac:dyDescent="0.3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 x14ac:dyDescent="0.3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 x14ac:dyDescent="0.3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 x14ac:dyDescent="0.3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0.15812866499821554</v>
      </c>
      <c r="J353" s="180">
        <v>5.8202601280457232E-4</v>
      </c>
      <c r="K353" s="180">
        <v>5.8202678641357806E-4</v>
      </c>
      <c r="L353" s="193">
        <v>582026</v>
      </c>
      <c r="M353" s="180">
        <v>5.8202601222254625E-4</v>
      </c>
      <c r="N353" s="180">
        <v>8.2169685762847244</v>
      </c>
      <c r="O353" s="106">
        <v>0.03</v>
      </c>
      <c r="P353" s="180">
        <v>5.8202601222254625E-4</v>
      </c>
      <c r="Q353" s="180">
        <v>4.0150000803000012E-6</v>
      </c>
      <c r="R353" s="180">
        <v>0</v>
      </c>
      <c r="S353" s="190">
        <v>0.01</v>
      </c>
      <c r="U353" s="180">
        <v>0.53459566114129264</v>
      </c>
    </row>
    <row r="354" spans="1:21" x14ac:dyDescent="0.3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 x14ac:dyDescent="0.3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 x14ac:dyDescent="0.3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 x14ac:dyDescent="0.3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 x14ac:dyDescent="0.3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 x14ac:dyDescent="0.3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 x14ac:dyDescent="0.3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 x14ac:dyDescent="0.3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 x14ac:dyDescent="0.3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G24" sqref="G24"/>
    </sheetView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88" t="s">
        <v>56</v>
      </c>
      <c r="C2" s="108">
        <v>10000000000</v>
      </c>
    </row>
    <row r="4" spans="1:8" x14ac:dyDescent="0.3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 x14ac:dyDescent="0.3">
      <c r="A5" s="15"/>
      <c r="B5" s="219" t="s">
        <v>247</v>
      </c>
      <c r="C5" s="219" t="s">
        <v>47</v>
      </c>
      <c r="D5" s="20" t="s">
        <v>91</v>
      </c>
      <c r="E5" s="221">
        <v>100000000</v>
      </c>
      <c r="F5" s="160">
        <v>32827126</v>
      </c>
      <c r="G5" s="225">
        <f>SUM(F5:F6)/E5*$C$2</f>
        <v>3368441800</v>
      </c>
      <c r="H5" s="47" t="s">
        <v>307</v>
      </c>
    </row>
    <row r="6" spans="1:8" x14ac:dyDescent="0.3">
      <c r="B6" s="220"/>
      <c r="C6" s="220"/>
      <c r="D6" s="8" t="s">
        <v>92</v>
      </c>
      <c r="E6" s="222"/>
      <c r="F6" s="203">
        <v>857292</v>
      </c>
      <c r="G6" s="226"/>
      <c r="H6" s="47"/>
    </row>
    <row r="7" spans="1:8" x14ac:dyDescent="0.3">
      <c r="B7" s="219" t="s">
        <v>247</v>
      </c>
      <c r="C7" s="219" t="s">
        <v>240</v>
      </c>
      <c r="D7" s="20" t="s">
        <v>91</v>
      </c>
      <c r="E7" s="221">
        <v>100000000</v>
      </c>
      <c r="F7" s="160">
        <v>34010643</v>
      </c>
      <c r="G7" s="225">
        <f>SUM(F7:F8)/E7*$C$2</f>
        <v>3830983800</v>
      </c>
      <c r="H7" s="47" t="s">
        <v>308</v>
      </c>
    </row>
    <row r="8" spans="1:8" x14ac:dyDescent="0.3">
      <c r="B8" s="220"/>
      <c r="C8" s="220"/>
      <c r="D8" s="8" t="s">
        <v>92</v>
      </c>
      <c r="E8" s="222"/>
      <c r="F8" s="203">
        <v>4299195</v>
      </c>
      <c r="G8" s="226"/>
      <c r="H8" s="47"/>
    </row>
    <row r="9" spans="1:8" x14ac:dyDescent="0.3">
      <c r="A9" s="15"/>
      <c r="B9" s="219" t="s">
        <v>248</v>
      </c>
      <c r="C9" s="219" t="s">
        <v>47</v>
      </c>
      <c r="D9" s="20" t="s">
        <v>91</v>
      </c>
      <c r="E9" s="221">
        <v>100000000</v>
      </c>
      <c r="F9" s="97">
        <v>32853826</v>
      </c>
      <c r="G9" s="225">
        <f>SUM(F9:F10)/E9*$C$2</f>
        <v>3371218200</v>
      </c>
      <c r="H9" s="47" t="s">
        <v>309</v>
      </c>
    </row>
    <row r="10" spans="1:8" x14ac:dyDescent="0.3">
      <c r="B10" s="220"/>
      <c r="C10" s="220"/>
      <c r="D10" s="8" t="s">
        <v>92</v>
      </c>
      <c r="E10" s="222"/>
      <c r="F10" s="97">
        <v>858356</v>
      </c>
      <c r="G10" s="226"/>
      <c r="H10" s="47"/>
    </row>
    <row r="11" spans="1:8" x14ac:dyDescent="0.3">
      <c r="B11" s="219" t="s">
        <v>248</v>
      </c>
      <c r="C11" s="219" t="s">
        <v>240</v>
      </c>
      <c r="D11" s="20" t="s">
        <v>91</v>
      </c>
      <c r="E11" s="221">
        <v>100000000</v>
      </c>
      <c r="F11" s="97">
        <v>34015523</v>
      </c>
      <c r="G11" s="225">
        <f>SUM(F11:F12)/E11*$C$2</f>
        <v>3830025700</v>
      </c>
      <c r="H11" s="47" t="s">
        <v>310</v>
      </c>
    </row>
    <row r="12" spans="1:8" x14ac:dyDescent="0.3">
      <c r="B12" s="220"/>
      <c r="C12" s="220"/>
      <c r="D12" s="8" t="s">
        <v>92</v>
      </c>
      <c r="E12" s="222"/>
      <c r="F12" s="97">
        <v>4284734</v>
      </c>
      <c r="G12" s="226"/>
      <c r="H12" s="47"/>
    </row>
    <row r="13" spans="1:8" x14ac:dyDescent="0.3">
      <c r="A13" s="15"/>
      <c r="B13" s="219" t="s">
        <v>248</v>
      </c>
      <c r="C13" s="219" t="s">
        <v>49</v>
      </c>
      <c r="D13" s="20" t="s">
        <v>91</v>
      </c>
      <c r="E13" s="223">
        <f>F13</f>
        <v>100000000</v>
      </c>
      <c r="F13" s="203">
        <v>100000000</v>
      </c>
      <c r="G13" s="227">
        <f>SUM(F13:F14)/E13*$C$2</f>
        <v>30000858400</v>
      </c>
      <c r="H13" s="47" t="s">
        <v>311</v>
      </c>
    </row>
    <row r="14" spans="1:8" x14ac:dyDescent="0.3">
      <c r="B14" s="220"/>
      <c r="C14" s="220"/>
      <c r="D14" s="8" t="s">
        <v>92</v>
      </c>
      <c r="E14" s="224"/>
      <c r="F14" s="203">
        <v>200008584</v>
      </c>
      <c r="G14" s="228"/>
      <c r="H14" s="47"/>
    </row>
    <row r="15" spans="1:8" x14ac:dyDescent="0.3">
      <c r="B15" s="158"/>
      <c r="C15" s="158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 x14ac:dyDescent="0.3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 x14ac:dyDescent="0.3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 x14ac:dyDescent="0.3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 x14ac:dyDescent="0.3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 x14ac:dyDescent="0.3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 x14ac:dyDescent="0.3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 x14ac:dyDescent="0.3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 x14ac:dyDescent="0.3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 x14ac:dyDescent="0.3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 x14ac:dyDescent="0.3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 x14ac:dyDescent="0.3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 x14ac:dyDescent="0.3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 x14ac:dyDescent="0.3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 x14ac:dyDescent="0.3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 x14ac:dyDescent="0.3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 x14ac:dyDescent="0.3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 x14ac:dyDescent="0.3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 x14ac:dyDescent="0.3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 x14ac:dyDescent="0.3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 x14ac:dyDescent="0.3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 x14ac:dyDescent="0.3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 x14ac:dyDescent="0.3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 x14ac:dyDescent="0.3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 x14ac:dyDescent="0.3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 x14ac:dyDescent="0.3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 x14ac:dyDescent="0.3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 x14ac:dyDescent="0.3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 x14ac:dyDescent="0.3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 x14ac:dyDescent="0.3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 x14ac:dyDescent="0.3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 x14ac:dyDescent="0.3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 x14ac:dyDescent="0.3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 x14ac:dyDescent="0.3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 x14ac:dyDescent="0.3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 x14ac:dyDescent="0.3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 x14ac:dyDescent="0.3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 x14ac:dyDescent="0.3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 x14ac:dyDescent="0.3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 x14ac:dyDescent="0.3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 x14ac:dyDescent="0.3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 x14ac:dyDescent="0.3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 x14ac:dyDescent="0.3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 x14ac:dyDescent="0.3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 x14ac:dyDescent="0.3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 x14ac:dyDescent="0.3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 x14ac:dyDescent="0.3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 x14ac:dyDescent="0.3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 x14ac:dyDescent="0.3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 x14ac:dyDescent="0.3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 x14ac:dyDescent="0.3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 x14ac:dyDescent="0.3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 x14ac:dyDescent="0.3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 x14ac:dyDescent="0.3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 x14ac:dyDescent="0.3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 x14ac:dyDescent="0.3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 x14ac:dyDescent="0.3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 x14ac:dyDescent="0.3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 x14ac:dyDescent="0.3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 x14ac:dyDescent="0.3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 x14ac:dyDescent="0.3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S1" workbookViewId="0">
      <selection activeCell="AQ14" sqref="AQ14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 x14ac:dyDescent="0.3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 x14ac:dyDescent="0.3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 x14ac:dyDescent="0.3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 x14ac:dyDescent="0.3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 x14ac:dyDescent="0.3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4" priority="1" operator="equal">
      <formula>"C1"</formula>
    </cfRule>
    <cfRule type="cellIs" dxfId="3" priority="2" operator="between">
      <formula>"G1"</formula>
      <formula>"G5"</formula>
    </cfRule>
    <cfRule type="cellIs" dxfId="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3CB2AF00-0D8A-47CE-8B6C-F239CC4BE33A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2026-08-14T07:14:35Z</dcterms:modified>
</cp:coreProperties>
</file>