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DCE0D032-DE5A-4D97-BAAF-57A5965775B6}" xr6:coauthVersionLast="47" xr6:coauthVersionMax="47" xr10:uidLastSave="{00000000-0000-0000-0000-000000000000}"/>
  <bookViews>
    <workbookView xWindow="-108" yWindow="-108" windowWidth="23256" windowHeight="12456" tabRatio="840" activeTab="6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29" i="77" l="1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D8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2" a="1"/>
  <c r="C30" i="72" s="1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F24" i="72" s="1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G24" i="71" l="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D26" i="71" l="1"/>
  <c r="F26" i="71"/>
  <c r="F26" i="70"/>
  <c r="F26" i="69"/>
  <c r="D27" i="69"/>
  <c r="D27" i="70"/>
  <c r="E13" i="53"/>
  <c r="G18" i="48"/>
  <c r="G301" i="48" l="1"/>
  <c r="I318" i="48" s="1" a="1"/>
  <c r="I318" i="48" s="1"/>
  <c r="I222" i="48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11" i="53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320" i="48" l="1"/>
  <c r="H29" i="48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C299" i="48" l="1" a="1"/>
  <c r="C299" i="48" s="1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J4" i="76" a="1"/>
  <c r="J4" i="76" s="1"/>
  <c r="K299" i="48"/>
  <c r="L299" i="48" s="1" a="1"/>
  <c r="L299" i="48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F299" i="48" a="1"/>
  <c r="F299" i="48" s="1"/>
  <c r="N299" i="48" s="1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<sst xmlns="http://schemas.openxmlformats.org/spreadsheetml/2006/main" count="9248" uniqueCount="308">
  <si>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</si>
  <si>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</si>
  <si>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</si>
  <si>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</si>
  <si>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</si>
  <si>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</si>
  <si>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</si>
  <si>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</si>
  <si>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</si>
  <si>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</si>
  <si>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</si>
  <si>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</si>
  <si>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</si>
  <si>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</si>
  <si>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</si>
  <si>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</si>
  <si>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</si>
  <si>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</si>
  <si>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</si>
  <si>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</si>
  <si>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</si>
  <si>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</si>
  <si>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</si>
  <si>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</si>
  <si>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</si>
  <si>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</si>
  <si>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</si>
  <si>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</si>
  <si>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</si>
  <si>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</si>
  <si>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</si>
  <si>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</si>
  <si>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</si>
  <si>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</si>
  <si>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</si>
  <si>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</si>
  <si>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</si>
  <si>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</si>
  <si>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</si>
  <si>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</si>
  <si>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</si>
  <si>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</si>
  <si>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</si>
  <si>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</si>
  <si>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</si>
  <si>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</si>
  <si>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</si>
  <si>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</si>
  <si>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</si>
  <si>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</si>
  <si>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</si>
  <si>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</si>
  <si>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</si>
  <si>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</si>
  <si>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</si>
  <si>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</si>
  <si>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</si>
  <si>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</si>
  <si>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</si>
  <si>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</si>
  <si>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</si>
  <si>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</si>
  <si>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</si>
  <si>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</si>
  <si>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</si>
  <si>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</si>
  <si>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</si>
  <si>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</si>
  <si>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</si>
  <si>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</si>
  <si>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</si>
  <si>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</si>
  <si>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</si>
  <si>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</si>
  <si>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</si>
  <si>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</si>
  <si>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</si>
  <si>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</si>
  <si>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</si>
  <si>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</si>
  <si>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</si>
  <si>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</si>
  <si>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</si>
  <si>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</si>
  <si>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</si>
  <si>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</si>
  <si>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</si>
  <si>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</si>
  <si>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</si>
  <si>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</si>
  <si>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</si>
  <si>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</si>
  <si>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</si>
  <si>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</si>
  <si>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</si>
  <si>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</si>
  <si>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</si>
  <si>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</si>
  <si>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</si>
  <si>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</si>
  <si>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</si>
  <si>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</si>
  <si>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</si>
  <si>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</si>
  <si>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</si>
  <si>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</si>
  <si>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</si>
  <si>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</si>
  <si>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</si>
  <si>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</si>
  <si>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</si>
  <si>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</si>
  <si>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</si>
  <si>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</si>
  <si>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</si>
  <si>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</si>
  <si>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</si>
  <si>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</si>
  <si>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</si>
  <si>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</si>
  <si>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</si>
  <si>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</si>
  <si>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</si>
  <si>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</si>
  <si>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</si>
  <si>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</si>
  <si>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</si>
  <si>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</si>
  <si>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</si>
  <si>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</si>
  <si>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</si>
  <si>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</si>
  <si>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</si>
  <si>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</si>
  <si>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</si>
  <si>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</si>
  <si>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</si>
  <si>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</si>
  <si>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</si>
  <si>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</si>
  <si>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</si>
  <si>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</si>
  <si>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</si>
  <si>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</si>
  <si>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</si>
  <si>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</si>
  <si>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</si>
  <si>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</si>
  <si>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</si>
  <si>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</si>
  <si>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</si>
  <si>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</si>
  <si>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</si>
  <si>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</si>
  <si>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</si>
  <si>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</si>
  <si>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</si>
  <si>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</si>
  <si>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</si>
  <si>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</si>
  <si>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</si>
  <si>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</si>
  <si>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</si>
  <si>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</si>
  <si>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</si>
  <si>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</si>
  <si>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</si>
  <si>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</si>
  <si>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</si>
  <si>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</si>
  <si>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</si>
  <si>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</si>
  <si>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</si>
  <si>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</si>
  <si>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</si>
  <si>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</si>
  <si>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</si>
  <si>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</si>
  <si>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</si>
  <si>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</si>
  <si>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</si>
  <si>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</si>
  <si>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</si>
  <si>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</si>
  <si>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</si>
  <si>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</si>
  <si>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</si>
  <si>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</si>
  <si>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</si>
  <si>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</si>
  <si>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</si>
  <si>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</si>
  <si>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</si>
  <si>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</si>
  <si>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</si>
  <si>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</si>
  <si>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</si>
  <si>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</si>
  <si>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</si>
  <si>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</si>
  <si>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</si>
  <si>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</si>
  <si>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</si>
  <si>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</si>
  <si>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</si>
  <si>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</si>
  <si>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</si>
  <si>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</si>
  <si>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</si>
  <si>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</si>
  <si>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</si>
  <si>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</si>
  <si>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</si>
  <si>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</si>
  <si>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</si>
  <si>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</si>
  <si>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</si>
  <si>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</si>
  <si>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</si>
  <si>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</si>
  <si>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</si>
  <si>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</si>
  <si>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</si>
  <si>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</si>
  <si>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</si>
  <si>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</si>
  <si>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</si>
  <si>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</si>
  <si>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</si>
  <si>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</si>
  <si>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</si>
  <si>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</si>
  <si>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</si>
  <si>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</si>
  <si>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</si>
  <si>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</si>
  <si>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</si>
  <si>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</si>
  <si>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</si>
  <si>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</si>
  <si>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</si>
  <si>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</si>
  <si>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</si>
  <si>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</si>
  <si>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</si>
  <si>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</si>
  <si>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</si>
  <si>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</si>
  <si>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</si>
  <si>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</si>
  <si>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</si>
  <si>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</si>
  <si>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</si>
  <si>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</si>
  <si>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</si>
  <si>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</si>
  <si>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</si>
  <si>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</si>
  <si>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</si>
  <si>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</si>
  <si>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</si>
  <si>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</si>
  <si>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</si>
  <si>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</si>
  <si>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</si>
  <si>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</si>
  <si>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</si>
  <si>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</si>
  <si>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</si>
  <si>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</si>
  <si>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</si>
  <si>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</si>
  <si>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</si>
  <si>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</si>
  <si>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</si>
  <si>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</si>
  <si>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</si>
  <si>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</si>
  <si>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</si>
  <si>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</si>
  <si>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</si>
  <si>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</si>
  <si>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</si>
  <si>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</si>
  <si>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</si>
  <si>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</si>
  <si>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</si>
  <si>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</si>
  <si>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</si>
  <si>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</si>
  <si>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</si>
  <si>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</si>
  <si>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</si>
  <si>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</si>
  <si>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</si>
  <si>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</si>
  <si>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</si>
  <si>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</si>
  <si>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</si>
  <si>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</si>
  <si>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</si>
  <si>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</si>
  <si>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</si>
  <si>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</si>
  <si>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</si>
  <si>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</si>
  <si>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4.0.0.3</t>
    <phoneticPr fontId="20" type="noConversion"/>
  </si>
  <si>
    <t>H026194A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</si>
</sst>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4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78" fontId="27" fillId="0" borderId="15" xfId="61099" applyNumberFormat="1" applyFont="1" applyFill="1" applyBorder="1" applyAlignment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workbookViewId="0">
      <selection activeCell="E11" sqref="E11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307</v>
      </c>
      <c r="C2" s="5"/>
    </row>
    <row r="3" spans="1:9">
      <c r="A3" s="16" t="s">
        <v>34</v>
      </c>
      <c r="B3" s="36" t="s">
        <v>306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0.9399997728090852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0.94000000960709207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0.92499995173079674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4" t="str">
        <f>D11</f>
        <v>Normal Bet</v>
      </c>
      <c r="B18" s="39">
        <f>Multiplier_Weight_Oldhand!C7</f>
        <v>0.67999976892735525</v>
      </c>
      <c r="C18" s="205">
        <f>1/D18</f>
        <v>4.1956200146938917E-3</v>
      </c>
      <c r="D18" s="207">
        <f>Multiplier_Weight_Oldhand!G7</f>
        <v>238.34379579127807</v>
      </c>
      <c r="E18" s="27" t="s">
        <v>43</v>
      </c>
      <c r="F18" s="96"/>
      <c r="G18" s="7"/>
      <c r="H18" s="7"/>
      <c r="I18" s="11"/>
    </row>
    <row r="19" spans="1:9">
      <c r="A19" s="204"/>
      <c r="B19" s="39">
        <f>Multiplier_Weight_Oldhand!D7</f>
        <v>0.26000000388172995</v>
      </c>
      <c r="C19" s="206"/>
      <c r="D19" s="208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4" t="str">
        <f>D12</f>
        <v>Extra Bet</v>
      </c>
      <c r="B22" s="39">
        <f>Multiplier_Weight_Oldhand!C8</f>
        <v>0.32020989855910986</v>
      </c>
      <c r="C22" s="205">
        <f>1/D22</f>
        <v>2.0970757162946694E-2</v>
      </c>
      <c r="D22" s="207">
        <f>Multiplier_Weight_Oldhand!G8</f>
        <v>47.685450374052472</v>
      </c>
      <c r="E22" s="27" t="s">
        <v>43</v>
      </c>
      <c r="F22" s="96"/>
      <c r="G22" s="7"/>
      <c r="H22" s="7"/>
      <c r="I22" s="11"/>
    </row>
    <row r="23" spans="1:9">
      <c r="A23" s="204"/>
      <c r="B23" s="39">
        <f>Multiplier_Weight_Oldhand!D8</f>
        <v>0.61979011104798221</v>
      </c>
      <c r="C23" s="206"/>
      <c r="D23" s="208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4" t="str">
        <f>D13</f>
        <v>Buy Feature</v>
      </c>
      <c r="B26" s="39">
        <f>Multiplier_Weight_Oldhand!C9</f>
        <v>0</v>
      </c>
      <c r="C26" s="205">
        <f>1/D26</f>
        <v>1</v>
      </c>
      <c r="D26" s="209">
        <v>1</v>
      </c>
      <c r="E26" s="27" t="s">
        <v>43</v>
      </c>
      <c r="F26" s="96"/>
      <c r="G26" s="7"/>
      <c r="H26" s="7"/>
      <c r="I26" s="11"/>
    </row>
    <row r="27" spans="1:9">
      <c r="A27" s="204"/>
      <c r="B27" s="39">
        <f>Multiplier_Weight_Oldhand!D9</f>
        <v>0.92499995173079674</v>
      </c>
      <c r="C27" s="206"/>
      <c r="D27" s="210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zoomScale="85" zoomScaleNormal="85" workbookViewId="0">
      <selection activeCell="M23" sqref="M23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717064058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713993007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160624918</v>
      </c>
      <c r="H5" s="156">
        <v>0</v>
      </c>
      <c r="I5" s="156">
        <v>158288156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45423348</v>
      </c>
      <c r="H6" s="156">
        <v>0</v>
      </c>
      <c r="I6" s="156">
        <v>44420834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21536650</v>
      </c>
      <c r="H7" s="156">
        <v>0</v>
      </c>
      <c r="I7" s="156">
        <v>21063762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11596788</v>
      </c>
      <c r="H8" s="156">
        <v>0</v>
      </c>
      <c r="I8" s="156">
        <v>8571059</v>
      </c>
      <c r="J8" s="156">
        <v>0</v>
      </c>
      <c r="K8" s="156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9134906</v>
      </c>
      <c r="H9" s="156">
        <v>0</v>
      </c>
      <c r="I9" s="156">
        <v>6723725</v>
      </c>
      <c r="J9" s="156">
        <v>0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7190264</v>
      </c>
      <c r="H10" s="156">
        <v>0</v>
      </c>
      <c r="I10" s="156">
        <v>4998284</v>
      </c>
      <c r="J10" s="156">
        <v>0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3320505</v>
      </c>
      <c r="H11" s="156">
        <v>0</v>
      </c>
      <c r="I11" s="156">
        <v>3058524</v>
      </c>
      <c r="J11" s="156">
        <v>0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2829517</v>
      </c>
      <c r="H12" s="156">
        <v>0</v>
      </c>
      <c r="I12" s="156">
        <v>2601703</v>
      </c>
      <c r="J12" s="156">
        <v>0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2562449</v>
      </c>
      <c r="H13" s="156">
        <v>0</v>
      </c>
      <c r="I13" s="156">
        <v>2341697</v>
      </c>
      <c r="J13" s="156">
        <v>0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2284096</v>
      </c>
      <c r="H14" s="156">
        <v>0</v>
      </c>
      <c r="I14" s="156">
        <v>2103462</v>
      </c>
      <c r="J14" s="156">
        <v>0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3122514</v>
      </c>
      <c r="H15" s="156">
        <v>10369634</v>
      </c>
      <c r="I15" s="156">
        <v>2778723</v>
      </c>
      <c r="J15" s="156">
        <v>0</v>
      </c>
      <c r="K15" s="156">
        <v>10358053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4943360</v>
      </c>
      <c r="H16" s="156">
        <v>36447949</v>
      </c>
      <c r="I16" s="156">
        <v>3615414</v>
      </c>
      <c r="J16" s="156">
        <v>0</v>
      </c>
      <c r="K16" s="156">
        <v>36407242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1632517</v>
      </c>
      <c r="H17" s="156">
        <v>96651676</v>
      </c>
      <c r="I17" s="156">
        <v>1515940</v>
      </c>
      <c r="J17" s="156">
        <v>55760303</v>
      </c>
      <c r="K17" s="156">
        <v>96498952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484318</v>
      </c>
      <c r="H18" s="156">
        <v>96962724</v>
      </c>
      <c r="I18" s="156">
        <v>607139</v>
      </c>
      <c r="J18" s="156">
        <v>55939753</v>
      </c>
      <c r="K18" s="156">
        <v>96792056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399246</v>
      </c>
      <c r="H19" s="156">
        <v>70162197</v>
      </c>
      <c r="I19" s="156">
        <v>505549</v>
      </c>
      <c r="J19" s="156">
        <v>40477987</v>
      </c>
      <c r="K19" s="156">
        <v>70051330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516972</v>
      </c>
      <c r="H20" s="156">
        <v>69100565</v>
      </c>
      <c r="I20" s="156">
        <v>872828</v>
      </c>
      <c r="J20" s="156">
        <v>119596533</v>
      </c>
      <c r="K20" s="156">
        <v>68987364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206616</v>
      </c>
      <c r="H21" s="156">
        <v>69932008</v>
      </c>
      <c r="I21" s="156">
        <v>191862</v>
      </c>
      <c r="J21" s="156">
        <v>121035563</v>
      </c>
      <c r="K21" s="156">
        <v>69853154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218294</v>
      </c>
      <c r="H22" s="156">
        <v>70678320</v>
      </c>
      <c r="I22" s="156">
        <v>192570</v>
      </c>
      <c r="J22" s="156">
        <v>122327250</v>
      </c>
      <c r="K22" s="156">
        <v>70599383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362451</v>
      </c>
      <c r="H23" s="156">
        <v>64056556</v>
      </c>
      <c r="I23" s="156">
        <v>572167</v>
      </c>
      <c r="J23" s="156">
        <v>90222959</v>
      </c>
      <c r="K23" s="156">
        <v>62816027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145449</v>
      </c>
      <c r="H24" s="156">
        <v>91565317</v>
      </c>
      <c r="I24" s="156">
        <v>135063</v>
      </c>
      <c r="J24" s="156">
        <v>128968747</v>
      </c>
      <c r="K24" s="156">
        <v>89713399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128332</v>
      </c>
      <c r="H25" s="156">
        <v>82229740</v>
      </c>
      <c r="I25" s="156">
        <v>119167</v>
      </c>
      <c r="J25" s="156">
        <v>115819688</v>
      </c>
      <c r="K25" s="156">
        <v>80635044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37528061</v>
      </c>
      <c r="I26" s="156">
        <v>0</v>
      </c>
      <c r="J26" s="156">
        <v>26428931</v>
      </c>
      <c r="K26" s="156">
        <v>36801287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38485963</v>
      </c>
      <c r="I27" s="156">
        <v>0</v>
      </c>
      <c r="J27" s="156">
        <v>27103529</v>
      </c>
      <c r="K27" s="156">
        <v>37740638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88201</v>
      </c>
      <c r="H28" s="156">
        <v>78648145</v>
      </c>
      <c r="I28" s="156">
        <v>112616</v>
      </c>
      <c r="J28" s="156">
        <v>55387526</v>
      </c>
      <c r="K28" s="156">
        <v>77125033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47910242</v>
      </c>
      <c r="I29" s="156">
        <v>0</v>
      </c>
      <c r="J29" s="156">
        <v>22493683</v>
      </c>
      <c r="K29" s="156">
        <v>46888628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18925403</v>
      </c>
      <c r="I30" s="156">
        <v>0</v>
      </c>
      <c r="J30" s="156">
        <v>8885407</v>
      </c>
      <c r="K30" s="156">
        <v>18521847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3484032</v>
      </c>
      <c r="I31" s="156">
        <v>0</v>
      </c>
      <c r="J31" s="156">
        <v>1635740</v>
      </c>
      <c r="K31" s="156">
        <v>3637056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2908692</v>
      </c>
      <c r="I32" s="156">
        <v>0</v>
      </c>
      <c r="J32" s="156">
        <v>1365620</v>
      </c>
      <c r="K32" s="156">
        <v>3065643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10421158</v>
      </c>
      <c r="I33" s="156">
        <v>0</v>
      </c>
      <c r="J33" s="156">
        <v>4892695</v>
      </c>
      <c r="K33" s="156">
        <v>10198943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1652233</v>
      </c>
      <c r="I34" s="156">
        <v>0</v>
      </c>
      <c r="J34" s="156">
        <v>775717</v>
      </c>
      <c r="K34" s="156">
        <v>1796669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1273942</v>
      </c>
      <c r="I35" s="156">
        <v>0</v>
      </c>
      <c r="J35" s="156">
        <v>598111</v>
      </c>
      <c r="K35" s="156">
        <v>1558472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114003</v>
      </c>
      <c r="I36" s="156">
        <v>0</v>
      </c>
      <c r="J36" s="156">
        <v>53524</v>
      </c>
      <c r="K36" s="156">
        <v>1338874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65115</v>
      </c>
      <c r="I37" s="156">
        <v>0</v>
      </c>
      <c r="J37" s="156">
        <v>30571</v>
      </c>
      <c r="K37" s="156">
        <v>1147077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55653</v>
      </c>
      <c r="I38" s="156">
        <v>0</v>
      </c>
      <c r="J38" s="156">
        <v>26129</v>
      </c>
      <c r="K38" s="156">
        <v>980402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47522</v>
      </c>
      <c r="I39" s="156">
        <v>0</v>
      </c>
      <c r="J39" s="156">
        <v>22311</v>
      </c>
      <c r="K39" s="156">
        <v>837167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40640</v>
      </c>
      <c r="I40" s="156">
        <v>0</v>
      </c>
      <c r="J40" s="156">
        <v>19080</v>
      </c>
      <c r="K40" s="156">
        <v>715922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34657</v>
      </c>
      <c r="I41" s="156">
        <v>0</v>
      </c>
      <c r="J41" s="156">
        <v>16271</v>
      </c>
      <c r="K41" s="156">
        <v>610526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29706</v>
      </c>
      <c r="I42" s="156">
        <v>0</v>
      </c>
      <c r="J42" s="156">
        <v>13947</v>
      </c>
      <c r="K42" s="156">
        <v>523317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25542</v>
      </c>
      <c r="I43" s="156">
        <v>0</v>
      </c>
      <c r="J43" s="156">
        <v>11992</v>
      </c>
      <c r="K43" s="156">
        <v>449959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22013</v>
      </c>
      <c r="I44" s="156">
        <v>0</v>
      </c>
      <c r="J44" s="156">
        <v>10335</v>
      </c>
      <c r="K44" s="156">
        <v>387796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18905</v>
      </c>
      <c r="I45" s="156">
        <v>0</v>
      </c>
      <c r="J45" s="156">
        <v>8876</v>
      </c>
      <c r="K45" s="156">
        <v>333048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16412</v>
      </c>
      <c r="I46" s="156">
        <v>0</v>
      </c>
      <c r="J46" s="156">
        <v>7705</v>
      </c>
      <c r="K46" s="156">
        <v>289131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14178</v>
      </c>
      <c r="I47" s="156">
        <v>0</v>
      </c>
      <c r="J47" s="156">
        <v>6656</v>
      </c>
      <c r="K47" s="156">
        <v>249775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12319</v>
      </c>
      <c r="I48" s="156">
        <v>0</v>
      </c>
      <c r="J48" s="156">
        <v>5783</v>
      </c>
      <c r="K48" s="156">
        <v>217015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84494</v>
      </c>
      <c r="I49" s="156">
        <v>0</v>
      </c>
      <c r="J49" s="156">
        <v>39669</v>
      </c>
      <c r="K49" s="156">
        <v>1488475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11854</v>
      </c>
      <c r="I50" s="156">
        <v>0</v>
      </c>
      <c r="J50" s="156">
        <v>5565</v>
      </c>
      <c r="K50" s="156">
        <v>208827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3486</v>
      </c>
      <c r="I51" s="156">
        <v>0</v>
      </c>
      <c r="J51" s="156">
        <v>1637</v>
      </c>
      <c r="K51" s="156">
        <v>61422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1743</v>
      </c>
      <c r="I52" s="156">
        <v>0</v>
      </c>
      <c r="J52" s="156">
        <v>818</v>
      </c>
      <c r="K52" s="156">
        <v>30713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7179</v>
      </c>
      <c r="I58" s="156">
        <v>0</v>
      </c>
      <c r="J58" s="156">
        <v>3370</v>
      </c>
      <c r="K58" s="156">
        <v>84316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V314"/>
  <sheetViews>
    <sheetView zoomScale="70" zoomScaleNormal="70" workbookViewId="0">
      <selection activeCell="O168" sqref="O168:O19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2" t="s">
        <v>304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7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3" t="s">
        <v>72</v>
      </c>
      <c r="B80" s="214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305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7" t="s">
        <v>282</v>
      </c>
      <c r="R87" s="77" t="s">
        <v>281</v>
      </c>
      <c r="S87" s="77" t="s">
        <v>74</v>
      </c>
      <c r="U87" s="117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3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1" t="s">
        <v>303</v>
      </c>
      <c r="B154" s="211"/>
      <c r="C154" s="211"/>
      <c r="D154" s="211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7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3" t="s">
        <v>72</v>
      </c>
      <c r="B222" s="214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1" t="s">
        <v>300</v>
      </c>
      <c r="B225" s="211"/>
      <c r="C225" s="211"/>
      <c r="D225" s="211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7" t="s">
        <v>282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3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A219" zoomScale="70" zoomScaleNormal="70" workbookViewId="0">
      <selection activeCell="G230" sqref="G230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0.67999976892735525</v>
      </c>
      <c r="D7" s="153">
        <f>SUM(_xlfn.ANCHORARRAY(N88))*F7</f>
        <v>0.26000000388172995</v>
      </c>
      <c r="E7" s="185">
        <f>SUM(C7:D7)</f>
        <v>0.9399997728090852</v>
      </c>
      <c r="F7" s="154">
        <f>M80</f>
        <v>4.1956200146938917E-3</v>
      </c>
      <c r="G7" s="186">
        <f>1/F7</f>
        <v>238.34379579127807</v>
      </c>
      <c r="H7" s="187">
        <f>D7*G7</f>
        <v>61.969387830918549</v>
      </c>
      <c r="I7" s="162" cm="1">
        <f t="array" ref="I7">LOOKUP(2,1/(L16:L79&lt;&gt;0),B16:B79)</f>
        <v>120</v>
      </c>
      <c r="L7" s="162" cm="1">
        <f t="array" ref="L7">LOOKUP(2,1/(_xlfn.ANCHORARRAY(L88)&lt;&gt;0),B16:B79)</f>
        <v>20000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0.32020989855910986</v>
      </c>
      <c r="D8" s="153">
        <f>SUM(_xlfn.ANCHORARRAY(N229))*F8/B8</f>
        <v>0.61979011104798221</v>
      </c>
      <c r="E8" s="185">
        <f>SUM(C8:D8)</f>
        <v>0.94000000960709207</v>
      </c>
      <c r="F8" s="154">
        <f>M222</f>
        <v>2.0970757162946694E-2</v>
      </c>
      <c r="G8" s="186">
        <f>1/F8</f>
        <v>47.685450374052472</v>
      </c>
      <c r="H8" s="187">
        <f>D8*G8</f>
        <v>29.554970582707025</v>
      </c>
      <c r="I8" s="162" cm="1">
        <f t="array" ref="I8">LOOKUP(2,1/(L158:L221&lt;&gt;0),B16:B79)</f>
        <v>120</v>
      </c>
      <c r="L8" s="162" cm="1">
        <f t="array" ref="L8">LOOKUP(2,1/(_xlfn.ANCHORARRAY(L229)&lt;&gt;0),B16:B79)</f>
        <v>20000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0.92499995173079674</v>
      </c>
      <c r="E9" s="185">
        <f>SUM(C9:D9)</f>
        <v>0.92499995173079674</v>
      </c>
      <c r="F9" s="188">
        <f>E81</f>
        <v>1</v>
      </c>
      <c r="G9" s="186">
        <f>1/F9</f>
        <v>1</v>
      </c>
      <c r="H9" s="187">
        <f>D9*G9*B9</f>
        <v>69.374996379809758</v>
      </c>
      <c r="I9" s="163"/>
      <c r="L9" s="163" cm="1">
        <f t="array" ref="L9">LOOKUP(2,1/(_xlfn.ANCHORARRAY(L299)&lt;&gt;0),B16:B79)</f>
        <v>20000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2" t="s">
        <v>304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301</v>
      </c>
      <c r="Q15" s="157" t="s">
        <v>302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180" cm="1">
        <f t="array" ref="J16:J80">E16:E80*I16:I80</f>
        <v>0.71902611632312174</v>
      </c>
      <c r="K16" s="180" cm="1">
        <f t="array" ref="K16:K79">J16:J79/SUM(_xlfn.ANCHORARRAY(J16))</f>
        <v>0.7170640585721576</v>
      </c>
      <c r="L16" s="189" cm="1">
        <f t="array" ref="L16:L80">INT(K16:K80*$B$2)</f>
        <v>717064058</v>
      </c>
      <c r="M16" s="180" cm="1">
        <f t="array" ref="M16:M80">_xlfn.LET(_xlpm.x, L16:L80, _xlpm.x/SUM(_xlpm.x))</f>
        <v>0.71705585703216312</v>
      </c>
      <c r="N16" s="180" cm="1">
        <f t="array" ref="N16:N80">M16:M80*F16:F80</f>
        <v>0</v>
      </c>
      <c r="O16" s="106"/>
      <c r="P16" s="180" cm="1">
        <f t="array" ref="P16:P79">M16:M79</f>
        <v>0.71705585703216312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1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1.18</v>
      </c>
      <c r="J17" s="180">
        <v>0.16106442614279243</v>
      </c>
      <c r="K17" s="180">
        <v>0.16062491817702609</v>
      </c>
      <c r="L17" s="189">
        <v>160624918</v>
      </c>
      <c r="M17" s="180">
        <v>0.16062308095382313</v>
      </c>
      <c r="N17" s="180">
        <v>7.0004443441083836E-2</v>
      </c>
      <c r="O17" s="106"/>
      <c r="P17" s="180">
        <v>0.16062308095382313</v>
      </c>
      <c r="Q17" s="180">
        <v>0.16062308095382313</v>
      </c>
      <c r="R17" s="180">
        <v>0.15905886499823757</v>
      </c>
      <c r="S17" s="190">
        <v>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1.31</v>
      </c>
      <c r="J18" s="180">
        <v>4.5547637985484168E-2</v>
      </c>
      <c r="K18" s="180">
        <v>4.5423348903184183E-2</v>
      </c>
      <c r="L18" s="189">
        <v>45423348</v>
      </c>
      <c r="M18" s="180">
        <v>4.5422828499110453E-2</v>
      </c>
      <c r="N18" s="180">
        <v>6.80098393790846E-2</v>
      </c>
      <c r="O18" s="106"/>
      <c r="P18" s="180">
        <v>4.5422828499110453E-2</v>
      </c>
      <c r="Q18" s="180">
        <v>4.5422828499110453E-2</v>
      </c>
      <c r="R18" s="180">
        <v>4.9788508988367994E-2</v>
      </c>
      <c r="S18" s="190">
        <v>1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1.33</v>
      </c>
      <c r="J19" s="180">
        <v>2.159558005121447E-2</v>
      </c>
      <c r="K19" s="180">
        <v>2.1536650654542862E-2</v>
      </c>
      <c r="L19" s="189">
        <v>21536650</v>
      </c>
      <c r="M19" s="180">
        <v>2.1536403688151018E-2</v>
      </c>
      <c r="N19" s="180">
        <v>5.4225136843486288E-2</v>
      </c>
      <c r="O19" s="106"/>
      <c r="P19" s="180">
        <v>2.1536403688151018E-2</v>
      </c>
      <c r="Q19" s="180">
        <v>2.1536403688151018E-2</v>
      </c>
      <c r="R19" s="180">
        <v>2.1457525555163906E-2</v>
      </c>
      <c r="S19" s="190">
        <v>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1.44</v>
      </c>
      <c r="J20" s="180">
        <v>1.1628520302489266E-2</v>
      </c>
      <c r="K20" s="180">
        <v>1.1596788731307379E-2</v>
      </c>
      <c r="L20" s="189">
        <v>11596788</v>
      </c>
      <c r="M20" s="180">
        <v>1.1596655369052545E-2</v>
      </c>
      <c r="N20" s="180">
        <v>4.1370452551419711E-2</v>
      </c>
      <c r="O20" s="106"/>
      <c r="P20" s="180">
        <v>1.1596655369052545E-2</v>
      </c>
      <c r="Q20" s="180">
        <v>1.1596655369052545E-2</v>
      </c>
      <c r="R20" s="180">
        <v>9.4289742685935846E-3</v>
      </c>
      <c r="S20" s="190">
        <v>1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1.62</v>
      </c>
      <c r="J21" s="180">
        <v>9.1599021243855185E-3</v>
      </c>
      <c r="K21" s="180">
        <v>9.1349068473667531E-3</v>
      </c>
      <c r="L21" s="189">
        <v>9134906</v>
      </c>
      <c r="M21" s="180">
        <v>9.1348015252749552E-3</v>
      </c>
      <c r="N21" s="180">
        <v>4.1987476561478936E-2</v>
      </c>
      <c r="O21" s="106"/>
      <c r="P21" s="180">
        <v>9.1348015252749552E-3</v>
      </c>
      <c r="Q21" s="180">
        <v>9.1348015252749552E-3</v>
      </c>
      <c r="R21" s="180">
        <v>6.2566090941134998E-3</v>
      </c>
      <c r="S21" s="190">
        <v>1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 cm="1">
        <f t="array" ref="I22:I79">G22:G79*G18</f>
        <v>1.7105884400000002</v>
      </c>
      <c r="J22" s="180">
        <v>7.2099388246551965E-3</v>
      </c>
      <c r="K22" s="180">
        <v>7.1902645513099786E-3</v>
      </c>
      <c r="L22" s="189">
        <v>7190264</v>
      </c>
      <c r="M22" s="180">
        <v>7.1901817658911434E-3</v>
      </c>
      <c r="N22" s="180">
        <v>4.0159676377530602E-2</v>
      </c>
      <c r="O22" s="106"/>
      <c r="P22" s="180">
        <v>7.1901817658911434E-3</v>
      </c>
      <c r="Q22" s="180">
        <v>7.1901817658911434E-3</v>
      </c>
      <c r="R22" s="180">
        <v>5.37539654564681E-3</v>
      </c>
      <c r="S22" s="190">
        <v>1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1.18498864</v>
      </c>
      <c r="J23" s="180">
        <v>3.3295915427372742E-3</v>
      </c>
      <c r="K23" s="180">
        <v>3.3205058492615223E-3</v>
      </c>
      <c r="L23" s="189">
        <v>3320505</v>
      </c>
      <c r="M23" s="180">
        <v>3.3204670238186486E-3</v>
      </c>
      <c r="N23" s="180">
        <v>2.1782478336295222E-2</v>
      </c>
      <c r="O23" s="106"/>
      <c r="P23" s="180">
        <v>3.3204670238186486E-3</v>
      </c>
      <c r="Q23" s="180">
        <v>3.3204670238186486E-3</v>
      </c>
      <c r="R23" s="180">
        <v>2.5114557631300671E-3</v>
      </c>
      <c r="S23" s="190">
        <v>1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0.97474872000000001</v>
      </c>
      <c r="J24" s="180">
        <v>2.8372593670507097E-3</v>
      </c>
      <c r="K24" s="180">
        <v>2.8295171354318018E-3</v>
      </c>
      <c r="L24" s="189">
        <v>2829517</v>
      </c>
      <c r="M24" s="180">
        <v>2.8294846391841814E-3</v>
      </c>
      <c r="N24" s="180">
        <v>2.156453786148373E-2</v>
      </c>
      <c r="O24" s="106"/>
      <c r="P24" s="180">
        <v>2.8294846391841814E-3</v>
      </c>
      <c r="Q24" s="180">
        <v>2.8294846391841814E-3</v>
      </c>
      <c r="R24" s="180">
        <v>3.0842439196334154E-3</v>
      </c>
      <c r="S24" s="190">
        <v>1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1.2041013600000001</v>
      </c>
      <c r="J25" s="180">
        <v>2.5694612493280793E-3</v>
      </c>
      <c r="K25" s="180">
        <v>2.5624497774975061E-3</v>
      </c>
      <c r="L25" s="189">
        <v>2562449</v>
      </c>
      <c r="M25" s="180">
        <v>2.5624196936059641E-3</v>
      </c>
      <c r="N25" s="180">
        <v>2.2033249147187347E-2</v>
      </c>
      <c r="O25" s="106"/>
      <c r="P25" s="180">
        <v>2.5624196936059641E-3</v>
      </c>
      <c r="Q25" s="180">
        <v>2.5624196936059641E-3</v>
      </c>
      <c r="R25" s="180">
        <v>2.687698272823405E-3</v>
      </c>
      <c r="S25" s="190">
        <v>1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1.15631956</v>
      </c>
      <c r="J26" s="180">
        <v>2.2903466860305075E-3</v>
      </c>
      <c r="K26" s="180">
        <v>2.2840968539789251E-3</v>
      </c>
      <c r="L26" s="189">
        <v>2284096</v>
      </c>
      <c r="M26" s="180">
        <v>2.2840698770928156E-3</v>
      </c>
      <c r="N26" s="180">
        <v>2.2032848488871527E-2</v>
      </c>
      <c r="O26" s="106"/>
      <c r="P26" s="180">
        <v>2.2840698770928156E-3</v>
      </c>
      <c r="Q26" s="180">
        <v>2.2840698770928156E-3</v>
      </c>
      <c r="R26" s="180">
        <v>2.2470919985900597E-3</v>
      </c>
      <c r="S26" s="190">
        <v>1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0.45870527999999999</v>
      </c>
      <c r="J27" s="180">
        <v>3.1310584722213084E-3</v>
      </c>
      <c r="K27" s="180">
        <v>3.1225145300686108E-3</v>
      </c>
      <c r="L27" s="189">
        <v>3122514</v>
      </c>
      <c r="M27" s="180">
        <v>3.1224782882158177E-3</v>
      </c>
      <c r="N27" s="180">
        <v>3.886724349066091E-2</v>
      </c>
      <c r="O27" s="106"/>
      <c r="P27" s="180">
        <v>3.1224782882158177E-3</v>
      </c>
      <c r="Q27" s="180">
        <v>3.1224782882158177E-3</v>
      </c>
      <c r="R27" s="180">
        <v>4.9788508988367992E-3</v>
      </c>
      <c r="S27" s="190">
        <v>1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1.0798686799999999</v>
      </c>
      <c r="J28" s="180">
        <v>4.9568867131938761E-3</v>
      </c>
      <c r="K28" s="180">
        <v>4.9433605035396188E-3</v>
      </c>
      <c r="L28" s="189">
        <v>4943360</v>
      </c>
      <c r="M28" s="180">
        <v>4.9433034634382891E-3</v>
      </c>
      <c r="N28" s="180">
        <v>8.6437999874541149E-2</v>
      </c>
      <c r="O28" s="106"/>
      <c r="P28" s="180">
        <v>4.9433034634382891E-3</v>
      </c>
      <c r="Q28" s="180">
        <v>4.9433034634382891E-3</v>
      </c>
      <c r="R28" s="180">
        <v>2.3352132534367291E-3</v>
      </c>
      <c r="S28" s="190">
        <v>1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0.51604344000000002</v>
      </c>
      <c r="J29" s="180">
        <v>1.6369847624457317E-3</v>
      </c>
      <c r="K29" s="180">
        <v>1.6325178055877651E-3</v>
      </c>
      <c r="L29" s="189">
        <v>1632517</v>
      </c>
      <c r="M29" s="180">
        <v>1.6324983291166099E-3</v>
      </c>
      <c r="N29" s="180">
        <v>3.6795253620901427E-2</v>
      </c>
      <c r="O29" s="106"/>
      <c r="P29" s="180">
        <v>1.6324983291166099E-3</v>
      </c>
      <c r="Q29" s="180">
        <v>1.6324983291166099E-3</v>
      </c>
      <c r="R29" s="180">
        <v>1.8064857243567148E-3</v>
      </c>
      <c r="S29" s="190">
        <v>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0.19112720000000002</v>
      </c>
      <c r="J30" s="180">
        <v>4.8564334658136572E-4</v>
      </c>
      <c r="K30" s="180">
        <v>4.843181370086777E-4</v>
      </c>
      <c r="L30" s="189">
        <v>484318</v>
      </c>
      <c r="M30" s="180">
        <v>4.8431246091838449E-4</v>
      </c>
      <c r="N30" s="180">
        <v>1.3340177149764468E-2</v>
      </c>
      <c r="O30" s="106"/>
      <c r="P30" s="180">
        <v>4.8431246091838449E-4</v>
      </c>
      <c r="Q30" s="180">
        <v>4.8431246091838449E-4</v>
      </c>
      <c r="R30" s="180">
        <v>8.8121254846669017E-4</v>
      </c>
      <c r="S30" s="190">
        <v>1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0.21023992</v>
      </c>
      <c r="J31" s="180">
        <v>4.0033858051266249E-4</v>
      </c>
      <c r="K31" s="180">
        <v>3.9924614812797865E-4</v>
      </c>
      <c r="L31" s="189">
        <v>399246</v>
      </c>
      <c r="M31" s="180">
        <v>3.9924143387572077E-4</v>
      </c>
      <c r="N31" s="180">
        <v>1.2988121300878992E-2</v>
      </c>
      <c r="O31" s="106"/>
      <c r="P31" s="180">
        <v>3.9924143387572077E-4</v>
      </c>
      <c r="Q31" s="180">
        <v>3.9924143387572077E-4</v>
      </c>
      <c r="R31" s="180">
        <v>4.8466690165667957E-4</v>
      </c>
      <c r="S31" s="190">
        <v>1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0.31535988000000004</v>
      </c>
      <c r="J32" s="180">
        <v>5.1838701610177674E-4</v>
      </c>
      <c r="K32" s="180">
        <v>5.1697245654705177E-4</v>
      </c>
      <c r="L32" s="189">
        <v>516972</v>
      </c>
      <c r="M32" s="180">
        <v>5.1696608745885775E-4</v>
      </c>
      <c r="N32" s="180">
        <v>1.9409452785869256E-2</v>
      </c>
      <c r="O32" s="106"/>
      <c r="P32" s="180">
        <v>5.1696608745885775E-4</v>
      </c>
      <c r="Q32" s="180">
        <v>5.1696608745885775E-4</v>
      </c>
      <c r="R32" s="180">
        <v>7.0497003877335212E-4</v>
      </c>
      <c r="S32" s="190">
        <v>1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0.15290176</v>
      </c>
      <c r="J33" s="180">
        <v>2.0718220574353832E-4</v>
      </c>
      <c r="K33" s="180">
        <v>2.0661685290945814E-4</v>
      </c>
      <c r="L33" s="189">
        <v>206616</v>
      </c>
      <c r="M33" s="180">
        <v>2.066136369598341E-4</v>
      </c>
      <c r="N33" s="180">
        <v>8.8071059736774138E-3</v>
      </c>
      <c r="O33" s="106"/>
      <c r="P33" s="180">
        <v>2.066136369598341E-4</v>
      </c>
      <c r="Q33" s="180">
        <v>2.066136369598341E-4</v>
      </c>
      <c r="R33" s="180">
        <v>3.5248501938667606E-4</v>
      </c>
      <c r="S33" s="190">
        <v>1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0.19112720000000002</v>
      </c>
      <c r="J34" s="180">
        <v>2.1889158426364677E-4</v>
      </c>
      <c r="K34" s="180">
        <v>2.1829427921481E-4</v>
      </c>
      <c r="L34" s="189">
        <v>218294</v>
      </c>
      <c r="M34" s="180">
        <v>2.1829150340007563E-4</v>
      </c>
      <c r="N34" s="180">
        <v>1.0405134659941046E-2</v>
      </c>
      <c r="O34" s="106"/>
      <c r="P34" s="180">
        <v>2.1829150340007563E-4</v>
      </c>
      <c r="Q34" s="180">
        <v>2.1829150340007563E-4</v>
      </c>
      <c r="R34" s="180">
        <v>1.3218188227000352E-4</v>
      </c>
      <c r="S34" s="190">
        <v>1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0.19112720000000002</v>
      </c>
      <c r="J35" s="180">
        <v>3.6344302156192133E-4</v>
      </c>
      <c r="K35" s="180">
        <v>3.6245126871553525E-4</v>
      </c>
      <c r="L35" s="189">
        <v>362451</v>
      </c>
      <c r="M35" s="180">
        <v>3.6244685469532286E-4</v>
      </c>
      <c r="N35" s="180">
        <v>1.9898790953031292E-2</v>
      </c>
      <c r="O35" s="106"/>
      <c r="P35" s="180">
        <v>3.6244685469532286E-4</v>
      </c>
      <c r="Q35" s="180">
        <v>3.6244685469532286E-4</v>
      </c>
      <c r="R35" s="180">
        <v>3.0842439196334157E-4</v>
      </c>
      <c r="S35" s="190">
        <v>1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0.10511996</v>
      </c>
      <c r="J36" s="180">
        <v>1.4584758911059768E-4</v>
      </c>
      <c r="K36" s="180">
        <v>1.4544960441132527E-4</v>
      </c>
      <c r="L36" s="189">
        <v>145449</v>
      </c>
      <c r="M36" s="180">
        <v>1.4544733651881224E-4</v>
      </c>
      <c r="N36" s="180">
        <v>9.4548111070502216E-3</v>
      </c>
      <c r="O36" s="106"/>
      <c r="P36" s="180">
        <v>1.4544733651881224E-4</v>
      </c>
      <c r="Q36" s="180">
        <v>1.4544733651881224E-4</v>
      </c>
      <c r="R36" s="180">
        <v>1.7624250969333803E-4</v>
      </c>
      <c r="S36" s="190">
        <v>1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0.11467632</v>
      </c>
      <c r="J37" s="180">
        <v>1.2868317621072262E-4</v>
      </c>
      <c r="K37" s="180">
        <v>1.2833202926686187E-4</v>
      </c>
      <c r="L37" s="189">
        <v>128332</v>
      </c>
      <c r="M37" s="180">
        <v>1.2833053228370226E-4</v>
      </c>
      <c r="N37" s="180">
        <v>9.6248128310690486E-3</v>
      </c>
      <c r="O37" s="106"/>
      <c r="P37" s="180">
        <v>1.2833053228370226E-4</v>
      </c>
      <c r="Q37" s="180">
        <v>1.2833053228370226E-4</v>
      </c>
      <c r="R37" s="180">
        <v>1.3218188227000352E-4</v>
      </c>
      <c r="S37" s="190">
        <v>1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7.6450879999999999E-2</v>
      </c>
      <c r="J40" s="180">
        <v>8.8442689360751769E-5</v>
      </c>
      <c r="K40" s="180">
        <v>8.8201349498072306E-5</v>
      </c>
      <c r="L40" s="189">
        <v>88201</v>
      </c>
      <c r="M40" s="180">
        <v>8.81999912567E-5</v>
      </c>
      <c r="N40" s="180">
        <v>9.6703130585832596E-3</v>
      </c>
      <c r="O40" s="106"/>
      <c r="P40" s="180">
        <v>8.81999912567E-5</v>
      </c>
      <c r="Q40" s="180">
        <v>8.81999912567E-5</v>
      </c>
      <c r="R40" s="180">
        <v>0</v>
      </c>
      <c r="S40" s="190">
        <v>1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3" t="s">
        <v>72</v>
      </c>
      <c r="B80" s="214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193">
        <v>4195668</v>
      </c>
      <c r="M80" s="196">
        <v>4.1956200146938917E-3</v>
      </c>
      <c r="N80" s="180">
        <v>1.1304131334649923E-3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305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301</v>
      </c>
      <c r="Q87" s="157" t="s">
        <v>302</v>
      </c>
      <c r="R87" s="157" t="s">
        <v>281</v>
      </c>
      <c r="S87" s="157" t="s">
        <v>74</v>
      </c>
      <c r="U87" s="117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0.35900538288847633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-25756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3">
        <f>V88*12</f>
        <v>4.3080645946617162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0.74243999999999999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5</v>
      </c>
      <c r="J99" s="180">
        <v>1.9343256914659369E-2</v>
      </c>
      <c r="K99" s="180">
        <v>1.0369634942528667E-2</v>
      </c>
      <c r="L99" s="189">
        <v>10369634</v>
      </c>
      <c r="M99" s="180">
        <v>1.0369634228131953E-2</v>
      </c>
      <c r="N99" s="180">
        <v>0.13078787715968124</v>
      </c>
      <c r="O99" s="106">
        <v>0.7</v>
      </c>
      <c r="P99" s="180">
        <v>1.0369634228131953E-2</v>
      </c>
      <c r="Q99" s="180">
        <v>0.14065752251643807</v>
      </c>
      <c r="R99" s="180">
        <v>7.2289156626506021E-2</v>
      </c>
      <c r="S99" s="190">
        <v>13.56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15</v>
      </c>
      <c r="J100" s="180">
        <v>6.7989090419571713E-2</v>
      </c>
      <c r="K100" s="180">
        <v>3.6447949320842027E-2</v>
      </c>
      <c r="L100" s="189">
        <v>36447949</v>
      </c>
      <c r="M100" s="180">
        <v>3.6447949801854895E-2</v>
      </c>
      <c r="N100" s="180">
        <v>0.64155899306396502</v>
      </c>
      <c r="O100" s="106" cm="1">
        <f t="array" ref="O100:O106">I100:I106*O99</f>
        <v>10.5</v>
      </c>
      <c r="P100" s="180">
        <v>3.6447949801854895E-2</v>
      </c>
      <c r="Q100" s="180">
        <v>0.13948329848708246</v>
      </c>
      <c r="R100" s="180">
        <v>7.2289156626506021E-2</v>
      </c>
      <c r="S100" s="190">
        <v>3.83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35</v>
      </c>
      <c r="J101" s="180">
        <v>0.1802916129530753</v>
      </c>
      <c r="K101" s="180">
        <v>9.6651676487128232E-2</v>
      </c>
      <c r="L101" s="189">
        <v>96651676</v>
      </c>
      <c r="M101" s="180">
        <v>9.6651678126336918E-2</v>
      </c>
      <c r="N101" s="180">
        <v>2.1824976111041061</v>
      </c>
      <c r="O101" s="106">
        <v>24.5</v>
      </c>
      <c r="P101" s="180">
        <v>9.6651678126336918E-2</v>
      </c>
      <c r="Q101" s="180">
        <v>0.1402127125053178</v>
      </c>
      <c r="R101" s="180">
        <v>7.2289156626506021E-2</v>
      </c>
      <c r="S101" s="190">
        <v>1.45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31.66</v>
      </c>
      <c r="J102" s="180">
        <v>0.1808718350409626</v>
      </c>
      <c r="K102" s="180">
        <v>9.6962724996876526E-2</v>
      </c>
      <c r="L102" s="189">
        <v>96962724</v>
      </c>
      <c r="M102" s="180">
        <v>9.696272613317998E-2</v>
      </c>
      <c r="N102" s="180">
        <v>2.6732482161291453</v>
      </c>
      <c r="O102" s="47">
        <v>22.161999999999999</v>
      </c>
      <c r="P102" s="180">
        <v>9.696272613317998E-2</v>
      </c>
      <c r="Q102" s="180">
        <v>0.13974440349361009</v>
      </c>
      <c r="R102" s="180">
        <v>8.4337349397590355E-2</v>
      </c>
      <c r="S102" s="190">
        <v>1.44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21</v>
      </c>
      <c r="J103" s="180">
        <v>0.13087880252170991</v>
      </c>
      <c r="K103" s="180">
        <v>7.0162197082586364E-2</v>
      </c>
      <c r="L103" s="189">
        <v>70162197</v>
      </c>
      <c r="M103" s="180">
        <v>7.0162198543568366E-2</v>
      </c>
      <c r="N103" s="180">
        <v>2.2851115241775672</v>
      </c>
      <c r="O103" s="106">
        <v>14.7</v>
      </c>
      <c r="P103" s="180">
        <v>7.0162198543568366E-2</v>
      </c>
      <c r="Q103" s="180">
        <v>3.6792875919821895E-2</v>
      </c>
      <c r="R103" s="180">
        <v>3.614457831325301E-2</v>
      </c>
      <c r="S103" s="190">
        <v>0.52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19.247058600000003</v>
      </c>
      <c r="J104" s="180">
        <v>0.12889846103375374</v>
      </c>
      <c r="K104" s="180">
        <v>6.9100565198036118E-2</v>
      </c>
      <c r="L104" s="189">
        <v>69100565</v>
      </c>
      <c r="M104" s="180">
        <v>6.9100566520212459E-2</v>
      </c>
      <c r="N104" s="180">
        <v>2.5948926354916129</v>
      </c>
      <c r="O104" s="106">
        <v>13.47294102</v>
      </c>
      <c r="P104" s="180">
        <v>6.9100566520212459E-2</v>
      </c>
      <c r="Q104" s="180">
        <v>2.9973236749330917E-2</v>
      </c>
      <c r="R104" s="180">
        <v>2.4096385542168676E-2</v>
      </c>
      <c r="S104" s="190">
        <v>0.43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18.263183400000003</v>
      </c>
      <c r="J105" s="180">
        <v>0.13044941520206069</v>
      </c>
      <c r="K105" s="180">
        <v>6.9932008869021414E-2</v>
      </c>
      <c r="L105" s="189">
        <v>69932008</v>
      </c>
      <c r="M105" s="180">
        <v>6.9932009538504217E-2</v>
      </c>
      <c r="N105" s="180">
        <v>2.9756672244625677</v>
      </c>
      <c r="O105" s="106">
        <v>12.784228380000002</v>
      </c>
      <c r="P105" s="180">
        <v>6.9932009538504217E-2</v>
      </c>
      <c r="Q105" s="180">
        <v>2.961772074044302E-2</v>
      </c>
      <c r="R105" s="180">
        <v>3.614457831325301E-2</v>
      </c>
      <c r="S105" s="190">
        <v>0.42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17.5</v>
      </c>
      <c r="J106" s="180">
        <v>0.13184156670535493</v>
      </c>
      <c r="K106" s="180">
        <v>7.0678320771796865E-2</v>
      </c>
      <c r="L106" s="189">
        <v>70678320</v>
      </c>
      <c r="M106" s="180">
        <v>7.0678321554923068E-2</v>
      </c>
      <c r="N106" s="180">
        <v>3.3609218177534061</v>
      </c>
      <c r="O106" s="106">
        <v>12.25</v>
      </c>
      <c r="P106" s="180">
        <v>7.0678321554923068E-2</v>
      </c>
      <c r="Q106" s="180">
        <v>2.7089906677247668E-2</v>
      </c>
      <c r="R106" s="180">
        <v>2.4096385542168676E-2</v>
      </c>
      <c r="S106" s="190">
        <v>0.38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 cm="1">
        <f t="array" ref="I107:I151">G107:G151*G90</f>
        <v>7.4244000000000003</v>
      </c>
      <c r="J107" s="180">
        <v>0.11948949461731041</v>
      </c>
      <c r="K107" s="180">
        <v>6.4056556975662371E-2</v>
      </c>
      <c r="L107" s="189">
        <v>64056556</v>
      </c>
      <c r="M107" s="180">
        <v>6.4056557409244264E-2</v>
      </c>
      <c r="N107" s="180">
        <v>3.5301056118835388</v>
      </c>
      <c r="O107" s="106" cm="1">
        <f t="array" ref="O107:O151">G107:G151*O99</f>
        <v>7</v>
      </c>
      <c r="P107" s="180">
        <v>6.4056557409244264E-2</v>
      </c>
      <c r="Q107" s="180">
        <v>2.0696065517401638E-2</v>
      </c>
      <c r="R107" s="180">
        <v>2.4096385542168676E-2</v>
      </c>
      <c r="S107" s="190">
        <v>0.32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9.9227106000000003</v>
      </c>
      <c r="J108" s="180">
        <v>0.17080364631678124</v>
      </c>
      <c r="K108" s="180">
        <v>9.1565317411232486E-2</v>
      </c>
      <c r="L108" s="189">
        <v>91565317</v>
      </c>
      <c r="M108" s="180">
        <v>9.1565319014437013E-2</v>
      </c>
      <c r="N108" s="180">
        <v>5.958641750520191</v>
      </c>
      <c r="O108" s="106">
        <v>9.3554999999999993</v>
      </c>
      <c r="P108" s="180">
        <v>9.1565319014437013E-2</v>
      </c>
      <c r="Q108" s="180">
        <v>6.0878189521954736E-2</v>
      </c>
      <c r="R108" s="180">
        <v>6.0240963855421686E-2</v>
      </c>
      <c r="S108" s="190">
        <v>0.66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8.4693842999999998</v>
      </c>
      <c r="J109" s="180">
        <v>0.1533892948482046</v>
      </c>
      <c r="K109" s="180">
        <v>8.2229740249292693E-2</v>
      </c>
      <c r="L109" s="189">
        <v>82229740</v>
      </c>
      <c r="M109" s="180">
        <v>8.2229741809054319E-2</v>
      </c>
      <c r="N109" s="180">
        <v>6.1728739469035174</v>
      </c>
      <c r="O109" s="106">
        <v>7.9852499999999997</v>
      </c>
      <c r="P109" s="180">
        <v>8.2229741809054319E-2</v>
      </c>
      <c r="Q109" s="180">
        <v>5.4668850366721262E-2</v>
      </c>
      <c r="R109" s="180">
        <v>4.8192771084337352E-2</v>
      </c>
      <c r="S109" s="190">
        <v>0.66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3.7122000000000002</v>
      </c>
      <c r="J110" s="180">
        <v>7.0003904230008018E-2</v>
      </c>
      <c r="K110" s="180">
        <v>3.7528061309405648E-2</v>
      </c>
      <c r="L110" s="189">
        <v>37528061</v>
      </c>
      <c r="M110" s="180">
        <v>3.7528061825617361E-2</v>
      </c>
      <c r="N110" s="180">
        <v>3.1921922972890941</v>
      </c>
      <c r="O110" s="106">
        <v>3.5</v>
      </c>
      <c r="P110" s="180">
        <v>3.7528061825617361E-2</v>
      </c>
      <c r="Q110" s="180">
        <v>2.7836151695903793E-2</v>
      </c>
      <c r="R110" s="180">
        <v>2.4096385542168676E-2</v>
      </c>
      <c r="S110" s="190">
        <v>0.74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3.7122000000000002</v>
      </c>
      <c r="J111" s="200">
        <v>7.179075186349787E-2</v>
      </c>
      <c r="K111" s="200">
        <v>3.8485963990373954E-2</v>
      </c>
      <c r="L111" s="189">
        <v>38485963</v>
      </c>
      <c r="M111" s="200">
        <v>3.8485963846691201E-2</v>
      </c>
      <c r="N111" s="200">
        <v>3.657953860748568</v>
      </c>
      <c r="O111" s="106">
        <v>3.5</v>
      </c>
      <c r="P111" s="180">
        <v>3.8485963846691201E-2</v>
      </c>
      <c r="Q111" s="180">
        <v>2.4594054614851365E-2</v>
      </c>
      <c r="R111" s="180">
        <v>1.2048192771084338E-2</v>
      </c>
      <c r="S111" s="190">
        <v>0.64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3.7122000000000002</v>
      </c>
      <c r="J112" s="200">
        <v>0.14670827863394251</v>
      </c>
      <c r="K112" s="200">
        <v>7.8648145924579527E-2</v>
      </c>
      <c r="L112" s="189">
        <v>78648145</v>
      </c>
      <c r="M112" s="200">
        <v>7.864814673025923E-2</v>
      </c>
      <c r="N112" s="200">
        <v>8.6556655190628167</v>
      </c>
      <c r="O112" s="106">
        <v>3.5</v>
      </c>
      <c r="P112" s="180">
        <v>7.864814673025923E-2</v>
      </c>
      <c r="Q112" s="180">
        <v>3.8380480959512027E-2</v>
      </c>
      <c r="R112" s="180">
        <v>6.0240963855421686E-2</v>
      </c>
      <c r="S112" s="190">
        <v>0.49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2.2273199999999997</v>
      </c>
      <c r="J113" s="200">
        <v>8.9370564338987019E-2</v>
      </c>
      <c r="K113" s="200">
        <v>4.7910242359482505E-2</v>
      </c>
      <c r="L113" s="189">
        <v>47910242</v>
      </c>
      <c r="M113" s="200">
        <v>4.7910243054025345E-2</v>
      </c>
      <c r="N113" s="200">
        <v>6.229038549773704</v>
      </c>
      <c r="O113" s="106">
        <v>2.0999999999999996</v>
      </c>
      <c r="P113" s="180">
        <v>4.7910243054025345E-2</v>
      </c>
      <c r="Q113" s="180">
        <v>1.6844639421115984E-2</v>
      </c>
      <c r="R113" s="180">
        <v>7.2289156626506021E-2</v>
      </c>
      <c r="S113" s="190">
        <v>0.35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0.89092800000000016</v>
      </c>
      <c r="J114" s="200">
        <v>3.5302972988845598E-2</v>
      </c>
      <c r="K114" s="200">
        <v>1.8925403508591385E-2</v>
      </c>
      <c r="L114" s="189">
        <v>18925403</v>
      </c>
      <c r="M114" s="200">
        <v>1.8925403416358875E-2</v>
      </c>
      <c r="N114" s="200">
        <v>2.8387575135716459</v>
      </c>
      <c r="O114" s="106">
        <v>0.84000000000000008</v>
      </c>
      <c r="P114" s="180">
        <v>1.8925403416358875E-2</v>
      </c>
      <c r="Q114" s="180">
        <v>2.573943964348599E-2</v>
      </c>
      <c r="R114" s="180">
        <v>2.4096385542168676E-2</v>
      </c>
      <c r="S114" s="190">
        <v>1.36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0.16704899999999998</v>
      </c>
      <c r="J115" s="200">
        <v>6.4990266582881191E-3</v>
      </c>
      <c r="K115" s="200">
        <v>3.4840324059975691E-3</v>
      </c>
      <c r="L115" s="189">
        <v>3484032</v>
      </c>
      <c r="M115" s="200">
        <v>3.4840320766487058E-3</v>
      </c>
      <c r="N115" s="200">
        <v>0.5921790695218262</v>
      </c>
      <c r="O115" s="106">
        <v>0.15749999999999997</v>
      </c>
      <c r="P115" s="180">
        <v>3.4840320766487058E-3</v>
      </c>
      <c r="Q115" s="180">
        <v>7.539038188475955E-3</v>
      </c>
      <c r="R115" s="180">
        <v>3.614457831325301E-2</v>
      </c>
      <c r="S115" s="190">
        <v>2.16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0.14477580000000001</v>
      </c>
      <c r="J116" s="200">
        <v>5.4258024449074125E-3</v>
      </c>
      <c r="K116" s="200">
        <v>2.9086927228542249E-3</v>
      </c>
      <c r="L116" s="189">
        <v>2908692</v>
      </c>
      <c r="M116" s="200">
        <v>2.9086920639912256E-3</v>
      </c>
      <c r="N116" s="200">
        <v>0.55252569225363968</v>
      </c>
      <c r="O116" s="106">
        <v>0.13649999999999998</v>
      </c>
      <c r="P116" s="180">
        <v>2.9086920639912256E-3</v>
      </c>
      <c r="Q116" s="180">
        <v>6.4951011623775295E-3</v>
      </c>
      <c r="R116" s="180">
        <v>0</v>
      </c>
      <c r="S116" s="190">
        <v>2.23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0.22273199999999999</v>
      </c>
      <c r="J117" s="200">
        <v>1.9439368048148539E-2</v>
      </c>
      <c r="K117" s="200">
        <v>1.0421158704664093E-2</v>
      </c>
      <c r="L117" s="189">
        <v>10421158</v>
      </c>
      <c r="M117" s="200">
        <v>1.0421158229265481E-2</v>
      </c>
      <c r="N117" s="200">
        <v>2.3401102404068768</v>
      </c>
      <c r="O117" s="106">
        <v>0.21</v>
      </c>
      <c r="P117" s="180">
        <v>1.0421158229265481E-2</v>
      </c>
      <c r="Q117" s="180">
        <v>1.8141927453548187E-2</v>
      </c>
      <c r="R117" s="180">
        <v>6.0240963855421686E-2</v>
      </c>
      <c r="S117" s="190">
        <v>1.74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4.0091759999999997E-2</v>
      </c>
      <c r="J118" s="200">
        <v>3.0820355107262216E-3</v>
      </c>
      <c r="K118" s="200">
        <v>1.6522338129066625E-3</v>
      </c>
      <c r="L118" s="189">
        <v>1652233</v>
      </c>
      <c r="M118" s="200">
        <v>1.6522330363491267E-3</v>
      </c>
      <c r="N118" s="200">
        <v>0.45346511257078265</v>
      </c>
      <c r="O118" s="106">
        <v>3.7799999999999993E-2</v>
      </c>
      <c r="P118" s="180">
        <v>1.6522330363491267E-3</v>
      </c>
      <c r="Q118" s="180">
        <v>5.0921931273048282E-3</v>
      </c>
      <c r="R118" s="180">
        <v>2.4096385542168676E-2</v>
      </c>
      <c r="S118" s="190">
        <v>3.08</v>
      </c>
      <c r="T118" s="202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3.5637120000000001E-2</v>
      </c>
      <c r="J119" s="200">
        <v>2.3763809474545935E-3</v>
      </c>
      <c r="K119" s="200">
        <v>1.2739428017837749E-3</v>
      </c>
      <c r="L119" s="189">
        <v>1273942</v>
      </c>
      <c r="M119" s="200">
        <v>1.2739420280267245E-3</v>
      </c>
      <c r="N119" s="200">
        <v>0.41329129151169497</v>
      </c>
      <c r="O119" s="106">
        <v>3.3599999999999998E-2</v>
      </c>
      <c r="P119" s="180">
        <v>1.2739420280267245E-3</v>
      </c>
      <c r="Q119" s="180">
        <v>4.1641551041038775E-3</v>
      </c>
      <c r="R119" s="180">
        <v>1.2048192771084338E-2</v>
      </c>
      <c r="S119" s="190">
        <v>3.27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3.7122000000000001E-3</v>
      </c>
      <c r="J120" s="200">
        <v>2.1265988258454754E-4</v>
      </c>
      <c r="K120" s="200">
        <v>1.1400382877877941E-4</v>
      </c>
      <c r="L120" s="189">
        <v>114003</v>
      </c>
      <c r="M120" s="200">
        <v>1.1400300250806606E-4</v>
      </c>
      <c r="N120" s="200">
        <v>4.2685489334746078E-2</v>
      </c>
      <c r="O120" s="106">
        <v>3.4999999999999996E-3</v>
      </c>
      <c r="P120" s="180">
        <v>1.1400300250806606E-4</v>
      </c>
      <c r="Q120" s="180">
        <v>4.734770118369253E-4</v>
      </c>
      <c r="R120" s="180">
        <v>0</v>
      </c>
      <c r="S120" s="190">
        <v>4.1500000000000004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2.4748000000000001E-3</v>
      </c>
      <c r="J121" s="200">
        <v>1.2146394874521706E-4</v>
      </c>
      <c r="K121" s="200">
        <v>6.5115032733260576E-5</v>
      </c>
      <c r="L121" s="189">
        <v>65115</v>
      </c>
      <c r="M121" s="200">
        <v>6.5115001432530028E-5</v>
      </c>
      <c r="N121" s="200">
        <v>2.7632397156335923E-2</v>
      </c>
      <c r="O121" s="106">
        <v>2.3333333333333335E-3</v>
      </c>
      <c r="P121" s="180">
        <v>6.5115001432530028E-5</v>
      </c>
      <c r="Q121" s="180">
        <v>4.2735301068382524E-4</v>
      </c>
      <c r="R121" s="180">
        <v>0</v>
      </c>
      <c r="S121" s="190">
        <v>6.56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2.4748000000000001E-3</v>
      </c>
      <c r="J122" s="200">
        <v>1.0381467091194336E-4</v>
      </c>
      <c r="K122" s="200">
        <v>5.5653515009654698E-5</v>
      </c>
      <c r="L122" s="189">
        <v>55653</v>
      </c>
      <c r="M122" s="200">
        <v>5.5653001224366024E-5</v>
      </c>
      <c r="N122" s="200">
        <v>2.6399307495890669E-2</v>
      </c>
      <c r="O122" s="106">
        <v>2.3333333333333335E-3</v>
      </c>
      <c r="P122" s="180">
        <v>5.5653001224366024E-5</v>
      </c>
      <c r="Q122" s="180">
        <v>3.8447000961175024E-4</v>
      </c>
      <c r="R122" s="180">
        <v>0</v>
      </c>
      <c r="S122" s="190">
        <v>6.91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2.4748000000000001E-3</v>
      </c>
      <c r="J123" s="200">
        <v>8.8647542806282026E-5</v>
      </c>
      <c r="K123" s="200">
        <v>4.7522641172008421E-5</v>
      </c>
      <c r="L123" s="189">
        <v>47522</v>
      </c>
      <c r="M123" s="200">
        <v>4.7522001045484022E-5</v>
      </c>
      <c r="N123" s="200">
        <v>2.4919195850610559E-2</v>
      </c>
      <c r="O123" s="106">
        <v>2.3333333333333335E-3</v>
      </c>
      <c r="P123" s="180">
        <v>4.7522001045484022E-5</v>
      </c>
      <c r="Q123" s="180">
        <v>3.460800086520002E-4</v>
      </c>
      <c r="R123" s="180">
        <v>0</v>
      </c>
      <c r="S123" s="190">
        <v>7.28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2.4748000000000001E-3</v>
      </c>
      <c r="J124" s="180">
        <v>7.5808958715767368E-5</v>
      </c>
      <c r="K124" s="180">
        <v>4.0640065461777367E-5</v>
      </c>
      <c r="L124" s="189">
        <v>40640</v>
      </c>
      <c r="M124" s="180">
        <v>4.0640000894080021E-5</v>
      </c>
      <c r="N124" s="180">
        <v>2.3343913866700514E-2</v>
      </c>
      <c r="O124" s="106">
        <v>2.3333333333333335E-3</v>
      </c>
      <c r="P124" s="180">
        <v>4.0640000894080021E-5</v>
      </c>
      <c r="Q124" s="180">
        <v>3.1015400775385017E-4</v>
      </c>
      <c r="R124" s="180">
        <v>0</v>
      </c>
      <c r="S124" s="190">
        <v>7.63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2.4748000000000001E-3</v>
      </c>
      <c r="J125" s="180">
        <v>6.4648549459754451E-5</v>
      </c>
      <c r="K125" s="180">
        <v>3.4657134546644561E-5</v>
      </c>
      <c r="L125" s="189">
        <v>34657</v>
      </c>
      <c r="M125" s="180">
        <v>3.4657000762454014E-5</v>
      </c>
      <c r="N125" s="180">
        <v>2.1638511151518575E-2</v>
      </c>
      <c r="O125" s="106">
        <v>2.3333333333333335E-3</v>
      </c>
      <c r="P125" s="180">
        <v>3.4657000762454014E-5</v>
      </c>
      <c r="Q125" s="180">
        <v>2.7749600693740016E-4</v>
      </c>
      <c r="R125" s="180">
        <v>0</v>
      </c>
      <c r="S125" s="190">
        <v>8.01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2.4748000000000001E-3</v>
      </c>
      <c r="J126" s="180">
        <v>5.5414048256055891E-5</v>
      </c>
      <c r="K126" s="180">
        <v>2.9706654553478327E-5</v>
      </c>
      <c r="L126" s="189">
        <v>29706</v>
      </c>
      <c r="M126" s="180">
        <v>2.9706000653532014E-5</v>
      </c>
      <c r="N126" s="180">
        <v>2.0032611403094321E-2</v>
      </c>
      <c r="O126" s="106">
        <v>2.3333333333333335E-3</v>
      </c>
      <c r="P126" s="180">
        <v>2.9706000653532014E-5</v>
      </c>
      <c r="Q126" s="180">
        <v>2.4982700624567514E-4</v>
      </c>
      <c r="R126" s="180">
        <v>0</v>
      </c>
      <c r="S126" s="190">
        <v>8.41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2.4748000000000001E-3</v>
      </c>
      <c r="J127" s="180">
        <v>4.7646120290193406E-5</v>
      </c>
      <c r="K127" s="180">
        <v>2.5542382858115193E-5</v>
      </c>
      <c r="L127" s="189">
        <v>25542</v>
      </c>
      <c r="M127" s="180">
        <v>2.5542000561924012E-5</v>
      </c>
      <c r="N127" s="180">
        <v>1.8501229209083096E-2</v>
      </c>
      <c r="O127" s="106">
        <v>2.3333333333333335E-3</v>
      </c>
      <c r="P127" s="180">
        <v>2.5542000561924012E-5</v>
      </c>
      <c r="Q127" s="180">
        <v>2.2392200559805014E-4</v>
      </c>
      <c r="R127" s="180">
        <v>0</v>
      </c>
      <c r="S127" s="190">
        <v>8.77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2.4748000000000001E-3</v>
      </c>
      <c r="J128" s="180">
        <v>4.106368007868027E-5</v>
      </c>
      <c r="K128" s="180">
        <v>2.2013633675619295E-5</v>
      </c>
      <c r="L128" s="189">
        <v>22013</v>
      </c>
      <c r="M128" s="180">
        <v>2.201300048428601E-5</v>
      </c>
      <c r="N128" s="180">
        <v>1.7046227456985748E-2</v>
      </c>
      <c r="O128" s="106">
        <v>2.3333333333333335E-3</v>
      </c>
      <c r="P128" s="180">
        <v>2.201300048428601E-5</v>
      </c>
      <c r="Q128" s="180">
        <v>2.0146700503667514E-4</v>
      </c>
      <c r="R128" s="180">
        <v>0</v>
      </c>
      <c r="S128" s="190">
        <v>9.15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2.4748000000000001E-3</v>
      </c>
      <c r="J129" s="180">
        <v>3.526650043342732E-5</v>
      </c>
      <c r="K129" s="180">
        <v>1.8905851109180196E-5</v>
      </c>
      <c r="L129" s="189">
        <v>18905</v>
      </c>
      <c r="M129" s="180">
        <v>1.8905000415910009E-5</v>
      </c>
      <c r="N129" s="180">
        <v>1.5585152110327152E-2</v>
      </c>
      <c r="O129" s="106">
        <v>2.3333333333333335E-3</v>
      </c>
      <c r="P129" s="180">
        <v>1.8905000415910009E-5</v>
      </c>
      <c r="Q129" s="180">
        <v>1.8110900452772511E-4</v>
      </c>
      <c r="R129" s="180">
        <v>0</v>
      </c>
      <c r="S129" s="190">
        <v>9.58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2.4748000000000001E-3</v>
      </c>
      <c r="J130" s="180">
        <v>3.0616082856268795E-5</v>
      </c>
      <c r="K130" s="180">
        <v>1.6412830785963249E-5</v>
      </c>
      <c r="L130" s="193">
        <v>16412</v>
      </c>
      <c r="M130" s="180">
        <v>1.6412000361064007E-5</v>
      </c>
      <c r="N130" s="180">
        <v>1.4350642924824915E-2</v>
      </c>
      <c r="O130" s="106">
        <v>2.3333333333333335E-3</v>
      </c>
      <c r="P130" s="180">
        <v>1.6412000361064007E-5</v>
      </c>
      <c r="Q130" s="180">
        <v>1.6346100408652509E-4</v>
      </c>
      <c r="R130" s="180">
        <v>0</v>
      </c>
      <c r="S130" s="190">
        <v>9.9600000000000009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2.4748000000000001E-3</v>
      </c>
      <c r="J131" s="180">
        <v>2.6448717260290138E-5</v>
      </c>
      <c r="K131" s="180">
        <v>1.4178767510424467E-5</v>
      </c>
      <c r="L131" s="193">
        <v>14178</v>
      </c>
      <c r="M131" s="180">
        <v>1.4178000311916007E-5</v>
      </c>
      <c r="N131" s="180">
        <v>1.3107101627230569E-2</v>
      </c>
      <c r="O131" s="106">
        <v>2.3333333333333335E-3</v>
      </c>
      <c r="P131" s="180">
        <v>1.4178000311916007E-5</v>
      </c>
      <c r="Q131" s="180">
        <v>1.4801600370040009E-4</v>
      </c>
      <c r="R131" s="180">
        <v>0</v>
      </c>
      <c r="S131" s="190">
        <v>10.44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2.4748000000000001E-3</v>
      </c>
      <c r="J132" s="180">
        <v>2.297971104945414E-5</v>
      </c>
      <c r="K132" s="180">
        <v>1.2319084408533174E-5</v>
      </c>
      <c r="L132" s="193">
        <v>12319</v>
      </c>
      <c r="M132" s="180">
        <v>1.2319000271018005E-5</v>
      </c>
      <c r="N132" s="180">
        <v>1.2004346234457655E-2</v>
      </c>
      <c r="O132" s="106">
        <v>2.3333333333333335E-3</v>
      </c>
      <c r="P132" s="180">
        <v>1.2319000271018005E-5</v>
      </c>
      <c r="Q132" s="180">
        <v>1.3288400332210008E-4</v>
      </c>
      <c r="R132" s="180">
        <v>0</v>
      </c>
      <c r="S132" s="190">
        <v>10.79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2.4748000000000001E-3</v>
      </c>
      <c r="J133" s="180">
        <v>1.5761446950937285E-4</v>
      </c>
      <c r="K133" s="180">
        <v>8.4494794112664211E-5</v>
      </c>
      <c r="L133" s="193">
        <v>84494</v>
      </c>
      <c r="M133" s="180">
        <v>8.4494001858868034E-5</v>
      </c>
      <c r="N133" s="180">
        <v>0.11164515475989534</v>
      </c>
      <c r="O133" s="106">
        <v>2.3333333333333335E-3</v>
      </c>
      <c r="P133" s="180">
        <v>8.4494001858868034E-5</v>
      </c>
      <c r="Q133" s="180">
        <v>1.1697930292448257E-3</v>
      </c>
      <c r="R133" s="180">
        <v>0</v>
      </c>
      <c r="S133" s="190">
        <v>13.84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2.4748000000000001E-3</v>
      </c>
      <c r="J134" s="180">
        <v>2.2112737432292423E-5</v>
      </c>
      <c r="K134" s="180">
        <v>1.1854312630210912E-5</v>
      </c>
      <c r="L134" s="193">
        <v>11854</v>
      </c>
      <c r="M134" s="180">
        <v>1.1854000260788006E-5</v>
      </c>
      <c r="N134" s="180">
        <v>2.8213370582322598E-2</v>
      </c>
      <c r="O134" s="106">
        <v>2.3333333333333335E-3</v>
      </c>
      <c r="P134" s="180">
        <v>1.1854000260788006E-5</v>
      </c>
      <c r="Q134" s="180">
        <v>2.7582200689555016E-4</v>
      </c>
      <c r="R134" s="180">
        <v>0</v>
      </c>
      <c r="S134" s="190">
        <v>23.27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2.4748000000000001E-3</v>
      </c>
      <c r="J135" s="180">
        <v>6.5040623871789969E-6</v>
      </c>
      <c r="K135" s="180">
        <v>3.4867319860371833E-6</v>
      </c>
      <c r="L135" s="193">
        <v>3486</v>
      </c>
      <c r="M135" s="180">
        <v>3.4860000766920018E-6</v>
      </c>
      <c r="N135" s="180">
        <v>1.1946540774316122E-2</v>
      </c>
      <c r="O135" s="106">
        <v>2.3333333333333335E-3</v>
      </c>
      <c r="P135" s="180">
        <v>3.4860000766920018E-6</v>
      </c>
      <c r="Q135" s="180">
        <v>1.0459900261497507E-4</v>
      </c>
      <c r="R135" s="180">
        <v>0</v>
      </c>
      <c r="S135" s="190">
        <v>30.01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2.4748000000000001E-3</v>
      </c>
      <c r="J136" s="180">
        <v>3.2522164839543547E-6</v>
      </c>
      <c r="K136" s="180">
        <v>1.7434653244523003E-6</v>
      </c>
      <c r="L136" s="193">
        <v>1743</v>
      </c>
      <c r="M136" s="180">
        <v>1.7430000383460009E-6</v>
      </c>
      <c r="N136" s="180">
        <v>7.7775704811111094E-3</v>
      </c>
      <c r="O136" s="106">
        <v>2.3333333333333335E-3</v>
      </c>
      <c r="P136" s="180">
        <v>1.7430000383460009E-6</v>
      </c>
      <c r="Q136" s="180">
        <v>5.2747001318675036E-5</v>
      </c>
      <c r="R136" s="180">
        <v>0</v>
      </c>
      <c r="S136" s="190">
        <v>30.26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3.7122000000000001E-3</v>
      </c>
      <c r="J142" s="180">
        <v>1.3392324345887128E-5</v>
      </c>
      <c r="K142" s="180">
        <v>7.1794276998690253E-6</v>
      </c>
      <c r="L142" s="193">
        <v>7179</v>
      </c>
      <c r="M142" s="180">
        <v>7.1790001579380033E-6</v>
      </c>
      <c r="N142" s="180">
        <v>0.1010727131391481</v>
      </c>
      <c r="O142" s="47">
        <v>3.4999999999999996E-3</v>
      </c>
      <c r="P142" s="180">
        <v>7.1790001579380033E-6</v>
      </c>
      <c r="Q142" s="180">
        <v>1.2316600307915007E-4</v>
      </c>
      <c r="R142" s="180">
        <v>0</v>
      </c>
      <c r="S142" s="190">
        <v>17.16</v>
      </c>
      <c r="T142" s="202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1" t="s">
        <v>303</v>
      </c>
      <c r="B154" s="211"/>
      <c r="C154" s="211"/>
      <c r="D154" s="211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301</v>
      </c>
      <c r="Q157" s="157" t="s">
        <v>302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0.97</v>
      </c>
      <c r="J158" s="180" cm="1">
        <f t="array" ref="J158:J222">E158:E222*I158:I222</f>
        <v>0.72651597170148763</v>
      </c>
      <c r="K158" s="180" cm="1">
        <f t="array" ref="K158:K221">J158:J221/SUM(_xlfn.ANCHORARRAY(J158))</f>
        <v>0.71399300744205052</v>
      </c>
      <c r="L158" s="189" cm="1">
        <f t="array" ref="L158:L222">INT(K158:K222*$B$2)</f>
        <v>713993007</v>
      </c>
      <c r="M158" s="180" cm="1">
        <f t="array" ref="M158:M222">_xlfn.LET(_xlpm.x, L158:L222, _xlpm.x/SUM(_xlpm.x))</f>
        <v>0.71373492687405671</v>
      </c>
      <c r="N158" s="180" cm="1">
        <f t="array" ref="N158:N222">M158:M222*F158:F222</f>
        <v>0</v>
      </c>
      <c r="O158" s="106"/>
      <c r="P158" s="180" cm="1">
        <f t="array" ref="P158:P221">M158:M221</f>
        <v>0.71373492687405671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1.18</v>
      </c>
      <c r="J159" s="180">
        <v>0.16106442614279243</v>
      </c>
      <c r="K159" s="180">
        <v>0.15828815675489563</v>
      </c>
      <c r="L159" s="189">
        <v>158288156</v>
      </c>
      <c r="M159" s="180">
        <v>0.15823094111577102</v>
      </c>
      <c r="N159" s="180">
        <v>6.8961875853650836E-2</v>
      </c>
      <c r="O159" s="106"/>
      <c r="P159" s="180">
        <v>0.15823094111577102</v>
      </c>
      <c r="Q159" s="180">
        <v>0.15823094111577102</v>
      </c>
      <c r="R159" s="180"/>
      <c r="S159" s="190">
        <v>1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1.3</v>
      </c>
      <c r="J160" s="180">
        <v>4.5199946092465207E-2</v>
      </c>
      <c r="K160" s="180">
        <v>4.4420834095630815E-2</v>
      </c>
      <c r="L160" s="189">
        <v>44420834</v>
      </c>
      <c r="M160" s="180">
        <v>4.4404777632051251E-2</v>
      </c>
      <c r="N160" s="180">
        <v>6.6485551301124199E-2</v>
      </c>
      <c r="O160" s="106"/>
      <c r="P160" s="180">
        <v>4.4404777632051251E-2</v>
      </c>
      <c r="Q160" s="180">
        <v>4.4404777632051251E-2</v>
      </c>
      <c r="R160" s="180"/>
      <c r="S160" s="190">
        <v>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1.32</v>
      </c>
      <c r="J161" s="180">
        <v>2.1433207268874512E-2</v>
      </c>
      <c r="K161" s="180">
        <v>2.10637628257405E-2</v>
      </c>
      <c r="L161" s="189">
        <v>21063762</v>
      </c>
      <c r="M161" s="180">
        <v>2.1056148286285013E-2</v>
      </c>
      <c r="N161" s="180">
        <v>5.3015932406984406E-2</v>
      </c>
      <c r="O161" s="106"/>
      <c r="P161" s="180">
        <v>2.1056148286285013E-2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1.08</v>
      </c>
      <c r="J162" s="180">
        <v>8.7213902268669496E-3</v>
      </c>
      <c r="K162" s="180">
        <v>8.5710595220265962E-3</v>
      </c>
      <c r="L162" s="189">
        <v>8571059</v>
      </c>
      <c r="M162" s="180">
        <v>8.5679609024493231E-3</v>
      </c>
      <c r="N162" s="180">
        <v>3.056574578590401E-2</v>
      </c>
      <c r="O162" s="106"/>
      <c r="P162" s="180">
        <v>8.5679609024493231E-3</v>
      </c>
      <c r="Q162" s="180">
        <v>8.5679609024493231E-3</v>
      </c>
      <c r="R162" s="180"/>
      <c r="S162" s="190">
        <v>1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1.21</v>
      </c>
      <c r="J163" s="180">
        <v>6.8416552904360974E-3</v>
      </c>
      <c r="K163" s="180">
        <v>6.7237255985714249E-3</v>
      </c>
      <c r="L163" s="189">
        <v>6723725</v>
      </c>
      <c r="M163" s="180">
        <v>6.7212946403497013E-3</v>
      </c>
      <c r="N163" s="180">
        <v>3.0893960902558592E-2</v>
      </c>
      <c r="O163" s="106"/>
      <c r="P163" s="180">
        <v>6.7212946403497013E-3</v>
      </c>
      <c r="Q163" s="180">
        <v>6.7212946403497013E-3</v>
      </c>
      <c r="R163" s="180"/>
      <c r="S163" s="190">
        <v>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 cm="1">
        <f t="array" ref="I164:I221">G164:G221*G160</f>
        <v>1.2066633000000002</v>
      </c>
      <c r="J164" s="180">
        <v>5.0859507591180502E-3</v>
      </c>
      <c r="K164" s="180">
        <v>4.9982841666926575E-3</v>
      </c>
      <c r="L164" s="189">
        <v>4998284</v>
      </c>
      <c r="M164" s="180">
        <v>4.9964773187698283E-3</v>
      </c>
      <c r="N164" s="180">
        <v>2.7907070875641333E-2</v>
      </c>
      <c r="O164" s="106"/>
      <c r="P164" s="180">
        <v>4.9964773187698283E-3</v>
      </c>
      <c r="Q164" s="180">
        <v>4.9964773187698283E-3</v>
      </c>
      <c r="R164" s="180"/>
      <c r="S164" s="190">
        <v>1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1.1076088500000001</v>
      </c>
      <c r="J165" s="180">
        <v>3.1121691256221309E-3</v>
      </c>
      <c r="K165" s="180">
        <v>3.0585246301842481E-3</v>
      </c>
      <c r="L165" s="189">
        <v>3058524</v>
      </c>
      <c r="M165" s="180">
        <v>3.0574184649998222E-3</v>
      </c>
      <c r="N165" s="180">
        <v>2.0056862784999897E-2</v>
      </c>
      <c r="O165" s="106"/>
      <c r="P165" s="180">
        <v>3.0574184649998222E-3</v>
      </c>
      <c r="Q165" s="180">
        <v>3.0574184649998222E-3</v>
      </c>
      <c r="R165" s="180"/>
      <c r="S165" s="190">
        <v>1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0.90949995000000006</v>
      </c>
      <c r="J166" s="180">
        <v>2.6473358718231014E-3</v>
      </c>
      <c r="K166" s="180">
        <v>2.6017037125906982E-3</v>
      </c>
      <c r="L166" s="189">
        <v>2601703</v>
      </c>
      <c r="M166" s="180">
        <v>2.6007625876551671E-3</v>
      </c>
      <c r="N166" s="180">
        <v>1.982136340785751E-2</v>
      </c>
      <c r="O166" s="106"/>
      <c r="P166" s="180">
        <v>2.6007625876551671E-3</v>
      </c>
      <c r="Q166" s="180">
        <v>2.6007625876551671E-3</v>
      </c>
      <c r="R166" s="180"/>
      <c r="S166" s="190">
        <v>1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1.1166138000000001</v>
      </c>
      <c r="J167" s="180">
        <v>2.382769412007785E-3</v>
      </c>
      <c r="K167" s="180">
        <v>2.3416975879222523E-3</v>
      </c>
      <c r="L167" s="189">
        <v>2341697</v>
      </c>
      <c r="M167" s="180">
        <v>2.3408505695017233E-3</v>
      </c>
      <c r="N167" s="180">
        <v>2.0128062527331653E-2</v>
      </c>
      <c r="O167" s="106"/>
      <c r="P167" s="180">
        <v>2.3408505695017233E-3</v>
      </c>
      <c r="Q167" s="180">
        <v>2.3408505695017233E-3</v>
      </c>
      <c r="R167" s="180"/>
      <c r="S167" s="190">
        <v>1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1.0805940000000001</v>
      </c>
      <c r="J168" s="180">
        <v>2.1403554626754306E-3</v>
      </c>
      <c r="K168" s="180">
        <v>2.1034621306557618E-3</v>
      </c>
      <c r="L168" s="189">
        <v>2103462</v>
      </c>
      <c r="M168" s="180">
        <v>2.1027016819961052E-3</v>
      </c>
      <c r="N168" s="180">
        <v>2.0283314464828388E-2</v>
      </c>
      <c r="O168" s="106"/>
      <c r="P168" s="180">
        <v>2.1027016819961052E-3</v>
      </c>
      <c r="Q168" s="180">
        <v>2.1027016819961052E-3</v>
      </c>
      <c r="R168" s="180"/>
      <c r="S168" s="190">
        <v>1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0.41422770000000003</v>
      </c>
      <c r="J169" s="180">
        <v>2.8274606944000001E-3</v>
      </c>
      <c r="K169" s="180">
        <v>2.77872372150454E-3</v>
      </c>
      <c r="L169" s="189">
        <v>2778723</v>
      </c>
      <c r="M169" s="180">
        <v>2.7777186019530011E-3</v>
      </c>
      <c r="N169" s="180">
        <v>3.4575825765736576E-2</v>
      </c>
      <c r="O169" s="106"/>
      <c r="P169" s="180">
        <v>2.7777186019530011E-3</v>
      </c>
      <c r="Q169" s="180">
        <v>2.7777186019530011E-3</v>
      </c>
      <c r="R169" s="180"/>
      <c r="S169" s="190">
        <v>1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0.80144055000000003</v>
      </c>
      <c r="J170" s="180">
        <v>3.6788269604317004E-3</v>
      </c>
      <c r="K170" s="180">
        <v>3.6154149773004211E-3</v>
      </c>
      <c r="L170" s="189">
        <v>3615414</v>
      </c>
      <c r="M170" s="180">
        <v>3.6141071713737959E-3</v>
      </c>
      <c r="N170" s="180">
        <v>6.3195836050999973E-2</v>
      </c>
      <c r="O170" s="106"/>
      <c r="P170" s="180">
        <v>3.6141071713737959E-3</v>
      </c>
      <c r="Q170" s="180">
        <v>3.6141071713737959E-3</v>
      </c>
      <c r="R170" s="180"/>
      <c r="S170" s="190">
        <v>1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0.48626730000000007</v>
      </c>
      <c r="J171" s="180">
        <v>1.5425293664727672E-3</v>
      </c>
      <c r="K171" s="180">
        <v>1.515940769830865E-3</v>
      </c>
      <c r="L171" s="189">
        <v>1515940</v>
      </c>
      <c r="M171" s="180">
        <v>1.5153920478740172E-3</v>
      </c>
      <c r="N171" s="180">
        <v>3.4155768335024594E-2</v>
      </c>
      <c r="O171" s="106"/>
      <c r="P171" s="180">
        <v>1.5153920478740172E-3</v>
      </c>
      <c r="Q171" s="180">
        <v>1.5153920478740172E-3</v>
      </c>
      <c r="R171" s="180"/>
      <c r="S171" s="190">
        <v>1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0.24313365000000003</v>
      </c>
      <c r="J172" s="180">
        <v>6.1778877863821822E-4</v>
      </c>
      <c r="K172" s="180">
        <v>6.0713994627098358E-4</v>
      </c>
      <c r="L172" s="189">
        <v>607139</v>
      </c>
      <c r="M172" s="180">
        <v>6.0691954335539858E-4</v>
      </c>
      <c r="N172" s="180">
        <v>1.6717336177273306E-2</v>
      </c>
      <c r="O172" s="106"/>
      <c r="P172" s="180">
        <v>6.0691954335539858E-4</v>
      </c>
      <c r="Q172" s="180">
        <v>6.0691954335539858E-4</v>
      </c>
      <c r="R172" s="180"/>
      <c r="S172" s="190">
        <v>1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0.27014850000000001</v>
      </c>
      <c r="J173" s="180">
        <v>5.1441642014335345E-4</v>
      </c>
      <c r="K173" s="180">
        <v>5.0554941832254598E-4</v>
      </c>
      <c r="L173" s="189">
        <v>505549</v>
      </c>
      <c r="M173" s="180">
        <v>5.0536626410719525E-4</v>
      </c>
      <c r="N173" s="180">
        <v>1.6440574005250976E-2</v>
      </c>
      <c r="O173" s="106"/>
      <c r="P173" s="180">
        <v>5.0536626410719525E-4</v>
      </c>
      <c r="Q173" s="180">
        <v>5.0536626410719525E-4</v>
      </c>
      <c r="R173" s="180"/>
      <c r="S173" s="190">
        <v>1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0.54029700000000003</v>
      </c>
      <c r="J174" s="180">
        <v>8.8813754507625269E-4</v>
      </c>
      <c r="K174" s="180">
        <v>8.728287078755972E-4</v>
      </c>
      <c r="L174" s="189">
        <v>872828</v>
      </c>
      <c r="M174" s="180">
        <v>8.725125073299621E-4</v>
      </c>
      <c r="N174" s="180">
        <v>3.2758416319617983E-2</v>
      </c>
      <c r="O174" s="106"/>
      <c r="P174" s="180">
        <v>8.725125073299621E-4</v>
      </c>
      <c r="Q174" s="180">
        <v>8.725125073299621E-4</v>
      </c>
      <c r="R174" s="180"/>
      <c r="S174" s="190">
        <v>1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0.14407920000000002</v>
      </c>
      <c r="J175" s="180">
        <v>1.9522761842482659E-4</v>
      </c>
      <c r="K175" s="180">
        <v>1.9186247769397194E-4</v>
      </c>
      <c r="L175" s="189">
        <v>191862</v>
      </c>
      <c r="M175" s="180">
        <v>1.9179264950407317E-4</v>
      </c>
      <c r="N175" s="180">
        <v>8.1753470584476073E-3</v>
      </c>
      <c r="O175" s="106"/>
      <c r="P175" s="180">
        <v>1.9179264950407317E-4</v>
      </c>
      <c r="Q175" s="180">
        <v>1.9179264950407317E-4</v>
      </c>
      <c r="R175" s="180"/>
      <c r="S175" s="190">
        <v>1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0.17109405</v>
      </c>
      <c r="J176" s="180">
        <v>1.9594828816925892E-4</v>
      </c>
      <c r="K176" s="180">
        <v>1.925707252456323E-4</v>
      </c>
      <c r="L176" s="189">
        <v>192570</v>
      </c>
      <c r="M176" s="180">
        <v>1.9250039359018132E-4</v>
      </c>
      <c r="N176" s="180">
        <v>9.1757694926242143E-3</v>
      </c>
      <c r="O176" s="106"/>
      <c r="P176" s="180">
        <v>1.9250039359018132E-4</v>
      </c>
      <c r="Q176" s="180">
        <v>1.9250039359018132E-4</v>
      </c>
      <c r="R176" s="180"/>
      <c r="S176" s="190">
        <v>1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0.30616830000000006</v>
      </c>
      <c r="J177" s="180">
        <v>5.8220249163110646E-4</v>
      </c>
      <c r="K177" s="180">
        <v>5.7216706050716791E-4</v>
      </c>
      <c r="L177" s="189">
        <v>572167</v>
      </c>
      <c r="M177" s="180">
        <v>5.7196018434498247E-4</v>
      </c>
      <c r="N177" s="180">
        <v>3.1401337863189126E-2</v>
      </c>
      <c r="O177" s="106"/>
      <c r="P177" s="180">
        <v>5.7196018434498247E-4</v>
      </c>
      <c r="Q177" s="180">
        <v>5.7196018434498247E-4</v>
      </c>
      <c r="R177" s="180"/>
      <c r="S177" s="190">
        <v>1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9.9054450000000002E-2</v>
      </c>
      <c r="J178" s="180">
        <v>1.3743206069690518E-4</v>
      </c>
      <c r="K178" s="180">
        <v>1.3506314266723346E-4</v>
      </c>
      <c r="L178" s="189">
        <v>135063</v>
      </c>
      <c r="M178" s="180">
        <v>1.3501418008760794E-4</v>
      </c>
      <c r="N178" s="180">
        <v>8.7766032713599181E-3</v>
      </c>
      <c r="O178" s="106"/>
      <c r="P178" s="180">
        <v>1.3501418008760794E-4</v>
      </c>
      <c r="Q178" s="180">
        <v>1.3501418008760794E-4</v>
      </c>
      <c r="R178" s="180"/>
      <c r="S178" s="190">
        <v>1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0.1080594</v>
      </c>
      <c r="J179" s="180">
        <v>1.2125804884064085E-4</v>
      </c>
      <c r="K179" s="180">
        <v>1.1916792244156927E-4</v>
      </c>
      <c r="L179" s="189">
        <v>119167</v>
      </c>
      <c r="M179" s="180">
        <v>1.1912392586052417E-4</v>
      </c>
      <c r="N179" s="180">
        <v>8.9343157057511884E-3</v>
      </c>
      <c r="O179" s="106"/>
      <c r="P179" s="180">
        <v>1.1912392586052417E-4</v>
      </c>
      <c r="Q179" s="180">
        <v>1.1912392586052417E-4</v>
      </c>
      <c r="R179" s="180"/>
      <c r="S179" s="190">
        <v>1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9.9054450000000002E-2</v>
      </c>
      <c r="J182" s="180">
        <v>1.1459177384420058E-4</v>
      </c>
      <c r="K182" s="180">
        <v>1.1261655410482498E-4</v>
      </c>
      <c r="L182" s="189">
        <v>112616</v>
      </c>
      <c r="M182" s="180">
        <v>1.1257529378694429E-4</v>
      </c>
      <c r="N182" s="180">
        <v>1.2342839472776448E-2</v>
      </c>
      <c r="O182" s="106"/>
      <c r="P182" s="180">
        <v>1.1257529378694429E-4</v>
      </c>
      <c r="Q182" s="180">
        <v>1.1257529378694429E-4</v>
      </c>
      <c r="R182" s="180"/>
      <c r="S182" s="190">
        <v>1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3" t="s">
        <v>72</v>
      </c>
      <c r="B222" s="214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f>I80*5</f>
        <v>1.57</v>
      </c>
      <c r="J222" s="180">
        <v>2.0978340000000002E-2</v>
      </c>
      <c r="K222" s="180">
        <f>J222</f>
        <v>2.0978340000000002E-2</v>
      </c>
      <c r="L222" s="193">
        <v>20978340</v>
      </c>
      <c r="M222" s="196">
        <v>2.0970757162946694E-2</v>
      </c>
      <c r="N222" s="180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1" t="s">
        <v>300</v>
      </c>
      <c r="B225" s="211"/>
      <c r="C225" s="211"/>
      <c r="D225" s="211"/>
      <c r="E225" s="211"/>
      <c r="F225" s="211"/>
      <c r="G225" s="211"/>
      <c r="H225" s="211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0.36400665416875083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-395804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3">
        <f>V229*12</f>
        <v>4.3680798500250102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0.60419599999999996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35</v>
      </c>
      <c r="J242" s="55">
        <v>0.1802916129530753</v>
      </c>
      <c r="K242" s="55">
        <v>5.5760303446596479E-2</v>
      </c>
      <c r="L242" s="104">
        <v>55760303</v>
      </c>
      <c r="M242" s="55">
        <v>5.5760304059445778E-2</v>
      </c>
      <c r="N242" s="55">
        <v>1.2591269263333928</v>
      </c>
      <c r="O242" s="106"/>
      <c r="P242" s="55">
        <v>5.5760304059445778E-2</v>
      </c>
      <c r="Q242" s="55">
        <v>0.11100440633109253</v>
      </c>
      <c r="R242" s="55">
        <v>7.2289156626506021E-2</v>
      </c>
      <c r="S242" s="74">
        <v>1.99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31.66</v>
      </c>
      <c r="J243" s="55">
        <v>0.1808718350409626</v>
      </c>
      <c r="K243" s="55">
        <v>5.59397536115658E-2</v>
      </c>
      <c r="L243" s="104">
        <v>55939753</v>
      </c>
      <c r="M243" s="55">
        <v>5.5939754062855326E-2</v>
      </c>
      <c r="N243" s="55">
        <v>1.5422508599215143</v>
      </c>
      <c r="O243" s="106"/>
      <c r="P243" s="55">
        <v>5.5939754062855326E-2</v>
      </c>
      <c r="Q243" s="55">
        <v>0.11136164533859455</v>
      </c>
      <c r="R243" s="55">
        <v>8.4337349397590355E-2</v>
      </c>
      <c r="S243" s="74">
        <v>1.99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21</v>
      </c>
      <c r="J244" s="55">
        <v>0.13087880252170991</v>
      </c>
      <c r="K244" s="55">
        <v>4.047798798736766E-2</v>
      </c>
      <c r="L244" s="104">
        <v>40477987</v>
      </c>
      <c r="M244" s="55">
        <v>4.047798776908177E-2</v>
      </c>
      <c r="N244" s="55">
        <v>1.3183269373922202</v>
      </c>
      <c r="O244" s="106"/>
      <c r="P244" s="55">
        <v>4.047798776908177E-2</v>
      </c>
      <c r="Q244" s="55">
        <v>8.0581251692206285E-2</v>
      </c>
      <c r="R244" s="55">
        <v>3.614457831325301E-2</v>
      </c>
      <c r="S244" s="74">
        <v>1.99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57.741175800000008</v>
      </c>
      <c r="J245" s="55">
        <v>0.38669538310126123</v>
      </c>
      <c r="K245" s="55">
        <v>0.11959653336029688</v>
      </c>
      <c r="L245" s="104">
        <v>119596533</v>
      </c>
      <c r="M245" s="55">
        <v>0.11959653527233417</v>
      </c>
      <c r="N245" s="55">
        <v>4.4911378334027967</v>
      </c>
      <c r="O245" s="106" cm="1">
        <f t="array" ref="O245:O247">I245:I247*1.5</f>
        <v>86.611763700000012</v>
      </c>
      <c r="P245" s="55">
        <v>0.11959653527233417</v>
      </c>
      <c r="Q245" s="55">
        <v>7.9361967666601321E-2</v>
      </c>
      <c r="R245" s="55">
        <v>2.4096385542168676E-2</v>
      </c>
      <c r="S245" s="74">
        <v>0.66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54.789550200000008</v>
      </c>
      <c r="J246" s="55">
        <v>0.39134824560618209</v>
      </c>
      <c r="K246" s="55">
        <v>0.12103556327921609</v>
      </c>
      <c r="L246" s="104">
        <v>121035563</v>
      </c>
      <c r="M246" s="55">
        <v>0.12103556529967574</v>
      </c>
      <c r="N246" s="55">
        <v>5.1501675274788266</v>
      </c>
      <c r="O246" s="106">
        <v>82.184325300000012</v>
      </c>
      <c r="P246" s="55">
        <v>0.12103556529967574</v>
      </c>
      <c r="Q246" s="55">
        <v>8.031688068665449E-2</v>
      </c>
      <c r="R246" s="55">
        <v>3.614457831325301E-2</v>
      </c>
      <c r="S246" s="74">
        <v>0.66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52.5</v>
      </c>
      <c r="J247" s="55">
        <v>0.39552470011606478</v>
      </c>
      <c r="K247" s="55">
        <v>0.12232725049077028</v>
      </c>
      <c r="L247" s="104">
        <v>122327250</v>
      </c>
      <c r="M247" s="55">
        <v>0.12232725232421779</v>
      </c>
      <c r="N247" s="55">
        <v>5.8169509716328625</v>
      </c>
      <c r="O247" s="106">
        <v>78.75</v>
      </c>
      <c r="P247" s="55">
        <v>0.12232725232421779</v>
      </c>
      <c r="Q247" s="55">
        <v>8.1174019704654418E-2</v>
      </c>
      <c r="R247" s="55">
        <v>2.4096385542168676E-2</v>
      </c>
      <c r="S247" s="74">
        <v>0.66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 cm="1">
        <f t="array" ref="I248:I292">G248:G292*G231</f>
        <v>18.125879999999999</v>
      </c>
      <c r="J248" s="55">
        <v>0.29172084487554745</v>
      </c>
      <c r="K248" s="55">
        <v>9.0222959157793492E-2</v>
      </c>
      <c r="L248" s="104">
        <v>90222959</v>
      </c>
      <c r="M248" s="55">
        <v>9.0222960714236258E-2</v>
      </c>
      <c r="N248" s="55">
        <v>4.9721151560372485</v>
      </c>
      <c r="O248" s="106" cm="1">
        <f t="array" ref="O248:O250">G248:G250*1.5</f>
        <v>45</v>
      </c>
      <c r="P248" s="55">
        <v>9.0222960714236258E-2</v>
      </c>
      <c r="Q248" s="55">
        <v>5.3738888128516647E-2</v>
      </c>
      <c r="R248" s="55">
        <v>2.4096385542168676E-2</v>
      </c>
      <c r="S248" s="74">
        <v>0.6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24.225238619999999</v>
      </c>
      <c r="J249" s="55">
        <v>0.41699886815101805</v>
      </c>
      <c r="K249" s="55">
        <v>0.12896874704337946</v>
      </c>
      <c r="L249" s="104">
        <v>128968747</v>
      </c>
      <c r="M249" s="55">
        <v>0.12896874945040623</v>
      </c>
      <c r="N249" s="55">
        <v>8.3926816753229811</v>
      </c>
      <c r="O249" s="106">
        <v>60.142499999999998</v>
      </c>
      <c r="P249" s="55">
        <v>0.12896874945040623</v>
      </c>
      <c r="Q249" s="55">
        <v>7.6816778613152351E-2</v>
      </c>
      <c r="R249" s="55">
        <v>6.0240963855421686E-2</v>
      </c>
      <c r="S249" s="74">
        <v>0.6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20.677097610000001</v>
      </c>
      <c r="J250" s="55">
        <v>0.37448358812876126</v>
      </c>
      <c r="K250" s="55">
        <v>0.11581968882415394</v>
      </c>
      <c r="L250" s="104">
        <v>115819688</v>
      </c>
      <c r="M250" s="55">
        <v>0.11581969020057412</v>
      </c>
      <c r="N250" s="55">
        <v>8.6944253070588928</v>
      </c>
      <c r="O250" s="106">
        <v>51.333750000000009</v>
      </c>
      <c r="P250" s="55">
        <v>0.11581969020057412</v>
      </c>
      <c r="Q250" s="55">
        <v>6.898489444868279E-2</v>
      </c>
      <c r="R250" s="55">
        <v>4.8192771084337352E-2</v>
      </c>
      <c r="S250" s="74">
        <v>0.6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4.5314699999999997</v>
      </c>
      <c r="J251" s="55">
        <v>8.5453529416829488E-2</v>
      </c>
      <c r="K251" s="55">
        <v>2.642893173353128E-2</v>
      </c>
      <c r="L251" s="104">
        <v>26428931</v>
      </c>
      <c r="M251" s="55">
        <v>2.64289315021497E-2</v>
      </c>
      <c r="N251" s="55">
        <v>2.2480838994235874</v>
      </c>
      <c r="O251" s="106" cm="1">
        <f t="array" ref="O251:O253">G251:G253*1.5</f>
        <v>11.25</v>
      </c>
      <c r="P251" s="55">
        <v>2.64289315021497E-2</v>
      </c>
      <c r="Q251" s="55">
        <v>3.1483369661150763E-2</v>
      </c>
      <c r="R251" s="55">
        <v>2.4096385542168676E-2</v>
      </c>
      <c r="S251" s="74">
        <v>1.19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4.5314699999999997</v>
      </c>
      <c r="J252" s="103">
        <v>8.7634728286968555E-2</v>
      </c>
      <c r="K252" s="103">
        <v>2.7103529452660806E-2</v>
      </c>
      <c r="L252" s="104">
        <v>27103529</v>
      </c>
      <c r="M252" s="103">
        <v>2.710352951496706E-2</v>
      </c>
      <c r="N252" s="103">
        <v>2.5760939968692065</v>
      </c>
      <c r="O252" s="106">
        <v>11.25</v>
      </c>
      <c r="P252" s="55">
        <v>2.710352951496706E-2</v>
      </c>
      <c r="Q252" s="103">
        <v>3.2286981678026613E-2</v>
      </c>
      <c r="R252" s="55">
        <v>1.2048192771084338E-2</v>
      </c>
      <c r="S252" s="74">
        <v>1.19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4.5314699999999997</v>
      </c>
      <c r="J253" s="103">
        <v>0.17908630014044272</v>
      </c>
      <c r="K253" s="103">
        <v>5.5387526215977576E-2</v>
      </c>
      <c r="L253" s="104">
        <v>55387526</v>
      </c>
      <c r="M253" s="103">
        <v>5.5387527052363016E-2</v>
      </c>
      <c r="N253" s="103">
        <v>6.0957050868287812</v>
      </c>
      <c r="O253" s="106">
        <v>11.25</v>
      </c>
      <c r="P253" s="55">
        <v>5.5387527052363016E-2</v>
      </c>
      <c r="Q253" s="103">
        <v>6.5980192385584044E-2</v>
      </c>
      <c r="R253" s="55">
        <v>6.0240963855421686E-2</v>
      </c>
      <c r="S253" s="74">
        <v>1.19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1.8125879999999999</v>
      </c>
      <c r="J254" s="103">
        <v>7.2729563993532947E-2</v>
      </c>
      <c r="K254" s="103">
        <v>2.2493683934557532E-2</v>
      </c>
      <c r="L254" s="104">
        <v>22493683</v>
      </c>
      <c r="M254" s="103">
        <v>2.2493683427379986E-2</v>
      </c>
      <c r="N254" s="103">
        <v>2.9245107572833251</v>
      </c>
      <c r="O254" s="106"/>
      <c r="P254" s="55">
        <v>2.2493683427379986E-2</v>
      </c>
      <c r="Q254" s="103">
        <v>4.0193279844058877E-2</v>
      </c>
      <c r="R254" s="55">
        <v>7.2289156626506021E-2</v>
      </c>
      <c r="S254" s="74">
        <v>1.79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0.7250352000000001</v>
      </c>
      <c r="J255" s="103">
        <v>2.872947991483292E-2</v>
      </c>
      <c r="K255" s="103">
        <v>8.8854078771314089E-3</v>
      </c>
      <c r="L255" s="104">
        <v>8885407</v>
      </c>
      <c r="M255" s="103">
        <v>8.8854071688227367E-3</v>
      </c>
      <c r="N255" s="103">
        <v>1.3327861925435116</v>
      </c>
      <c r="O255" s="106"/>
      <c r="P255" s="55">
        <v>8.8854071688227367E-3</v>
      </c>
      <c r="Q255" s="103">
        <v>1.5877065333418372E-2</v>
      </c>
      <c r="R255" s="55">
        <v>2.4096385542168676E-2</v>
      </c>
      <c r="S255" s="74">
        <v>1.79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0.13594409999999998</v>
      </c>
      <c r="J256" s="103">
        <v>5.2888932584869465E-3</v>
      </c>
      <c r="K256" s="103">
        <v>1.6357404992912632E-3</v>
      </c>
      <c r="L256" s="104">
        <v>1635740</v>
      </c>
      <c r="M256" s="103">
        <v>1.6357400310790607E-3</v>
      </c>
      <c r="N256" s="103">
        <v>0.27802585862405366</v>
      </c>
      <c r="O256" s="106"/>
      <c r="P256" s="55">
        <v>1.6357400310790607E-3</v>
      </c>
      <c r="Q256" s="103">
        <v>2.9228540613799353E-3</v>
      </c>
      <c r="R256" s="55">
        <v>3.614457831325301E-2</v>
      </c>
      <c r="S256" s="74">
        <v>1.79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0.11781822</v>
      </c>
      <c r="J257" s="103">
        <v>4.4155058105749675E-3</v>
      </c>
      <c r="K257" s="103">
        <v>1.3656206178151587E-3</v>
      </c>
      <c r="L257" s="104">
        <v>1365620</v>
      </c>
      <c r="M257" s="103">
        <v>1.3656200259467804E-3</v>
      </c>
      <c r="N257" s="103">
        <v>0.25940874234597366</v>
      </c>
      <c r="O257" s="106"/>
      <c r="P257" s="55">
        <v>1.3656200259467804E-3</v>
      </c>
      <c r="Q257" s="103">
        <v>2.440185051243886E-3</v>
      </c>
      <c r="R257" s="55">
        <v>0</v>
      </c>
      <c r="S257" s="74">
        <v>1.79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0.18125879999999997</v>
      </c>
      <c r="J258" s="103">
        <v>1.5819713939468717E-2</v>
      </c>
      <c r="K258" s="103">
        <v>4.8926959787792025E-3</v>
      </c>
      <c r="L258" s="104">
        <v>4892695</v>
      </c>
      <c r="M258" s="103">
        <v>4.8926950929612072E-3</v>
      </c>
      <c r="N258" s="103">
        <v>1.0986730686109152</v>
      </c>
      <c r="O258" s="106"/>
      <c r="P258" s="55">
        <v>4.8926950929612072E-3</v>
      </c>
      <c r="Q258" s="103">
        <v>8.7426091835947923E-3</v>
      </c>
      <c r="R258" s="55">
        <v>6.0240963855421686E-2</v>
      </c>
      <c r="S258" s="74">
        <v>1.79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3.2626583999999993E-2</v>
      </c>
      <c r="J259" s="103">
        <v>2.5081535577807499E-3</v>
      </c>
      <c r="K259" s="103">
        <v>7.7571774516718922E-4</v>
      </c>
      <c r="L259" s="104">
        <v>775717</v>
      </c>
      <c r="M259" s="103">
        <v>7.7571701473862329E-4</v>
      </c>
      <c r="N259" s="103">
        <v>0.21290011497941755</v>
      </c>
      <c r="O259" s="106"/>
      <c r="P259" s="55">
        <v>7.7571701473862329E-4</v>
      </c>
      <c r="Q259" s="103">
        <v>1.3861060291082267E-3</v>
      </c>
      <c r="R259" s="55">
        <v>2.4096385542168676E-2</v>
      </c>
      <c r="S259" s="74">
        <v>1.79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2.9001407999999999E-2</v>
      </c>
      <c r="J260" s="103">
        <v>1.9338934633482509E-3</v>
      </c>
      <c r="K260" s="103">
        <v>5.9811149605585971E-4</v>
      </c>
      <c r="L260" s="104">
        <v>598111</v>
      </c>
      <c r="M260" s="103">
        <v>5.9811101136410922E-4</v>
      </c>
      <c r="N260" s="103">
        <v>0.19403871362728381</v>
      </c>
      <c r="O260" s="106"/>
      <c r="P260" s="55">
        <v>5.9811101136410922E-4</v>
      </c>
      <c r="Q260" s="103">
        <v>1.0687470224436874E-3</v>
      </c>
      <c r="R260" s="55">
        <v>1.2048192771084338E-2</v>
      </c>
      <c r="S260" s="74">
        <v>1.79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3.0209799999999999E-3</v>
      </c>
      <c r="J261" s="103">
        <v>1.7306213353005399E-4</v>
      </c>
      <c r="K261" s="103">
        <v>5.3524381543265831E-5</v>
      </c>
      <c r="L261" s="104">
        <v>53524</v>
      </c>
      <c r="M261" s="103">
        <v>5.3524001016956021E-5</v>
      </c>
      <c r="N261" s="103">
        <v>2.0040684230229505E-2</v>
      </c>
      <c r="O261" s="106"/>
      <c r="P261" s="55">
        <v>5.3524001016956021E-5</v>
      </c>
      <c r="Q261" s="103">
        <v>9.5641002008461039E-5</v>
      </c>
      <c r="R261" s="55">
        <v>0</v>
      </c>
      <c r="S261" s="74">
        <v>1.79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2.0139866666666665E-3</v>
      </c>
      <c r="J262" s="103">
        <v>9.8847087947935404E-5</v>
      </c>
      <c r="K262" s="103">
        <v>3.0571270224443749E-5</v>
      </c>
      <c r="L262" s="104">
        <v>30571</v>
      </c>
      <c r="M262" s="103">
        <v>3.0571000580849011E-5</v>
      </c>
      <c r="N262" s="103">
        <v>1.29732014271995E-2</v>
      </c>
      <c r="O262" s="106"/>
      <c r="P262" s="55">
        <v>3.0571000580849011E-5</v>
      </c>
      <c r="Q262" s="103">
        <v>5.4626001147146026E-5</v>
      </c>
      <c r="R262" s="55">
        <v>0</v>
      </c>
      <c r="S262" s="74">
        <v>1.79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2.0139866666666665E-3</v>
      </c>
      <c r="J263" s="103">
        <v>8.4484145393988095E-5</v>
      </c>
      <c r="K263" s="103">
        <v>2.6129122183965673E-5</v>
      </c>
      <c r="L263" s="104">
        <v>26129</v>
      </c>
      <c r="M263" s="103">
        <v>2.6129000496451008E-5</v>
      </c>
      <c r="N263" s="103">
        <v>1.239443522345183E-2</v>
      </c>
      <c r="O263" s="106"/>
      <c r="P263" s="55">
        <v>2.6129000496451008E-5</v>
      </c>
      <c r="Q263" s="103">
        <v>4.6689000980469022E-5</v>
      </c>
      <c r="R263" s="55">
        <v>0</v>
      </c>
      <c r="S263" s="74">
        <v>1.79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2.0139866666666665E-3</v>
      </c>
      <c r="J264" s="103">
        <v>7.2141170698486568E-5</v>
      </c>
      <c r="K264" s="103">
        <v>2.2311706591627731E-5</v>
      </c>
      <c r="L264" s="104">
        <v>22311</v>
      </c>
      <c r="M264" s="103">
        <v>2.2311000423909009E-5</v>
      </c>
      <c r="N264" s="103">
        <v>1.1699258805501782E-2</v>
      </c>
      <c r="O264" s="106"/>
      <c r="P264" s="55">
        <v>2.2311000423909009E-5</v>
      </c>
      <c r="Q264" s="103">
        <v>3.9868000837228018E-5</v>
      </c>
      <c r="R264" s="55">
        <v>0</v>
      </c>
      <c r="S264" s="74">
        <v>1.79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2.0139866666666665E-3</v>
      </c>
      <c r="J265" s="55">
        <v>6.1693159878551499E-5</v>
      </c>
      <c r="K265" s="55">
        <v>1.9080362414322419E-5</v>
      </c>
      <c r="L265" s="104">
        <v>19080</v>
      </c>
      <c r="M265" s="55">
        <v>1.9080000362520008E-5</v>
      </c>
      <c r="N265" s="55">
        <v>1.0959691812018706E-2</v>
      </c>
      <c r="O265" s="106"/>
      <c r="P265" s="55">
        <v>1.9080000362520008E-5</v>
      </c>
      <c r="Q265" s="55">
        <v>3.4094000715974015E-5</v>
      </c>
      <c r="R265" s="55">
        <v>0</v>
      </c>
      <c r="S265" s="74">
        <v>1.79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2.0139866666666665E-3</v>
      </c>
      <c r="J266" s="55">
        <v>5.2610843959627437E-5</v>
      </c>
      <c r="K266" s="55">
        <v>1.627139818497211E-5</v>
      </c>
      <c r="L266" s="104">
        <v>16271</v>
      </c>
      <c r="M266" s="55">
        <v>1.6271000309149005E-5</v>
      </c>
      <c r="N266" s="55">
        <v>1.0158992812133713E-2</v>
      </c>
      <c r="O266" s="106"/>
      <c r="P266" s="55">
        <v>1.6271000309149005E-5</v>
      </c>
      <c r="Q266" s="55">
        <v>2.9074000610554013E-5</v>
      </c>
      <c r="R266" s="55">
        <v>0</v>
      </c>
      <c r="S266" s="74">
        <v>1.79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2.0139866666666665E-3</v>
      </c>
      <c r="J267" s="55">
        <v>4.5095827676466705E-5</v>
      </c>
      <c r="K267" s="55">
        <v>1.3947165895452241E-5</v>
      </c>
      <c r="L267" s="104">
        <v>13947</v>
      </c>
      <c r="M267" s="55">
        <v>1.3947000264993004E-5</v>
      </c>
      <c r="N267" s="55">
        <v>9.4053332794981469E-3</v>
      </c>
      <c r="O267" s="106"/>
      <c r="P267" s="55">
        <v>1.3947000264993004E-5</v>
      </c>
      <c r="Q267" s="55">
        <v>2.4921000523341011E-5</v>
      </c>
      <c r="R267" s="55">
        <v>0</v>
      </c>
      <c r="S267" s="74">
        <v>1.79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2.0139866666666665E-3</v>
      </c>
      <c r="J268" s="55">
        <v>3.8774305391484418E-5</v>
      </c>
      <c r="K268" s="55">
        <v>1.1992055532405141E-5</v>
      </c>
      <c r="L268" s="104">
        <v>11992</v>
      </c>
      <c r="M268" s="55">
        <v>1.1992000227848005E-5</v>
      </c>
      <c r="N268" s="55">
        <v>8.6863495423116551E-3</v>
      </c>
      <c r="O268" s="106"/>
      <c r="P268" s="55">
        <v>1.1992000227848005E-5</v>
      </c>
      <c r="Q268" s="55">
        <v>2.142800044998801E-5</v>
      </c>
      <c r="R268" s="55">
        <v>0</v>
      </c>
      <c r="S268" s="74">
        <v>1.79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2.0139866666666665E-3</v>
      </c>
      <c r="J269" s="55">
        <v>3.3417530371233099E-5</v>
      </c>
      <c r="K269" s="55">
        <v>1.033532066974626E-5</v>
      </c>
      <c r="L269" s="104">
        <v>10335</v>
      </c>
      <c r="M269" s="55">
        <v>1.0335000196365004E-5</v>
      </c>
      <c r="N269" s="55">
        <v>8.0031236196533607E-3</v>
      </c>
      <c r="O269" s="106"/>
      <c r="P269" s="55">
        <v>1.0335000196365004E-5</v>
      </c>
      <c r="Q269" s="55">
        <v>1.8467000387807009E-5</v>
      </c>
      <c r="R269" s="55">
        <v>0</v>
      </c>
      <c r="S269" s="74">
        <v>1.79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2.0139866666666665E-3</v>
      </c>
      <c r="J270" s="55">
        <v>2.8699798631370953E-5</v>
      </c>
      <c r="K270" s="55">
        <v>8.8762280969662919E-6</v>
      </c>
      <c r="L270" s="104">
        <v>8876</v>
      </c>
      <c r="M270" s="55">
        <v>8.8760001686440034E-6</v>
      </c>
      <c r="N270" s="55">
        <v>7.3173133941424155E-3</v>
      </c>
      <c r="O270" s="106"/>
      <c r="P270" s="55">
        <v>8.8760001686440034E-6</v>
      </c>
      <c r="Q270" s="55">
        <v>1.5860000333060006E-5</v>
      </c>
      <c r="R270" s="55">
        <v>0</v>
      </c>
      <c r="S270" s="74">
        <v>1.79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2.0139866666666665E-3</v>
      </c>
      <c r="J271" s="55">
        <v>2.4915299279977073E-5</v>
      </c>
      <c r="K271" s="55">
        <v>7.7057641537428545E-6</v>
      </c>
      <c r="L271" s="75">
        <v>7705</v>
      </c>
      <c r="M271" s="55">
        <v>7.705000146395003E-6</v>
      </c>
      <c r="N271" s="55">
        <v>6.737247343654695E-3</v>
      </c>
      <c r="O271" s="106"/>
      <c r="P271" s="55">
        <v>7.705000146395003E-6</v>
      </c>
      <c r="Q271" s="55">
        <v>1.3769000289149006E-5</v>
      </c>
      <c r="R271" s="55">
        <v>0</v>
      </c>
      <c r="S271" s="74">
        <v>1.79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2.0139866666666665E-3</v>
      </c>
      <c r="J272" s="55">
        <v>2.1523906543017964E-5</v>
      </c>
      <c r="K272" s="55">
        <v>6.6568795993146795E-6</v>
      </c>
      <c r="L272" s="75">
        <v>6656</v>
      </c>
      <c r="M272" s="55">
        <v>6.6560001264640022E-6</v>
      </c>
      <c r="N272" s="55">
        <v>6.1532563245256071E-3</v>
      </c>
      <c r="O272" s="106"/>
      <c r="P272" s="55">
        <v>6.6560001264640022E-6</v>
      </c>
      <c r="Q272" s="55">
        <v>1.1894000249774005E-5</v>
      </c>
      <c r="R272" s="55">
        <v>0</v>
      </c>
      <c r="S272" s="74">
        <v>1.79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2.0139866666666665E-3</v>
      </c>
      <c r="J273" s="55">
        <v>1.8700837100958989E-5</v>
      </c>
      <c r="K273" s="55">
        <v>5.7837651700761272E-6</v>
      </c>
      <c r="L273" s="75">
        <v>5783</v>
      </c>
      <c r="M273" s="55">
        <v>5.7830001098770025E-6</v>
      </c>
      <c r="N273" s="55">
        <v>5.6352897203998066E-3</v>
      </c>
      <c r="O273" s="106"/>
      <c r="P273" s="55">
        <v>5.7830001098770025E-6</v>
      </c>
      <c r="Q273" s="55">
        <v>1.0334000217014005E-5</v>
      </c>
      <c r="R273" s="55">
        <v>0</v>
      </c>
      <c r="S273" s="74">
        <v>1.79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2.0139866666666665E-3</v>
      </c>
      <c r="J274" s="55">
        <v>1.282663003336095E-4</v>
      </c>
      <c r="K274" s="55">
        <v>3.9669997463697036E-5</v>
      </c>
      <c r="L274" s="75">
        <v>39669</v>
      </c>
      <c r="M274" s="55">
        <v>3.9669000753711014E-5</v>
      </c>
      <c r="N274" s="55">
        <v>5.2416167193927769E-2</v>
      </c>
      <c r="O274" s="106"/>
      <c r="P274" s="55">
        <v>3.9669000753711014E-5</v>
      </c>
      <c r="Q274" s="55">
        <v>7.0885001488585036E-5</v>
      </c>
      <c r="R274" s="55">
        <v>0</v>
      </c>
      <c r="S274" s="74">
        <v>1.79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2.0139866666666665E-3</v>
      </c>
      <c r="J275" s="55">
        <v>1.7995295923766702E-5</v>
      </c>
      <c r="K275" s="55">
        <v>5.5655565163848976E-6</v>
      </c>
      <c r="L275" s="75">
        <v>5565</v>
      </c>
      <c r="M275" s="55">
        <v>5.5650001057350018E-6</v>
      </c>
      <c r="N275" s="55">
        <v>1.32450992761602E-2</v>
      </c>
      <c r="O275" s="106"/>
      <c r="P275" s="55">
        <v>5.5650001057350018E-6</v>
      </c>
      <c r="Q275" s="55">
        <v>9.9440002088240046E-6</v>
      </c>
      <c r="R275" s="55">
        <v>0</v>
      </c>
      <c r="S275" s="74">
        <v>1.79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2.0139866666666665E-3</v>
      </c>
      <c r="J276" s="55">
        <v>5.2929913233177101E-6</v>
      </c>
      <c r="K276" s="55">
        <v>1.6370079422674748E-6</v>
      </c>
      <c r="L276" s="75">
        <v>1637</v>
      </c>
      <c r="M276" s="55">
        <v>1.6370000311030006E-6</v>
      </c>
      <c r="N276" s="55">
        <v>5.6100077994509544E-3</v>
      </c>
      <c r="O276" s="106"/>
      <c r="P276" s="55">
        <v>1.6370000311030006E-6</v>
      </c>
      <c r="Q276" s="55">
        <v>2.9250000614250014E-6</v>
      </c>
      <c r="R276" s="55">
        <v>0</v>
      </c>
      <c r="S276" s="74">
        <v>1.79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2.0139866666666665E-3</v>
      </c>
      <c r="J277" s="55">
        <v>2.646646450540495E-6</v>
      </c>
      <c r="K277" s="55">
        <v>8.1855060687934361E-7</v>
      </c>
      <c r="L277" s="75">
        <v>818</v>
      </c>
      <c r="M277" s="55">
        <v>8.1800001554200028E-7</v>
      </c>
      <c r="N277" s="55">
        <v>3.650058883799615E-3</v>
      </c>
      <c r="O277" s="106"/>
      <c r="P277" s="55">
        <v>8.1800001554200028E-7</v>
      </c>
      <c r="Q277" s="55">
        <v>1.4620000307020006E-6</v>
      </c>
      <c r="R277" s="55">
        <v>0</v>
      </c>
      <c r="S277" s="74">
        <v>1.79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3.0209799999999999E-3</v>
      </c>
      <c r="J283" s="55">
        <v>1.0898643392715396E-5</v>
      </c>
      <c r="K283" s="55">
        <v>3.3707151030493253E-6</v>
      </c>
      <c r="L283" s="75">
        <v>3370</v>
      </c>
      <c r="M283" s="55">
        <v>3.3700000640300012E-6</v>
      </c>
      <c r="N283" s="55">
        <v>4.7446029009205179E-2</v>
      </c>
      <c r="O283" s="106"/>
      <c r="P283" s="55">
        <v>3.3700000640300012E-6</v>
      </c>
      <c r="Q283" s="55">
        <v>6.0230001264830023E-6</v>
      </c>
      <c r="R283" s="55">
        <v>0</v>
      </c>
      <c r="S283" s="74">
        <v>1.79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5" t="s">
        <v>49</v>
      </c>
      <c r="B295" s="215"/>
      <c r="C295" s="215"/>
      <c r="D295" s="215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301</v>
      </c>
      <c r="Q298" s="157" t="s">
        <v>302</v>
      </c>
      <c r="R298" s="157" t="s">
        <v>281</v>
      </c>
      <c r="S298" s="157" t="s">
        <v>74</v>
      </c>
      <c r="U298" s="117" t="s">
        <v>299</v>
      </c>
    </row>
    <row r="299" spans="1:22">
      <c r="A299" s="59">
        <v>-1</v>
      </c>
      <c r="B299" s="59">
        <v>0</v>
      </c>
      <c r="C299" s="87" cm="1">
        <f t="array" ref="C299:D362">C88:D151</f>
        <v>0</v>
      </c>
      <c r="D299" s="87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0.36356777533508378</v>
      </c>
    </row>
    <row r="300" spans="1:22">
      <c r="A300" s="152">
        <v>0</v>
      </c>
      <c r="B300" s="152">
        <v>1</v>
      </c>
      <c r="C300" s="201">
        <v>7042</v>
      </c>
      <c r="D300" s="201">
        <v>397470</v>
      </c>
      <c r="E300" s="180">
        <v>5.2724048380341487E-4</v>
      </c>
      <c r="F300" s="192">
        <v>0.56442771939789838</v>
      </c>
      <c r="G300" s="47">
        <v>344274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0.1058891505320077</v>
      </c>
      <c r="V300" s="203">
        <f>V299*12</f>
        <v>4.3628133040210049</v>
      </c>
    </row>
    <row r="301" spans="1:22">
      <c r="A301" s="152">
        <v>1</v>
      </c>
      <c r="B301" s="152">
        <v>2</v>
      </c>
      <c r="C301" s="201">
        <v>6961</v>
      </c>
      <c r="D301" s="201">
        <v>1078515</v>
      </c>
      <c r="E301" s="180">
        <v>5.2117594543532684E-4</v>
      </c>
      <c r="F301" s="192">
        <v>1.5493679069099267</v>
      </c>
      <c r="G301" s="81">
        <f>1+G300*G299</f>
        <v>1.344274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0.15170441803094861</v>
      </c>
    </row>
    <row r="302" spans="1:22" ht="16.2" customHeight="1">
      <c r="A302" s="152">
        <v>2</v>
      </c>
      <c r="B302" s="152">
        <v>3</v>
      </c>
      <c r="C302" s="201">
        <v>7196</v>
      </c>
      <c r="D302" s="201">
        <v>1845290</v>
      </c>
      <c r="E302" s="180">
        <v>5.3877059378718744E-4</v>
      </c>
      <c r="F302" s="192">
        <v>2.5643274041133965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0.17677620747899339</v>
      </c>
    </row>
    <row r="303" spans="1:22">
      <c r="A303" s="152">
        <v>3</v>
      </c>
      <c r="B303" s="152">
        <v>4</v>
      </c>
      <c r="C303" s="201">
        <v>7104</v>
      </c>
      <c r="D303" s="201">
        <v>2524955</v>
      </c>
      <c r="E303" s="180">
        <v>5.3188247613454413E-4</v>
      </c>
      <c r="F303" s="192">
        <v>3.5542722409909908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0.1955627891039918</v>
      </c>
    </row>
    <row r="304" spans="1:22">
      <c r="A304" s="152">
        <v>4</v>
      </c>
      <c r="B304" s="152">
        <v>5</v>
      </c>
      <c r="C304" s="201">
        <v>7483</v>
      </c>
      <c r="D304" s="201">
        <v>3409320</v>
      </c>
      <c r="E304" s="180">
        <v>5.6025852602967251E-4</v>
      </c>
      <c r="F304" s="192">
        <v>4.5560871308298809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0.2078578548036045</v>
      </c>
    </row>
    <row r="305" spans="1:21">
      <c r="A305" s="152">
        <v>5</v>
      </c>
      <c r="B305" s="152">
        <v>6</v>
      </c>
      <c r="C305" s="201">
        <v>8182</v>
      </c>
      <c r="D305" s="201">
        <v>4541655</v>
      </c>
      <c r="E305" s="180">
        <v>6.1259324602095158E-4</v>
      </c>
      <c r="F305" s="192">
        <v>5.550788315815204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0.21803709019489351</v>
      </c>
    </row>
    <row r="306" spans="1:21">
      <c r="A306" s="152">
        <v>6</v>
      </c>
      <c r="B306" s="152">
        <v>7</v>
      </c>
      <c r="C306" s="201">
        <v>8390</v>
      </c>
      <c r="D306" s="201">
        <v>5496365</v>
      </c>
      <c r="E306" s="180">
        <v>6.2816638158344951E-4</v>
      </c>
      <c r="F306" s="192">
        <v>6.5510905840286053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0.22959410003327049</v>
      </c>
    </row>
    <row r="307" spans="1:21">
      <c r="A307" s="152">
        <v>7</v>
      </c>
      <c r="B307" s="152">
        <v>8</v>
      </c>
      <c r="C307" s="201">
        <v>8747</v>
      </c>
      <c r="D307" s="201">
        <v>6605700</v>
      </c>
      <c r="E307" s="180">
        <v>6.5489527290946755E-4</v>
      </c>
      <c r="F307" s="192">
        <v>7.5519606722304786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0.23616206872221829</v>
      </c>
    </row>
    <row r="308" spans="1:21">
      <c r="A308" s="152">
        <v>8</v>
      </c>
      <c r="B308" s="152">
        <v>9</v>
      </c>
      <c r="C308" s="201">
        <v>8856</v>
      </c>
      <c r="D308" s="201">
        <v>7570485</v>
      </c>
      <c r="E308" s="180">
        <v>6.6305619491096885E-4</v>
      </c>
      <c r="F308" s="192">
        <v>8.5484247967479678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0.2460493890985542</v>
      </c>
    </row>
    <row r="309" spans="1:21">
      <c r="A309" s="152">
        <v>9</v>
      </c>
      <c r="B309" s="152">
        <v>10</v>
      </c>
      <c r="C309" s="201">
        <v>9108</v>
      </c>
      <c r="D309" s="201">
        <v>8694310</v>
      </c>
      <c r="E309" s="180">
        <v>6.8192364761168744E-4</v>
      </c>
      <c r="F309" s="192">
        <v>9.5457949055775142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0.24911116572458419</v>
      </c>
    </row>
    <row r="310" spans="1:21">
      <c r="A310" s="152">
        <v>10</v>
      </c>
      <c r="B310" s="152">
        <v>15</v>
      </c>
      <c r="C310" s="201">
        <v>51671</v>
      </c>
      <c r="D310" s="201">
        <v>65170480</v>
      </c>
      <c r="E310" s="180">
        <v>3.8686513829318736E-3</v>
      </c>
      <c r="F310" s="192">
        <v>12.612583460742004</v>
      </c>
      <c r="G310" s="106"/>
      <c r="H310" s="143" t="str">
        <f t="shared" si="6"/>
        <v>(10, 15]</v>
      </c>
      <c r="I310" s="172">
        <v>3.08</v>
      </c>
      <c r="J310" s="180">
        <v>1.1915446259430171E-2</v>
      </c>
      <c r="K310" s="180">
        <v>1.0358053634705515E-2</v>
      </c>
      <c r="L310" s="189">
        <v>10358053</v>
      </c>
      <c r="M310" s="180">
        <v>1.0358053186444957E-2</v>
      </c>
      <c r="N310" s="180">
        <v>0.13064181030484168</v>
      </c>
      <c r="O310" s="106"/>
      <c r="P310" s="180">
        <v>1.0358053186444957E-2</v>
      </c>
      <c r="Q310" s="180">
        <v>1.1910025238200506E-2</v>
      </c>
      <c r="R310" s="180">
        <v>7.2289156626506021E-2</v>
      </c>
      <c r="S310" s="190">
        <v>1.1499999999999999</v>
      </c>
      <c r="T310" s="92"/>
      <c r="U310" s="180">
        <v>0.26623994018568342</v>
      </c>
    </row>
    <row r="311" spans="1:21">
      <c r="A311" s="152">
        <v>15</v>
      </c>
      <c r="B311" s="152">
        <v>20</v>
      </c>
      <c r="C311" s="201">
        <v>60539</v>
      </c>
      <c r="D311" s="201">
        <v>106561110</v>
      </c>
      <c r="E311" s="180">
        <v>4.5326060279714479E-3</v>
      </c>
      <c r="F311" s="192">
        <v>17.602059829201011</v>
      </c>
      <c r="G311" s="106"/>
      <c r="H311" s="181" t="str">
        <f t="shared" si="6"/>
        <v>(15, 20]</v>
      </c>
      <c r="I311" s="172">
        <v>9.24</v>
      </c>
      <c r="J311" s="180">
        <v>4.1881279698456182E-2</v>
      </c>
      <c r="K311" s="180">
        <v>3.6407242495293521E-2</v>
      </c>
      <c r="L311" s="189">
        <v>36407242</v>
      </c>
      <c r="M311" s="180">
        <v>3.6407242655330366E-2</v>
      </c>
      <c r="N311" s="180">
        <v>0.64084246343536422</v>
      </c>
      <c r="O311" s="106"/>
      <c r="P311" s="180">
        <v>3.6407242655330366E-2</v>
      </c>
      <c r="Q311" s="180">
        <v>4.186222683724454E-2</v>
      </c>
      <c r="R311" s="180">
        <v>7.2289156626506021E-2</v>
      </c>
      <c r="S311" s="190">
        <v>1.1499999999999999</v>
      </c>
      <c r="T311" s="92"/>
      <c r="U311" s="180">
        <v>0.28653505966539411</v>
      </c>
    </row>
    <row r="312" spans="1:21">
      <c r="A312" s="152">
        <v>20</v>
      </c>
      <c r="B312" s="152">
        <v>25</v>
      </c>
      <c r="C312" s="201">
        <v>68801</v>
      </c>
      <c r="D312" s="201">
        <v>155359970</v>
      </c>
      <c r="E312" s="180">
        <v>5.151188941516437E-3</v>
      </c>
      <c r="F312" s="192">
        <v>22.581062775250363</v>
      </c>
      <c r="G312" s="106"/>
      <c r="H312" s="143" t="str">
        <f t="shared" si="6"/>
        <v>(20, 25]</v>
      </c>
      <c r="I312" s="172">
        <v>21.55</v>
      </c>
      <c r="J312" s="180">
        <v>0.11100812168967922</v>
      </c>
      <c r="K312" s="180">
        <v>9.6498952142863498E-2</v>
      </c>
      <c r="L312" s="189">
        <v>96498952</v>
      </c>
      <c r="M312" s="180">
        <v>9.6498953736981169E-2</v>
      </c>
      <c r="N312" s="180">
        <v>2.1790489320807525</v>
      </c>
      <c r="O312" s="106"/>
      <c r="P312" s="180">
        <v>9.6498953736981169E-2</v>
      </c>
      <c r="Q312" s="180">
        <v>0.11100911122018223</v>
      </c>
      <c r="R312" s="180">
        <v>7.2289156626506021E-2</v>
      </c>
      <c r="S312" s="190">
        <v>1.1499999999999999</v>
      </c>
      <c r="T312" s="92"/>
      <c r="U312" s="180">
        <v>0.30237898056905232</v>
      </c>
    </row>
    <row r="313" spans="1:21">
      <c r="A313" s="152">
        <v>25</v>
      </c>
      <c r="B313" s="152">
        <v>30</v>
      </c>
      <c r="C313" s="201">
        <v>76304</v>
      </c>
      <c r="D313" s="201">
        <v>210369015</v>
      </c>
      <c r="E313" s="180">
        <v>5.7129448844271194E-3</v>
      </c>
      <c r="F313" s="192">
        <v>27.56985413608723</v>
      </c>
      <c r="G313" s="106"/>
      <c r="H313" s="143" t="str">
        <f t="shared" si="6"/>
        <v>(25, 30]</v>
      </c>
      <c r="I313" s="172">
        <v>19.489999999999998</v>
      </c>
      <c r="J313" s="180">
        <v>0.11134529579748455</v>
      </c>
      <c r="K313" s="180">
        <v>9.6792056355399184E-2</v>
      </c>
      <c r="L313" s="189">
        <v>96792056</v>
      </c>
      <c r="M313" s="180">
        <v>9.6792057742257034E-2</v>
      </c>
      <c r="N313" s="180">
        <v>2.668542913485759</v>
      </c>
      <c r="O313" s="106"/>
      <c r="P313" s="180">
        <v>9.6792057742257034E-2</v>
      </c>
      <c r="Q313" s="180">
        <v>0.1113663652273273</v>
      </c>
      <c r="R313" s="180">
        <v>8.4337349397590355E-2</v>
      </c>
      <c r="S313" s="190">
        <v>1.1499999999999999</v>
      </c>
      <c r="T313" s="92"/>
      <c r="U313" s="180">
        <v>0.3162044578648337</v>
      </c>
    </row>
    <row r="314" spans="1:21">
      <c r="A314" s="152">
        <v>30</v>
      </c>
      <c r="B314" s="152">
        <v>35</v>
      </c>
      <c r="C314" s="201">
        <v>83241</v>
      </c>
      <c r="D314" s="201">
        <v>271107480</v>
      </c>
      <c r="E314" s="180">
        <v>6.2323239296052345E-3</v>
      </c>
      <c r="F314" s="192">
        <v>32.568984034310013</v>
      </c>
      <c r="G314" s="106"/>
      <c r="H314" s="143" t="str">
        <f t="shared" si="6"/>
        <v>(30, 35]</v>
      </c>
      <c r="I314" s="172">
        <v>12.93</v>
      </c>
      <c r="J314" s="180">
        <v>8.0583948409795686E-2</v>
      </c>
      <c r="K314" s="180">
        <v>7.0051330143376694E-2</v>
      </c>
      <c r="L314" s="189">
        <v>70051330</v>
      </c>
      <c r="M314" s="180">
        <v>7.0051331260923957E-2</v>
      </c>
      <c r="N314" s="180">
        <v>2.2815006894191945</v>
      </c>
      <c r="O314" s="106"/>
      <c r="P314" s="180">
        <v>7.0051331260923957E-2</v>
      </c>
      <c r="Q314" s="180">
        <v>8.0584666611693334E-2</v>
      </c>
      <c r="R314" s="180">
        <v>3.614457831325301E-2</v>
      </c>
      <c r="S314" s="190">
        <v>1.1499999999999999</v>
      </c>
      <c r="T314" s="92"/>
      <c r="U314" s="180">
        <v>0.32743314564967207</v>
      </c>
    </row>
    <row r="315" spans="1:21">
      <c r="A315" s="152">
        <v>35</v>
      </c>
      <c r="B315" s="152">
        <v>40</v>
      </c>
      <c r="C315" s="201">
        <v>89448</v>
      </c>
      <c r="D315" s="201">
        <v>335898775</v>
      </c>
      <c r="E315" s="180">
        <v>6.6970472586265067E-3</v>
      </c>
      <c r="F315" s="192">
        <v>37.552407544047938</v>
      </c>
      <c r="G315" s="106"/>
      <c r="H315" s="181" t="str">
        <f t="shared" si="6"/>
        <v>(35, 40]</v>
      </c>
      <c r="I315" s="172">
        <v>11.85</v>
      </c>
      <c r="J315" s="180">
        <v>7.9360010014724106E-2</v>
      </c>
      <c r="K315" s="180">
        <v>6.8987364995475212E-2</v>
      </c>
      <c r="L315" s="189">
        <v>68987364</v>
      </c>
      <c r="M315" s="180">
        <v>6.8987365241772569E-2</v>
      </c>
      <c r="N315" s="180">
        <v>2.5906416549491307</v>
      </c>
      <c r="O315" s="106"/>
      <c r="P315" s="180">
        <v>6.8987365241772569E-2</v>
      </c>
      <c r="Q315" s="180">
        <v>7.9365330587306618E-2</v>
      </c>
      <c r="R315" s="180">
        <v>2.4096385542168676E-2</v>
      </c>
      <c r="S315" s="190">
        <v>1.1499999999999999</v>
      </c>
      <c r="T315" s="92"/>
      <c r="U315" s="180">
        <v>0.33705596911860491</v>
      </c>
    </row>
    <row r="316" spans="1:21">
      <c r="A316" s="152">
        <v>40</v>
      </c>
      <c r="B316" s="152">
        <v>45</v>
      </c>
      <c r="C316" s="201">
        <v>95401</v>
      </c>
      <c r="D316" s="201">
        <v>405939470</v>
      </c>
      <c r="E316" s="180">
        <v>7.1427533932589583E-3</v>
      </c>
      <c r="F316" s="192">
        <v>42.55086110208488</v>
      </c>
      <c r="G316" s="106"/>
      <c r="H316" s="143" t="str">
        <f t="shared" si="6"/>
        <v>(40, 45]</v>
      </c>
      <c r="I316" s="172">
        <v>11.25</v>
      </c>
      <c r="J316" s="180">
        <v>8.0355975674163277E-2</v>
      </c>
      <c r="K316" s="180">
        <v>6.985315428227018E-2</v>
      </c>
      <c r="L316" s="189">
        <v>69853154</v>
      </c>
      <c r="M316" s="180">
        <v>6.9853155257356789E-2</v>
      </c>
      <c r="N316" s="180">
        <v>2.9723119068981592</v>
      </c>
      <c r="O316" s="106"/>
      <c r="P316" s="180">
        <v>6.9853155257356789E-2</v>
      </c>
      <c r="Q316" s="180">
        <v>8.0320283606405668E-2</v>
      </c>
      <c r="R316" s="180">
        <v>3.614457831325301E-2</v>
      </c>
      <c r="S316" s="190">
        <v>1.1499999999999999</v>
      </c>
      <c r="T316" s="92"/>
      <c r="U316" s="180">
        <v>0.34630663093382918</v>
      </c>
    </row>
    <row r="317" spans="1:21">
      <c r="A317" s="152">
        <v>45</v>
      </c>
      <c r="B317" s="152">
        <v>50</v>
      </c>
      <c r="C317" s="201">
        <v>100624</v>
      </c>
      <c r="D317" s="201">
        <v>478490985</v>
      </c>
      <c r="E317" s="180">
        <v>7.5338038117345671E-3</v>
      </c>
      <c r="F317" s="192">
        <v>47.552371700588331</v>
      </c>
      <c r="G317" s="106"/>
      <c r="H317" s="143" t="str">
        <f t="shared" si="6"/>
        <v>(45, 50]</v>
      </c>
      <c r="I317" s="172">
        <v>10.78</v>
      </c>
      <c r="J317" s="180">
        <v>8.1214405090498626E-2</v>
      </c>
      <c r="K317" s="180">
        <v>7.059938381848864E-2</v>
      </c>
      <c r="L317" s="189">
        <v>70599383</v>
      </c>
      <c r="M317" s="180">
        <v>7.059938427078892E-2</v>
      </c>
      <c r="N317" s="180">
        <v>3.3571681626772238</v>
      </c>
      <c r="O317" s="106">
        <v>1.5</v>
      </c>
      <c r="P317" s="180">
        <v>7.059938427078892E-2</v>
      </c>
      <c r="Q317" s="180">
        <v>8.1177459623549192E-2</v>
      </c>
      <c r="R317" s="180">
        <v>2.4096385542168676E-2</v>
      </c>
      <c r="S317" s="190">
        <v>1.1499999999999999</v>
      </c>
      <c r="T317" s="92"/>
      <c r="U317" s="180">
        <v>0.35514780883072311</v>
      </c>
    </row>
    <row r="318" spans="1:21">
      <c r="A318" s="152">
        <v>50</v>
      </c>
      <c r="B318" s="152">
        <v>60</v>
      </c>
      <c r="C318" s="201">
        <v>214959</v>
      </c>
      <c r="D318" s="201">
        <v>1184621845</v>
      </c>
      <c r="E318" s="180">
        <v>1.6094161766245139E-2</v>
      </c>
      <c r="F318" s="192">
        <v>55.10919966133077</v>
      </c>
      <c r="G318" s="106">
        <v>3.34</v>
      </c>
      <c r="H318" s="181" t="str">
        <f t="shared" si="6"/>
        <v>(50, 60]</v>
      </c>
      <c r="I318" s="172" cm="1">
        <f t="array" ref="I318:I362">G318:G362*G301</f>
        <v>4.4898751599999995</v>
      </c>
      <c r="J318" s="180">
        <v>7.2260777135285767E-2</v>
      </c>
      <c r="K318" s="180">
        <v>6.2816027948632308E-2</v>
      </c>
      <c r="L318" s="189">
        <v>62816027</v>
      </c>
      <c r="M318" s="180">
        <v>6.2816028130688512E-2</v>
      </c>
      <c r="N318" s="180">
        <v>3.4617410361858836</v>
      </c>
      <c r="O318" s="106" cm="1">
        <f t="array" ref="O318:O362">G318:G362*O317</f>
        <v>5.01</v>
      </c>
      <c r="P318" s="180">
        <v>6.2816028130688512E-2</v>
      </c>
      <c r="Q318" s="180">
        <v>5.3735220074704403E-2</v>
      </c>
      <c r="R318" s="180">
        <v>2.4096385542168676E-2</v>
      </c>
      <c r="S318" s="190">
        <v>0.86</v>
      </c>
      <c r="T318" s="92"/>
      <c r="U318" s="180">
        <v>0.36609409525769698</v>
      </c>
    </row>
    <row r="319" spans="1:21">
      <c r="A319" s="152">
        <v>60</v>
      </c>
      <c r="B319" s="152">
        <v>70</v>
      </c>
      <c r="C319" s="201">
        <v>229908</v>
      </c>
      <c r="D319" s="201">
        <v>1496133495</v>
      </c>
      <c r="E319" s="180">
        <v>1.7213406013955625E-2</v>
      </c>
      <c r="F319" s="192">
        <v>65.075312516310873</v>
      </c>
      <c r="G319" s="106">
        <v>4.46</v>
      </c>
      <c r="H319" s="143" t="str">
        <f t="shared" si="6"/>
        <v>(60, 70]</v>
      </c>
      <c r="I319" s="172">
        <v>5.9954620399999996</v>
      </c>
      <c r="J319" s="180">
        <v>0.10320232233577865</v>
      </c>
      <c r="K319" s="180">
        <v>8.971339945695693E-2</v>
      </c>
      <c r="L319" s="189">
        <v>89713399</v>
      </c>
      <c r="M319" s="180">
        <v>8.9713400614841204E-2</v>
      </c>
      <c r="N319" s="180">
        <v>5.8381275819117873</v>
      </c>
      <c r="O319" s="106">
        <v>6.6899999999999995</v>
      </c>
      <c r="P319" s="180">
        <v>8.9713400614841204E-2</v>
      </c>
      <c r="Q319" s="180">
        <v>7.6811535536230713E-2</v>
      </c>
      <c r="R319" s="180">
        <v>6.0240963855421686E-2</v>
      </c>
      <c r="S319" s="190">
        <v>0.86</v>
      </c>
      <c r="T319" s="92"/>
      <c r="U319" s="180">
        <v>0.37920328529188319</v>
      </c>
    </row>
    <row r="320" spans="1:21">
      <c r="A320" s="152">
        <v>70</v>
      </c>
      <c r="B320" s="152">
        <v>80</v>
      </c>
      <c r="C320" s="201">
        <v>241897</v>
      </c>
      <c r="D320" s="201">
        <v>1815887605</v>
      </c>
      <c r="E320" s="180">
        <v>1.811103256327672E-2</v>
      </c>
      <c r="F320" s="192">
        <v>75.068628589854356</v>
      </c>
      <c r="G320" s="106">
        <v>3.81</v>
      </c>
      <c r="H320" s="143" t="str">
        <f t="shared" si="6"/>
        <v>(70, 80]</v>
      </c>
      <c r="I320" s="172">
        <v>5.1216839399999996</v>
      </c>
      <c r="J320" s="180">
        <v>9.2758984616151396E-2</v>
      </c>
      <c r="K320" s="180">
        <v>8.063504436474779E-2</v>
      </c>
      <c r="L320" s="189">
        <v>80635044</v>
      </c>
      <c r="M320" s="180">
        <v>8.0635045451430812E-2</v>
      </c>
      <c r="N320" s="180">
        <v>6.0531622783194843</v>
      </c>
      <c r="O320" s="106">
        <v>5.7149999999999999</v>
      </c>
      <c r="P320" s="180">
        <v>8.0635045451430812E-2</v>
      </c>
      <c r="Q320" s="180">
        <v>6.8980185379603709E-2</v>
      </c>
      <c r="R320" s="180">
        <v>4.8192771084337352E-2</v>
      </c>
      <c r="S320" s="190">
        <v>0.86</v>
      </c>
      <c r="T320" s="92"/>
      <c r="U320" s="180">
        <v>0.39031090064681029</v>
      </c>
    </row>
    <row r="321" spans="1:21">
      <c r="A321" s="152">
        <v>80</v>
      </c>
      <c r="B321" s="152">
        <v>90</v>
      </c>
      <c r="C321" s="201">
        <v>251871</v>
      </c>
      <c r="D321" s="201">
        <v>2142451880</v>
      </c>
      <c r="E321" s="180">
        <v>1.8857794361836114E-2</v>
      </c>
      <c r="F321" s="192">
        <v>85.061475120200413</v>
      </c>
      <c r="G321" s="106">
        <v>1.67</v>
      </c>
      <c r="H321" s="143" t="str">
        <f t="shared" si="6"/>
        <v>(80, 90]</v>
      </c>
      <c r="I321" s="172">
        <v>2.2449375799999998</v>
      </c>
      <c r="J321" s="180">
        <v>4.2334571238798004E-2</v>
      </c>
      <c r="K321" s="180">
        <v>3.6801287165110476E-2</v>
      </c>
      <c r="L321" s="189">
        <v>36801287</v>
      </c>
      <c r="M321" s="180">
        <v>3.6801287662423181E-2</v>
      </c>
      <c r="N321" s="180">
        <v>3.130371814888548</v>
      </c>
      <c r="O321" s="106">
        <v>2.5049999999999999</v>
      </c>
      <c r="P321" s="180">
        <v>3.6801287662423181E-2</v>
      </c>
      <c r="Q321" s="180">
        <v>3.1481220629624412E-2</v>
      </c>
      <c r="R321" s="180">
        <v>2.4096385542168676E-2</v>
      </c>
      <c r="S321" s="190">
        <v>0.86</v>
      </c>
      <c r="T321" s="92"/>
      <c r="U321" s="180">
        <v>0.40047450541398422</v>
      </c>
    </row>
    <row r="322" spans="1:21">
      <c r="A322" s="152">
        <v>90</v>
      </c>
      <c r="B322" s="152">
        <v>100</v>
      </c>
      <c r="C322" s="201">
        <v>258300</v>
      </c>
      <c r="D322" s="201">
        <v>2455049550</v>
      </c>
      <c r="E322" s="180">
        <v>1.9339139018236591E-2</v>
      </c>
      <c r="F322" s="192">
        <v>95.046440185830434</v>
      </c>
      <c r="G322" s="106">
        <v>1.67</v>
      </c>
      <c r="H322" s="143" t="str">
        <f t="shared" si="6"/>
        <v>(90, 100]</v>
      </c>
      <c r="I322" s="172">
        <v>2.2449375799999998</v>
      </c>
      <c r="J322" s="180">
        <v>4.3415159946883622E-2</v>
      </c>
      <c r="K322" s="180">
        <v>3.7740638957037678E-2</v>
      </c>
      <c r="L322" s="189">
        <v>37740638</v>
      </c>
      <c r="M322" s="180">
        <v>3.7740638679331494E-2</v>
      </c>
      <c r="N322" s="180">
        <v>3.5871133568101192</v>
      </c>
      <c r="O322" s="106">
        <v>2.5049999999999999</v>
      </c>
      <c r="P322" s="180">
        <v>3.7740638679331494E-2</v>
      </c>
      <c r="Q322" s="180">
        <v>3.2284777645695553E-2</v>
      </c>
      <c r="R322" s="180">
        <v>1.2048192771084338E-2</v>
      </c>
      <c r="S322" s="190">
        <v>0.86</v>
      </c>
      <c r="T322" s="92"/>
      <c r="U322" s="200">
        <v>0.40980344805207769</v>
      </c>
    </row>
    <row r="323" spans="1:21">
      <c r="A323" s="152">
        <v>100</v>
      </c>
      <c r="B323" s="152">
        <v>120</v>
      </c>
      <c r="C323" s="201">
        <v>527850</v>
      </c>
      <c r="D323" s="201">
        <v>5809282525</v>
      </c>
      <c r="E323" s="180">
        <v>3.9520575032040976E-2</v>
      </c>
      <c r="F323" s="192">
        <v>110.05555602917495</v>
      </c>
      <c r="G323" s="106">
        <v>1.67</v>
      </c>
      <c r="H323" s="142" t="str">
        <f t="shared" si="6"/>
        <v>(100, 120]</v>
      </c>
      <c r="I323" s="172">
        <v>2.2449375799999998</v>
      </c>
      <c r="J323" s="180">
        <v>8.872122407263848E-2</v>
      </c>
      <c r="K323" s="180">
        <v>7.7125033966211134E-2</v>
      </c>
      <c r="L323" s="189">
        <v>77125033</v>
      </c>
      <c r="M323" s="180">
        <v>7.7125034388250621E-2</v>
      </c>
      <c r="N323" s="180">
        <v>8.4880385433681607</v>
      </c>
      <c r="O323" s="106">
        <v>2.5049999999999999</v>
      </c>
      <c r="P323" s="180">
        <v>7.7125034388250621E-2</v>
      </c>
      <c r="Q323" s="180">
        <v>6.5975688319513767E-2</v>
      </c>
      <c r="R323" s="180">
        <v>6.0240963855421686E-2</v>
      </c>
      <c r="S323" s="190">
        <v>0.86</v>
      </c>
      <c r="T323" s="92"/>
      <c r="U323" s="200">
        <v>0.421465812891617</v>
      </c>
    </row>
    <row r="324" spans="1:21">
      <c r="A324" s="152">
        <v>120</v>
      </c>
      <c r="B324" s="152">
        <v>140</v>
      </c>
      <c r="C324" s="201">
        <v>535919</v>
      </c>
      <c r="D324" s="201">
        <v>6967737790</v>
      </c>
      <c r="E324" s="180">
        <v>4.0124707872684226E-2</v>
      </c>
      <c r="F324" s="192">
        <v>130.01475577465996</v>
      </c>
      <c r="G324" s="106">
        <v>1</v>
      </c>
      <c r="H324" s="143" t="str">
        <f t="shared" si="6"/>
        <v>(120, 140]</v>
      </c>
      <c r="I324" s="172">
        <v>1.344274</v>
      </c>
      <c r="J324" s="180">
        <v>5.3938601550844713E-2</v>
      </c>
      <c r="K324" s="180">
        <v>4.688862806145358E-2</v>
      </c>
      <c r="L324" s="189">
        <v>46888628</v>
      </c>
      <c r="M324" s="180">
        <v>4.688862884399532E-2</v>
      </c>
      <c r="N324" s="180">
        <v>6.0962136277607284</v>
      </c>
      <c r="O324" s="106">
        <v>1.5</v>
      </c>
      <c r="P324" s="180">
        <v>4.688862884399532E-2</v>
      </c>
      <c r="Q324" s="180">
        <v>4.0190536803810739E-2</v>
      </c>
      <c r="R324" s="180">
        <v>7.2289156626506021E-2</v>
      </c>
      <c r="S324" s="190">
        <v>0.86</v>
      </c>
      <c r="T324" s="92"/>
      <c r="U324" s="200">
        <v>0.43566693356949571</v>
      </c>
    </row>
    <row r="325" spans="1:21">
      <c r="A325" s="152">
        <v>140</v>
      </c>
      <c r="B325" s="152">
        <v>160</v>
      </c>
      <c r="C325" s="201">
        <v>529244</v>
      </c>
      <c r="D325" s="201">
        <v>7938511790</v>
      </c>
      <c r="E325" s="180">
        <v>3.9624944988647333E-2</v>
      </c>
      <c r="F325" s="192">
        <v>149.99719959035909</v>
      </c>
      <c r="G325" s="106">
        <v>0.4</v>
      </c>
      <c r="H325" s="142" t="str">
        <f t="shared" si="6"/>
        <v>(140, 160]</v>
      </c>
      <c r="I325" s="172">
        <v>0.53770960000000001</v>
      </c>
      <c r="J325" s="180">
        <v>2.1306713319867561E-2</v>
      </c>
      <c r="K325" s="180">
        <v>1.8521847570066325E-2</v>
      </c>
      <c r="L325" s="189">
        <v>18521847</v>
      </c>
      <c r="M325" s="180">
        <v>1.8521847333393252E-2</v>
      </c>
      <c r="N325" s="180">
        <v>2.7782252312491478</v>
      </c>
      <c r="O325" s="106">
        <v>0.60000000000000009</v>
      </c>
      <c r="P325" s="180">
        <v>1.8521847333393252E-2</v>
      </c>
      <c r="Q325" s="180">
        <v>1.5875981317519626E-2</v>
      </c>
      <c r="R325" s="180">
        <v>2.4096385542168676E-2</v>
      </c>
      <c r="S325" s="190">
        <v>0.86</v>
      </c>
      <c r="T325" s="92"/>
      <c r="U325" s="200">
        <v>0.44717023498564051</v>
      </c>
    </row>
    <row r="326" spans="1:21">
      <c r="A326" s="152">
        <v>160</v>
      </c>
      <c r="B326" s="152">
        <v>180</v>
      </c>
      <c r="C326" s="201">
        <v>519627</v>
      </c>
      <c r="D326" s="201">
        <v>8832072340</v>
      </c>
      <c r="E326" s="180">
        <v>3.8904912081413959E-2</v>
      </c>
      <c r="F326" s="192">
        <v>169.96946540499243</v>
      </c>
      <c r="G326" s="106">
        <v>0.08</v>
      </c>
      <c r="H326" s="143" t="str">
        <f t="shared" si="6"/>
        <v>(160, 180]</v>
      </c>
      <c r="I326" s="172">
        <v>0.10754192</v>
      </c>
      <c r="J326" s="180">
        <v>4.1839089426664536E-3</v>
      </c>
      <c r="K326" s="180">
        <v>3.6370566647107405E-3</v>
      </c>
      <c r="L326" s="189">
        <v>3637056</v>
      </c>
      <c r="M326" s="180">
        <v>3.637056065467009E-3</v>
      </c>
      <c r="N326" s="180">
        <v>0.61818847509541264</v>
      </c>
      <c r="O326" s="106">
        <v>0.12</v>
      </c>
      <c r="P326" s="180">
        <v>3.637056065467009E-3</v>
      </c>
      <c r="Q326" s="180">
        <v>2.922655058453101E-3</v>
      </c>
      <c r="R326" s="180">
        <v>3.614457831325301E-2</v>
      </c>
      <c r="S326" s="190">
        <v>0.8</v>
      </c>
      <c r="T326" s="92"/>
      <c r="U326" s="200">
        <v>0.45747273730325311</v>
      </c>
    </row>
    <row r="327" spans="1:21">
      <c r="A327" s="152">
        <v>180</v>
      </c>
      <c r="B327" s="152">
        <v>200</v>
      </c>
      <c r="C327" s="201">
        <v>500559</v>
      </c>
      <c r="D327" s="201">
        <v>9508456100</v>
      </c>
      <c r="E327" s="180">
        <v>3.7477274827059578E-2</v>
      </c>
      <c r="F327" s="192">
        <v>189.95675035310524</v>
      </c>
      <c r="G327" s="106">
        <v>7.0000000000000007E-2</v>
      </c>
      <c r="H327" s="143" t="str">
        <f t="shared" si="6"/>
        <v>(180, 200]</v>
      </c>
      <c r="I327" s="172">
        <v>9.4099180000000004E-2</v>
      </c>
      <c r="J327" s="180">
        <v>3.5265808298609483E-3</v>
      </c>
      <c r="K327" s="180">
        <v>3.0656437524456495E-3</v>
      </c>
      <c r="L327" s="189">
        <v>3065643</v>
      </c>
      <c r="M327" s="180">
        <v>3.0656430551815749E-3</v>
      </c>
      <c r="N327" s="180">
        <v>0.58233959250485723</v>
      </c>
      <c r="O327" s="106">
        <v>0.10500000000000001</v>
      </c>
      <c r="P327" s="180">
        <v>3.0656430551815749E-3</v>
      </c>
      <c r="Q327" s="180">
        <v>2.4400190488003811E-3</v>
      </c>
      <c r="R327" s="180">
        <v>0</v>
      </c>
      <c r="S327" s="190">
        <v>0.8</v>
      </c>
      <c r="T327" s="92"/>
      <c r="U327" s="200">
        <v>0.46688540167069742</v>
      </c>
    </row>
    <row r="328" spans="1:21">
      <c r="A328" s="152">
        <v>200</v>
      </c>
      <c r="B328" s="152">
        <v>250</v>
      </c>
      <c r="C328" s="201">
        <v>1165700</v>
      </c>
      <c r="D328" s="201">
        <v>26176231540</v>
      </c>
      <c r="E328" s="180">
        <v>8.727694290963374E-2</v>
      </c>
      <c r="F328" s="192">
        <v>224.55375774212919</v>
      </c>
      <c r="G328" s="106">
        <v>0.1</v>
      </c>
      <c r="H328" s="143" t="str">
        <f t="shared" si="6"/>
        <v>(200, 250]</v>
      </c>
      <c r="I328" s="172">
        <v>0.1344274</v>
      </c>
      <c r="J328" s="180">
        <v>1.1732412515290499E-2</v>
      </c>
      <c r="K328" s="180">
        <v>1.0198943073717565E-2</v>
      </c>
      <c r="L328" s="189">
        <v>10198943</v>
      </c>
      <c r="M328" s="180">
        <v>1.0198943183580977E-2</v>
      </c>
      <c r="N328" s="180">
        <v>2.2902110168715826</v>
      </c>
      <c r="O328" s="106">
        <v>0.15000000000000002</v>
      </c>
      <c r="P328" s="180">
        <v>1.0198943183580977E-2</v>
      </c>
      <c r="Q328" s="180">
        <v>8.7420121748402434E-3</v>
      </c>
      <c r="R328" s="180">
        <v>6.0240963855421686E-2</v>
      </c>
      <c r="S328" s="190">
        <v>0.86</v>
      </c>
      <c r="T328" s="92"/>
      <c r="U328" s="200">
        <v>0.48025330649648901</v>
      </c>
    </row>
    <row r="329" spans="1:21">
      <c r="A329" s="152">
        <v>250</v>
      </c>
      <c r="B329" s="152">
        <v>300</v>
      </c>
      <c r="C329" s="201">
        <v>1026762</v>
      </c>
      <c r="D329" s="201">
        <v>28180089350</v>
      </c>
      <c r="E329" s="180">
        <v>7.6874537578949437E-2</v>
      </c>
      <c r="F329" s="192">
        <v>274.45590458158756</v>
      </c>
      <c r="G329" s="106">
        <v>0.02</v>
      </c>
      <c r="H329" s="143" t="str">
        <f t="shared" si="6"/>
        <v>(250, 300]</v>
      </c>
      <c r="I329" s="172">
        <v>2.688548E-2</v>
      </c>
      <c r="J329" s="180">
        <v>2.0668088425880933E-3</v>
      </c>
      <c r="K329" s="180">
        <v>1.7966693297171476E-3</v>
      </c>
      <c r="L329" s="189">
        <v>1796669</v>
      </c>
      <c r="M329" s="180">
        <v>1.7966690323400426E-3</v>
      </c>
      <c r="N329" s="180">
        <v>0.49310642450461201</v>
      </c>
      <c r="O329" s="106">
        <v>0.03</v>
      </c>
      <c r="P329" s="180">
        <v>1.7966690323400426E-3</v>
      </c>
      <c r="Q329" s="180">
        <v>1.3860110277202206E-3</v>
      </c>
      <c r="R329" s="180">
        <v>2.4096385542168676E-2</v>
      </c>
      <c r="S329" s="190">
        <v>0.77</v>
      </c>
      <c r="T329" s="92"/>
      <c r="U329" s="200">
        <v>0.49682640747581852</v>
      </c>
    </row>
    <row r="330" spans="1:21">
      <c r="A330" s="152">
        <v>300</v>
      </c>
      <c r="B330" s="152">
        <v>350</v>
      </c>
      <c r="C330" s="201">
        <v>890637</v>
      </c>
      <c r="D330" s="201">
        <v>28893976955</v>
      </c>
      <c r="E330" s="180">
        <v>6.66827439325791E-2</v>
      </c>
      <c r="F330" s="192">
        <v>324.41922977599182</v>
      </c>
      <c r="G330" s="106">
        <v>0.02</v>
      </c>
      <c r="H330" s="143" t="str">
        <f t="shared" si="6"/>
        <v>(300, 350]</v>
      </c>
      <c r="I330" s="172">
        <v>2.688548E-2</v>
      </c>
      <c r="J330" s="180">
        <v>1.7927975783444767E-3</v>
      </c>
      <c r="K330" s="180">
        <v>1.5584723449166321E-3</v>
      </c>
      <c r="L330" s="189">
        <v>1558472</v>
      </c>
      <c r="M330" s="180">
        <v>1.5584720280524965E-3</v>
      </c>
      <c r="N330" s="180">
        <v>0.50559829496821884</v>
      </c>
      <c r="O330" s="106">
        <v>0.03</v>
      </c>
      <c r="P330" s="180">
        <v>1.5584720280524965E-3</v>
      </c>
      <c r="Q330" s="180">
        <v>1.0686740213734804E-3</v>
      </c>
      <c r="R330" s="180">
        <v>1.2048192771084338E-2</v>
      </c>
      <c r="S330" s="190">
        <v>0.69</v>
      </c>
      <c r="T330" s="92"/>
      <c r="U330" s="200">
        <v>0.5100563402168331</v>
      </c>
    </row>
    <row r="331" spans="1:21">
      <c r="A331" s="152">
        <v>350</v>
      </c>
      <c r="B331" s="152">
        <v>400</v>
      </c>
      <c r="C331" s="201">
        <v>765141</v>
      </c>
      <c r="D331" s="201">
        <v>28648734925</v>
      </c>
      <c r="E331" s="180">
        <v>5.7286752487621231E-2</v>
      </c>
      <c r="F331" s="192">
        <v>374.42425546402558</v>
      </c>
      <c r="G331" s="106">
        <v>0.02</v>
      </c>
      <c r="H331" s="143" t="str">
        <f t="shared" si="6"/>
        <v>(350, 400]</v>
      </c>
      <c r="I331" s="172">
        <v>2.688548E-2</v>
      </c>
      <c r="J331" s="180">
        <v>1.5401818382708909E-3</v>
      </c>
      <c r="K331" s="180">
        <v>1.3388744106317804E-3</v>
      </c>
      <c r="L331" s="189">
        <v>1338874</v>
      </c>
      <c r="M331" s="180">
        <v>1.3388740240997325E-3</v>
      </c>
      <c r="N331" s="180">
        <v>0.5013069096336662</v>
      </c>
      <c r="O331" s="106">
        <v>0.03</v>
      </c>
      <c r="P331" s="180">
        <v>1.3388740240997325E-3</v>
      </c>
      <c r="Q331" s="180">
        <v>9.5634001912680043E-5</v>
      </c>
      <c r="R331" s="180">
        <v>0</v>
      </c>
      <c r="S331" s="190">
        <v>7.0000000000000007E-2</v>
      </c>
      <c r="T331" s="92"/>
      <c r="U331" s="200">
        <v>0.52143714187281465</v>
      </c>
    </row>
    <row r="332" spans="1:21">
      <c r="A332" s="152">
        <v>400</v>
      </c>
      <c r="B332" s="152">
        <v>450</v>
      </c>
      <c r="C332" s="201">
        <v>655533</v>
      </c>
      <c r="D332" s="201">
        <v>27818394850</v>
      </c>
      <c r="E332" s="180">
        <v>4.908030901293723E-2</v>
      </c>
      <c r="F332" s="192">
        <v>424.36299698108252</v>
      </c>
      <c r="G332" s="106">
        <v>0.02</v>
      </c>
      <c r="H332" s="143" t="str">
        <f t="shared" si="6"/>
        <v>(400, 450]</v>
      </c>
      <c r="I332" s="172">
        <v>2.688548E-2</v>
      </c>
      <c r="J332" s="180">
        <v>1.3195476663611437E-3</v>
      </c>
      <c r="K332" s="180">
        <v>1.147077935994389E-3</v>
      </c>
      <c r="L332" s="189">
        <v>1147077</v>
      </c>
      <c r="M332" s="180">
        <v>1.1470770206473864E-3</v>
      </c>
      <c r="N332" s="180">
        <v>0.48677704225005597</v>
      </c>
      <c r="O332" s="106">
        <v>0.03</v>
      </c>
      <c r="P332" s="180">
        <v>1.1470770206473864E-3</v>
      </c>
      <c r="Q332" s="180">
        <v>5.4623001092460021E-5</v>
      </c>
      <c r="R332" s="180">
        <v>0</v>
      </c>
      <c r="S332" s="190">
        <v>0.05</v>
      </c>
      <c r="T332" s="92"/>
      <c r="U332" s="200">
        <v>0.53100027358521928</v>
      </c>
    </row>
    <row r="333" spans="1:21">
      <c r="A333" s="152">
        <v>450</v>
      </c>
      <c r="B333" s="152">
        <v>500</v>
      </c>
      <c r="C333" s="201">
        <v>560281</v>
      </c>
      <c r="D333" s="201">
        <v>26577237665</v>
      </c>
      <c r="E333" s="180">
        <v>4.1948711375441795E-2</v>
      </c>
      <c r="F333" s="192">
        <v>474.35550491628311</v>
      </c>
      <c r="G333" s="106">
        <v>0.02</v>
      </c>
      <c r="H333" s="143" t="str">
        <f t="shared" si="6"/>
        <v>(450, 500]</v>
      </c>
      <c r="I333" s="172">
        <v>2.688548E-2</v>
      </c>
      <c r="J333" s="180">
        <v>1.1278112407102129E-3</v>
      </c>
      <c r="K333" s="180">
        <v>9.8040216595788828E-4</v>
      </c>
      <c r="L333" s="189">
        <v>980402</v>
      </c>
      <c r="M333" s="180">
        <v>9.8040201764723633E-4</v>
      </c>
      <c r="N333" s="180">
        <v>0.46505909410199747</v>
      </c>
      <c r="O333" s="106">
        <v>0.03</v>
      </c>
      <c r="P333" s="180">
        <v>9.8040201764723633E-4</v>
      </c>
      <c r="Q333" s="180">
        <v>4.668600093372002E-5</v>
      </c>
      <c r="R333" s="180">
        <v>0</v>
      </c>
      <c r="S333" s="190">
        <v>0.05</v>
      </c>
      <c r="T333" s="92"/>
      <c r="U333" s="200">
        <v>0.53927150015387737</v>
      </c>
    </row>
    <row r="334" spans="1:21">
      <c r="A334" s="152">
        <v>500</v>
      </c>
      <c r="B334" s="152">
        <v>550</v>
      </c>
      <c r="C334" s="201">
        <v>478425</v>
      </c>
      <c r="D334" s="201">
        <v>25087256455</v>
      </c>
      <c r="E334" s="180">
        <v>3.5820083564846464E-2</v>
      </c>
      <c r="F334" s="192">
        <v>524.37177101949101</v>
      </c>
      <c r="G334" s="106">
        <v>0.02</v>
      </c>
      <c r="H334" s="143" t="str">
        <f t="shared" si="6"/>
        <v>(500, 550]</v>
      </c>
      <c r="I334" s="172">
        <v>2.688548E-2</v>
      </c>
      <c r="J334" s="180">
        <v>9.6304014028100835E-4</v>
      </c>
      <c r="K334" s="180">
        <v>8.3716725401789937E-4</v>
      </c>
      <c r="L334" s="189">
        <v>837167</v>
      </c>
      <c r="M334" s="180">
        <v>8.3716701506900625E-4</v>
      </c>
      <c r="N334" s="180">
        <v>0.43898675033083573</v>
      </c>
      <c r="O334" s="106">
        <v>0.03</v>
      </c>
      <c r="P334" s="180">
        <v>8.3716701506900625E-4</v>
      </c>
      <c r="Q334" s="180">
        <v>3.9865000797300016E-5</v>
      </c>
      <c r="R334" s="180">
        <v>0</v>
      </c>
      <c r="S334" s="190">
        <v>0.05</v>
      </c>
      <c r="T334" s="92"/>
      <c r="U334" s="200">
        <v>0.54676261482494559</v>
      </c>
    </row>
    <row r="335" spans="1:21">
      <c r="A335" s="152">
        <v>550</v>
      </c>
      <c r="B335" s="152">
        <v>600</v>
      </c>
      <c r="C335" s="201">
        <v>409136</v>
      </c>
      <c r="D335" s="201">
        <v>23501071195</v>
      </c>
      <c r="E335" s="180">
        <v>3.0632357651433396E-2</v>
      </c>
      <c r="F335" s="192">
        <v>574.40731676019709</v>
      </c>
      <c r="G335" s="106">
        <v>0.02</v>
      </c>
      <c r="H335" s="143" t="str">
        <f t="shared" si="6"/>
        <v>(550, 600]</v>
      </c>
      <c r="I335" s="172">
        <v>2.688548E-2</v>
      </c>
      <c r="J335" s="180">
        <v>8.2356563899045956E-4</v>
      </c>
      <c r="K335" s="180">
        <v>7.1592258272428757E-4</v>
      </c>
      <c r="L335" s="189">
        <v>715922</v>
      </c>
      <c r="M335" s="180">
        <v>7.1592201288659622E-4</v>
      </c>
      <c r="N335" s="180">
        <v>0.41123084243174896</v>
      </c>
      <c r="O335" s="106">
        <v>0.03</v>
      </c>
      <c r="P335" s="180">
        <v>7.1592201288659622E-4</v>
      </c>
      <c r="Q335" s="180">
        <v>3.4091000681820014E-5</v>
      </c>
      <c r="R335" s="180">
        <v>0</v>
      </c>
      <c r="S335" s="190">
        <v>0.05</v>
      </c>
      <c r="T335" s="92"/>
      <c r="U335" s="180">
        <v>0.55355376742561602</v>
      </c>
    </row>
    <row r="336" spans="1:21">
      <c r="A336" s="152">
        <v>600</v>
      </c>
      <c r="B336" s="152">
        <v>650</v>
      </c>
      <c r="C336" s="201">
        <v>348904</v>
      </c>
      <c r="D336" s="201">
        <v>21784236745</v>
      </c>
      <c r="E336" s="180">
        <v>2.612273697258544E-2</v>
      </c>
      <c r="F336" s="192">
        <v>624.36190886318298</v>
      </c>
      <c r="G336" s="106">
        <v>0.02</v>
      </c>
      <c r="H336" s="143" t="str">
        <f t="shared" si="6"/>
        <v>(600, 650]</v>
      </c>
      <c r="I336" s="172">
        <v>2.688548E-2</v>
      </c>
      <c r="J336" s="180">
        <v>7.0232232242170643E-4</v>
      </c>
      <c r="K336" s="180">
        <v>6.1052621329541965E-4</v>
      </c>
      <c r="L336" s="189">
        <v>610526</v>
      </c>
      <c r="M336" s="180">
        <v>6.1052601098946825E-4</v>
      </c>
      <c r="N336" s="180">
        <v>0.38118918563200904</v>
      </c>
      <c r="O336" s="106">
        <v>0.03</v>
      </c>
      <c r="P336" s="180">
        <v>6.1052601098946825E-4</v>
      </c>
      <c r="Q336" s="180">
        <v>2.9072000581440012E-5</v>
      </c>
      <c r="R336" s="180">
        <v>0</v>
      </c>
      <c r="S336" s="190">
        <v>0.05</v>
      </c>
      <c r="T336" s="92"/>
      <c r="U336" s="180">
        <v>0.55890973295901325</v>
      </c>
    </row>
    <row r="337" spans="1:21">
      <c r="A337" s="152">
        <v>650</v>
      </c>
      <c r="B337" s="152">
        <v>700</v>
      </c>
      <c r="C337" s="201">
        <v>299066</v>
      </c>
      <c r="D337" s="201">
        <v>20167888070</v>
      </c>
      <c r="E337" s="180">
        <v>2.2391323846798081E-2</v>
      </c>
      <c r="F337" s="192">
        <v>674.36245076337673</v>
      </c>
      <c r="G337" s="106">
        <v>0.02</v>
      </c>
      <c r="H337" s="143" t="str">
        <f t="shared" si="6"/>
        <v>(650, 700]</v>
      </c>
      <c r="I337" s="172">
        <v>2.688548E-2</v>
      </c>
      <c r="J337" s="180">
        <v>6.0200148945661284E-4</v>
      </c>
      <c r="K337" s="180">
        <v>5.2331768195666424E-4</v>
      </c>
      <c r="L337" s="189">
        <v>523317</v>
      </c>
      <c r="M337" s="180">
        <v>5.2331700941970615E-4</v>
      </c>
      <c r="N337" s="180">
        <v>0.35290534099843412</v>
      </c>
      <c r="O337" s="106">
        <v>0.03</v>
      </c>
      <c r="P337" s="180">
        <v>5.2331700941970615E-4</v>
      </c>
      <c r="Q337" s="180">
        <v>2.4920000498400009E-5</v>
      </c>
      <c r="R337" s="180">
        <v>0</v>
      </c>
      <c r="S337" s="190">
        <v>0.05</v>
      </c>
      <c r="T337" s="92"/>
      <c r="U337" s="180">
        <v>0.56408631602044401</v>
      </c>
    </row>
    <row r="338" spans="1:21">
      <c r="A338" s="152">
        <v>700</v>
      </c>
      <c r="B338" s="152">
        <v>750</v>
      </c>
      <c r="C338" s="201">
        <v>257143</v>
      </c>
      <c r="D338" s="201">
        <v>18626033505</v>
      </c>
      <c r="E338" s="180">
        <v>1.9252513451670197E-2</v>
      </c>
      <c r="F338" s="192">
        <v>724.3453450025861</v>
      </c>
      <c r="G338" s="106">
        <v>0.02</v>
      </c>
      <c r="H338" s="143" t="str">
        <f t="shared" si="6"/>
        <v>(700, 750]</v>
      </c>
      <c r="I338" s="172">
        <v>2.688548E-2</v>
      </c>
      <c r="J338" s="180">
        <v>5.1761306535461006E-4</v>
      </c>
      <c r="K338" s="180">
        <v>4.499591350784861E-4</v>
      </c>
      <c r="L338" s="189">
        <v>449959</v>
      </c>
      <c r="M338" s="180">
        <v>4.4995900809926214E-4</v>
      </c>
      <c r="N338" s="180">
        <v>0.32592571295868145</v>
      </c>
      <c r="O338" s="106">
        <v>0.03</v>
      </c>
      <c r="P338" s="180">
        <v>4.4995900809926214E-4</v>
      </c>
      <c r="Q338" s="180">
        <v>2.142600042852001E-5</v>
      </c>
      <c r="R338" s="180">
        <v>0</v>
      </c>
      <c r="S338" s="190">
        <v>0.05</v>
      </c>
      <c r="T338" s="92"/>
      <c r="U338" s="180">
        <v>0.56856346140145408</v>
      </c>
    </row>
    <row r="339" spans="1:21">
      <c r="A339" s="152">
        <v>750</v>
      </c>
      <c r="B339" s="152">
        <v>800</v>
      </c>
      <c r="C339" s="201">
        <v>221618</v>
      </c>
      <c r="D339" s="201">
        <v>17161453475</v>
      </c>
      <c r="E339" s="180">
        <v>1.6592726716777223E-2</v>
      </c>
      <c r="F339" s="192">
        <v>774.37092090895135</v>
      </c>
      <c r="G339" s="106">
        <v>0.02</v>
      </c>
      <c r="H339" s="143" t="str">
        <f t="shared" si="6"/>
        <v>(750, 800]</v>
      </c>
      <c r="I339" s="172">
        <v>2.688548E-2</v>
      </c>
      <c r="J339" s="180">
        <v>4.4610342228937967E-4</v>
      </c>
      <c r="K339" s="180">
        <v>3.8779606521594564E-4</v>
      </c>
      <c r="L339" s="189">
        <v>387796</v>
      </c>
      <c r="M339" s="180">
        <v>3.8779600698032814E-4</v>
      </c>
      <c r="N339" s="180">
        <v>0.30029795105017082</v>
      </c>
      <c r="O339" s="106">
        <v>0.03</v>
      </c>
      <c r="P339" s="180">
        <v>3.8779600698032814E-4</v>
      </c>
      <c r="Q339" s="180">
        <v>1.8466000369320008E-5</v>
      </c>
      <c r="R339" s="180">
        <v>0</v>
      </c>
      <c r="S339" s="190">
        <v>0.05</v>
      </c>
      <c r="T339" s="92"/>
      <c r="U339" s="180">
        <v>0.57334680236536373</v>
      </c>
    </row>
    <row r="340" spans="1:21">
      <c r="A340" s="152">
        <v>800</v>
      </c>
      <c r="B340" s="152">
        <v>850</v>
      </c>
      <c r="C340" s="201">
        <v>190331</v>
      </c>
      <c r="D340" s="201">
        <v>15690756525</v>
      </c>
      <c r="E340" s="180">
        <v>1.4250242618970146E-2</v>
      </c>
      <c r="F340" s="192">
        <v>824.39311121152105</v>
      </c>
      <c r="G340" s="106">
        <v>0.02</v>
      </c>
      <c r="H340" s="143" t="str">
        <f t="shared" si="6"/>
        <v>(800, 850]</v>
      </c>
      <c r="I340" s="172">
        <v>2.688548E-2</v>
      </c>
      <c r="J340" s="180">
        <v>3.8312461292746945E-4</v>
      </c>
      <c r="K340" s="180">
        <v>3.3304881773419195E-4</v>
      </c>
      <c r="L340" s="189">
        <v>333048</v>
      </c>
      <c r="M340" s="180">
        <v>3.3304800599486412E-4</v>
      </c>
      <c r="N340" s="180">
        <v>0.27456248184489934</v>
      </c>
      <c r="O340" s="106">
        <v>0.03</v>
      </c>
      <c r="P340" s="180">
        <v>3.3304800599486412E-4</v>
      </c>
      <c r="Q340" s="180">
        <v>1.5859000317180007E-5</v>
      </c>
      <c r="R340" s="180">
        <v>0</v>
      </c>
      <c r="S340" s="190">
        <v>0.05</v>
      </c>
      <c r="T340" s="92"/>
      <c r="U340" s="180">
        <v>0.57698274648178982</v>
      </c>
    </row>
    <row r="341" spans="1:21">
      <c r="A341" s="152">
        <v>850</v>
      </c>
      <c r="B341" s="152">
        <v>900</v>
      </c>
      <c r="C341" s="201">
        <v>165233</v>
      </c>
      <c r="D341" s="201">
        <v>14447963260</v>
      </c>
      <c r="E341" s="180">
        <v>1.2371134174991432E-2</v>
      </c>
      <c r="F341" s="192">
        <v>874.39937905866259</v>
      </c>
      <c r="G341" s="106">
        <v>0.02</v>
      </c>
      <c r="H341" s="143" t="str">
        <f t="shared" si="6"/>
        <v>(850, 900]</v>
      </c>
      <c r="I341" s="172">
        <v>2.688548E-2</v>
      </c>
      <c r="J341" s="180">
        <v>3.3260388043904865E-4</v>
      </c>
      <c r="K341" s="180">
        <v>2.8913133068535207E-4</v>
      </c>
      <c r="L341" s="193">
        <v>289131</v>
      </c>
      <c r="M341" s="180">
        <v>2.8913100520435808E-4</v>
      </c>
      <c r="N341" s="180">
        <v>0.25281597141729767</v>
      </c>
      <c r="O341" s="106">
        <v>0.03</v>
      </c>
      <c r="P341" s="180">
        <v>2.8913100520435808E-4</v>
      </c>
      <c r="Q341" s="180">
        <v>1.3768000275360006E-5</v>
      </c>
      <c r="R341" s="180">
        <v>0</v>
      </c>
      <c r="S341" s="190">
        <v>0.05</v>
      </c>
      <c r="T341" s="92"/>
      <c r="U341" s="180">
        <v>0.58038352925724046</v>
      </c>
    </row>
    <row r="342" spans="1:21">
      <c r="A342" s="152">
        <v>900</v>
      </c>
      <c r="B342" s="152">
        <v>950</v>
      </c>
      <c r="C342" s="201">
        <v>142742</v>
      </c>
      <c r="D342" s="201">
        <v>13196035120</v>
      </c>
      <c r="E342" s="180">
        <v>1.0687214021452294E-2</v>
      </c>
      <c r="F342" s="192">
        <v>924.46757926889074</v>
      </c>
      <c r="G342" s="106">
        <v>0.02</v>
      </c>
      <c r="H342" s="143" t="str">
        <f t="shared" si="6"/>
        <v>(900, 950]</v>
      </c>
      <c r="I342" s="172">
        <v>2.688548E-2</v>
      </c>
      <c r="J342" s="180">
        <v>2.873308788294752E-4</v>
      </c>
      <c r="K342" s="180">
        <v>2.4977567679996442E-4</v>
      </c>
      <c r="L342" s="193">
        <v>249775</v>
      </c>
      <c r="M342" s="180">
        <v>2.4977500449595009E-4</v>
      </c>
      <c r="N342" s="180">
        <v>0.23090889376824728</v>
      </c>
      <c r="O342" s="106">
        <v>0.03</v>
      </c>
      <c r="P342" s="180">
        <v>2.4977500449595009E-4</v>
      </c>
      <c r="Q342" s="180">
        <v>1.1894000237880004E-5</v>
      </c>
      <c r="R342" s="180">
        <v>0</v>
      </c>
      <c r="S342" s="190">
        <v>0.05</v>
      </c>
      <c r="T342" s="92"/>
      <c r="U342" s="180">
        <v>0.58365360408592371</v>
      </c>
    </row>
    <row r="343" spans="1:21">
      <c r="A343" s="152">
        <v>950</v>
      </c>
      <c r="B343" s="152">
        <v>1000</v>
      </c>
      <c r="C343" s="201">
        <v>124020</v>
      </c>
      <c r="D343" s="201">
        <v>12085225970</v>
      </c>
      <c r="E343" s="180">
        <v>9.2854820791393802E-3</v>
      </c>
      <c r="F343" s="192">
        <v>974.45782696339302</v>
      </c>
      <c r="G343" s="106">
        <v>0.02</v>
      </c>
      <c r="H343" s="143" t="str">
        <f t="shared" si="6"/>
        <v>(950, 1000]</v>
      </c>
      <c r="I343" s="172">
        <v>2.688548E-2</v>
      </c>
      <c r="J343" s="180">
        <v>2.4964464272906022E-4</v>
      </c>
      <c r="K343" s="180">
        <v>2.1701517028437033E-4</v>
      </c>
      <c r="L343" s="193">
        <v>217015</v>
      </c>
      <c r="M343" s="180">
        <v>2.1701500390627006E-4</v>
      </c>
      <c r="N343" s="180">
        <v>0.21147196912495617</v>
      </c>
      <c r="O343" s="106">
        <v>0.03</v>
      </c>
      <c r="P343" s="180">
        <v>2.1701500390627006E-4</v>
      </c>
      <c r="Q343" s="180">
        <v>1.0334000206680005E-5</v>
      </c>
      <c r="R343" s="180">
        <v>0</v>
      </c>
      <c r="S343" s="190">
        <v>0.05</v>
      </c>
      <c r="T343" s="92"/>
      <c r="U343" s="180">
        <v>0.58652278290282522</v>
      </c>
    </row>
    <row r="344" spans="1:21">
      <c r="A344" s="152">
        <v>1000</v>
      </c>
      <c r="B344" s="152">
        <v>2000</v>
      </c>
      <c r="C344" s="201">
        <v>850635</v>
      </c>
      <c r="D344" s="201">
        <v>112397654425</v>
      </c>
      <c r="E344" s="180">
        <v>6.368776042887217E-2</v>
      </c>
      <c r="F344" s="192">
        <v>1321.3382287937834</v>
      </c>
      <c r="G344" s="106">
        <v>0.02</v>
      </c>
      <c r="H344" s="143" t="str">
        <f t="shared" si="6"/>
        <v>(1000, 2000]</v>
      </c>
      <c r="I344" s="172">
        <v>2.688548E-2</v>
      </c>
      <c r="J344" s="180">
        <v>1.7122760092552342E-3</v>
      </c>
      <c r="K344" s="180">
        <v>1.4884752408873194E-3</v>
      </c>
      <c r="L344" s="193">
        <v>1488475</v>
      </c>
      <c r="M344" s="180">
        <v>1.4884750267925506E-3</v>
      </c>
      <c r="N344" s="180">
        <v>1.9667789555058481</v>
      </c>
      <c r="O344" s="106">
        <v>0.03</v>
      </c>
      <c r="P344" s="180">
        <v>1.4884750267925506E-3</v>
      </c>
      <c r="Q344" s="180">
        <v>7.0880001417600032E-5</v>
      </c>
      <c r="R344" s="180">
        <v>0</v>
      </c>
      <c r="S344" s="190">
        <v>0.05</v>
      </c>
      <c r="T344" s="92"/>
      <c r="U344" s="180">
        <v>0.59752520032021483</v>
      </c>
    </row>
    <row r="345" spans="1:21">
      <c r="A345" s="152">
        <v>2000</v>
      </c>
      <c r="B345" s="152">
        <v>3000</v>
      </c>
      <c r="C345" s="201">
        <v>119341</v>
      </c>
      <c r="D345" s="201">
        <v>28404013705</v>
      </c>
      <c r="E345" s="180">
        <v>8.9351613998272274E-3</v>
      </c>
      <c r="F345" s="192">
        <v>2380.071702516319</v>
      </c>
      <c r="G345" s="106">
        <v>0.02</v>
      </c>
      <c r="H345" s="143" t="str">
        <f t="shared" si="6"/>
        <v>(2000, 3000]</v>
      </c>
      <c r="I345" s="172">
        <v>2.688548E-2</v>
      </c>
      <c r="J345" s="180">
        <v>2.4022610311182692E-4</v>
      </c>
      <c r="K345" s="180">
        <v>2.0882766841563488E-4</v>
      </c>
      <c r="L345" s="193">
        <v>208827</v>
      </c>
      <c r="M345" s="180">
        <v>2.0882700375888608E-4</v>
      </c>
      <c r="N345" s="180">
        <v>0.49702324236779372</v>
      </c>
      <c r="O345" s="106">
        <v>0.03</v>
      </c>
      <c r="P345" s="180">
        <v>2.0882700375888608E-4</v>
      </c>
      <c r="Q345" s="180">
        <v>9.9440001988800038E-6</v>
      </c>
      <c r="R345" s="180">
        <v>0</v>
      </c>
      <c r="S345" s="190">
        <v>0.05</v>
      </c>
      <c r="U345" s="180">
        <v>0.60105240338188048</v>
      </c>
    </row>
    <row r="346" spans="1:21">
      <c r="A346" s="152">
        <v>3000</v>
      </c>
      <c r="B346" s="152">
        <v>4000</v>
      </c>
      <c r="C346" s="201">
        <v>35102</v>
      </c>
      <c r="D346" s="201">
        <v>12029474040</v>
      </c>
      <c r="E346" s="180">
        <v>2.6281163678596236E-3</v>
      </c>
      <c r="F346" s="192">
        <v>3427.0053102387333</v>
      </c>
      <c r="G346" s="106">
        <v>0.02</v>
      </c>
      <c r="H346" s="143" t="str">
        <f t="shared" si="6"/>
        <v>(3000, 4000]</v>
      </c>
      <c r="I346" s="172">
        <v>2.688548E-2</v>
      </c>
      <c r="J346" s="180">
        <v>7.0658170045762559E-5</v>
      </c>
      <c r="K346" s="180">
        <v>6.1422887496548687E-5</v>
      </c>
      <c r="L346" s="193">
        <v>61422</v>
      </c>
      <c r="M346" s="180">
        <v>6.1422001105596025E-5</v>
      </c>
      <c r="N346" s="180">
        <v>0.21049352395436693</v>
      </c>
      <c r="O346" s="106">
        <v>0.03</v>
      </c>
      <c r="P346" s="180">
        <v>6.1422001105596025E-5</v>
      </c>
      <c r="Q346" s="180">
        <v>2.9240000584800012E-6</v>
      </c>
      <c r="R346" s="180">
        <v>0</v>
      </c>
      <c r="S346" s="190">
        <v>0.05</v>
      </c>
      <c r="U346" s="180">
        <v>0.57457059818472023</v>
      </c>
    </row>
    <row r="347" spans="1:21">
      <c r="A347" s="152">
        <v>4000</v>
      </c>
      <c r="B347" s="152">
        <v>5000</v>
      </c>
      <c r="C347" s="201">
        <v>17552</v>
      </c>
      <c r="D347" s="201">
        <v>7832008840</v>
      </c>
      <c r="E347" s="180">
        <v>1.3141330547738624E-3</v>
      </c>
      <c r="F347" s="192">
        <v>4462.1745897903374</v>
      </c>
      <c r="G347" s="106">
        <v>0.02</v>
      </c>
      <c r="H347" s="143" t="str">
        <f t="shared" si="6"/>
        <v>(4000, 5000]</v>
      </c>
      <c r="I347" s="172">
        <v>2.688548E-2</v>
      </c>
      <c r="J347" s="180">
        <v>3.5331097961461579E-5</v>
      </c>
      <c r="K347" s="180">
        <v>3.0713193588383065E-5</v>
      </c>
      <c r="L347" s="193">
        <v>30713</v>
      </c>
      <c r="M347" s="180">
        <v>3.0713000552834012E-5</v>
      </c>
      <c r="N347" s="180">
        <v>0.13704677064307252</v>
      </c>
      <c r="O347" s="106">
        <v>0.03</v>
      </c>
      <c r="P347" s="180">
        <v>3.0713000552834012E-5</v>
      </c>
      <c r="Q347" s="180">
        <v>1.4620000292400006E-6</v>
      </c>
      <c r="R347" s="180">
        <v>0</v>
      </c>
      <c r="S347" s="190">
        <v>0.05</v>
      </c>
      <c r="U347" s="180">
        <v>0.53973922050151191</v>
      </c>
    </row>
    <row r="348" spans="1:21">
      <c r="A348" s="152">
        <v>5000</v>
      </c>
      <c r="B348" s="152">
        <v>6000</v>
      </c>
      <c r="C348" s="201">
        <v>12722</v>
      </c>
      <c r="D348" s="201">
        <v>6971945490</v>
      </c>
      <c r="E348" s="180">
        <v>9.5250687801008867E-4</v>
      </c>
      <c r="F348" s="192">
        <v>5480.2275506995757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0.50866411935067779</v>
      </c>
    </row>
    <row r="349" spans="1:21">
      <c r="A349" s="152">
        <v>6000</v>
      </c>
      <c r="B349" s="152">
        <v>7000</v>
      </c>
      <c r="C349" s="201">
        <v>10710</v>
      </c>
      <c r="D349" s="201">
        <v>6952573520</v>
      </c>
      <c r="E349" s="180">
        <v>8.0186673978054155E-4</v>
      </c>
      <c r="F349" s="192">
        <v>6491.665284780579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0.50214690771258086</v>
      </c>
    </row>
    <row r="350" spans="1:21">
      <c r="A350" s="152">
        <v>7000</v>
      </c>
      <c r="B350" s="152">
        <v>8000</v>
      </c>
      <c r="C350" s="201">
        <v>9675</v>
      </c>
      <c r="D350" s="201">
        <v>7245136075</v>
      </c>
      <c r="E350" s="180">
        <v>7.2437541618830439E-4</v>
      </c>
      <c r="F350" s="192">
        <v>7488.5127390180878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0.49964756230594948</v>
      </c>
    </row>
    <row r="351" spans="1:21">
      <c r="A351" s="152">
        <v>8000</v>
      </c>
      <c r="B351" s="152">
        <v>9000</v>
      </c>
      <c r="C351" s="201">
        <v>8807</v>
      </c>
      <c r="D351" s="201">
        <v>7479169640</v>
      </c>
      <c r="E351" s="180">
        <v>6.5938752355249573E-4</v>
      </c>
      <c r="F351" s="192">
        <v>8492.3011695242421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0.504346464813894</v>
      </c>
    </row>
    <row r="352" spans="1:21">
      <c r="A352" s="152">
        <v>9000</v>
      </c>
      <c r="B352" s="152">
        <v>10000</v>
      </c>
      <c r="C352" s="201">
        <v>7932</v>
      </c>
      <c r="D352" s="201">
        <v>7529399725</v>
      </c>
      <c r="E352" s="180">
        <v>5.9387553500833386E-4</v>
      </c>
      <c r="F352" s="192">
        <v>9492.4353567826529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0.51076910465807324</v>
      </c>
    </row>
    <row r="353" spans="1:21">
      <c r="A353" s="152">
        <v>10000</v>
      </c>
      <c r="B353" s="152">
        <v>20000</v>
      </c>
      <c r="C353" s="201">
        <v>48185</v>
      </c>
      <c r="D353" s="201">
        <v>67839372830</v>
      </c>
      <c r="E353" s="180">
        <v>3.6076516205719323E-3</v>
      </c>
      <c r="F353" s="192">
        <v>14078.940091314726</v>
      </c>
      <c r="G353" s="106">
        <v>0.02</v>
      </c>
      <c r="H353" s="143" t="str">
        <f t="shared" si="6"/>
        <v>(10000, 20000]</v>
      </c>
      <c r="I353" s="172">
        <v>2.688548E-2</v>
      </c>
      <c r="J353" s="180">
        <v>9.6993445491854274E-5</v>
      </c>
      <c r="K353" s="180">
        <v>8.4316045639029066E-5</v>
      </c>
      <c r="L353" s="193">
        <v>84316</v>
      </c>
      <c r="M353" s="180">
        <v>8.4316001517688031E-5</v>
      </c>
      <c r="N353" s="180">
        <v>1.1870799341067313</v>
      </c>
      <c r="O353" s="106">
        <v>0.03</v>
      </c>
      <c r="P353" s="180">
        <v>8.4316001517688031E-5</v>
      </c>
      <c r="Q353" s="180">
        <v>4.0150000803000012E-6</v>
      </c>
      <c r="R353" s="180">
        <v>0</v>
      </c>
      <c r="S353" s="190">
        <v>0.05</v>
      </c>
      <c r="U353" s="180">
        <v>0.53459566114129264</v>
      </c>
    </row>
    <row r="354" spans="1:21">
      <c r="A354" s="152">
        <v>20000</v>
      </c>
      <c r="B354" s="152">
        <v>30000</v>
      </c>
      <c r="C354" s="201">
        <v>14212</v>
      </c>
      <c r="D354" s="201">
        <v>34063009975</v>
      </c>
      <c r="E354" s="180">
        <v>1.06406443564529E-3</v>
      </c>
      <c r="F354" s="192">
        <v>23967.780731072333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0.56948653378291858</v>
      </c>
    </row>
    <row r="355" spans="1:21">
      <c r="A355" s="152">
        <v>30000</v>
      </c>
      <c r="B355" s="152">
        <v>40000</v>
      </c>
      <c r="C355" s="201">
        <v>3788</v>
      </c>
      <c r="D355" s="201">
        <v>12848313455</v>
      </c>
      <c r="E355" s="180">
        <v>2.8361075726318315E-4</v>
      </c>
      <c r="F355" s="192">
        <v>33918.462130411826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0.58357223210073661</v>
      </c>
    </row>
    <row r="356" spans="1:21">
      <c r="A356" s="152">
        <v>40000</v>
      </c>
      <c r="B356" s="152">
        <v>50000</v>
      </c>
      <c r="C356" s="201">
        <v>1035</v>
      </c>
      <c r="D356" s="201">
        <v>4548080825</v>
      </c>
      <c r="E356" s="180">
        <v>7.7491323592237215E-5</v>
      </c>
      <c r="F356" s="192">
        <v>43942.809903381647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0.59727533460803062</v>
      </c>
    </row>
    <row r="357" spans="1:21">
      <c r="A357" s="152">
        <v>50000</v>
      </c>
      <c r="B357" s="152">
        <v>60000</v>
      </c>
      <c r="C357" s="201">
        <v>329</v>
      </c>
      <c r="D357" s="201">
        <v>1790316875</v>
      </c>
      <c r="E357" s="180">
        <v>2.4632507692604873E-5</v>
      </c>
      <c r="F357" s="192">
        <v>54416.926291793316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0.58342077649527802</v>
      </c>
    </row>
    <row r="358" spans="1:21">
      <c r="A358" s="152">
        <v>60000</v>
      </c>
      <c r="B358" s="152">
        <v>70000</v>
      </c>
      <c r="C358" s="201">
        <v>215</v>
      </c>
      <c r="D358" s="201">
        <v>1386330070</v>
      </c>
      <c r="E358" s="180">
        <v>1.6097231470851209E-5</v>
      </c>
      <c r="F358" s="192">
        <v>64480.468372093019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0.56822880771881457</v>
      </c>
    </row>
    <row r="359" spans="1:21">
      <c r="A359" s="152">
        <v>70000</v>
      </c>
      <c r="B359" s="152">
        <v>80000</v>
      </c>
      <c r="C359" s="201">
        <v>83</v>
      </c>
      <c r="D359" s="201">
        <v>616536055</v>
      </c>
      <c r="E359" s="180">
        <v>6.2142800561890709E-6</v>
      </c>
      <c r="F359" s="192">
        <v>74281.452409638558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0.57094017094017091</v>
      </c>
    </row>
    <row r="360" spans="1:21">
      <c r="A360" s="152">
        <v>80000</v>
      </c>
      <c r="B360" s="152">
        <v>90000</v>
      </c>
      <c r="C360" s="201">
        <v>26</v>
      </c>
      <c r="D360" s="201">
        <v>216739195</v>
      </c>
      <c r="E360" s="180">
        <v>1.9466419453122389E-6</v>
      </c>
      <c r="F360" s="192">
        <v>83361.228846153856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0.57268722466960353</v>
      </c>
    </row>
    <row r="361" spans="1:21">
      <c r="A361" s="152">
        <v>90000</v>
      </c>
      <c r="B361" s="152">
        <v>100000</v>
      </c>
      <c r="C361" s="201">
        <v>15</v>
      </c>
      <c r="D361" s="201">
        <v>138944095</v>
      </c>
      <c r="E361" s="180">
        <v>1.1230626607570611E-6</v>
      </c>
      <c r="F361" s="192">
        <v>92629.396666666667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0.55882352941176472</v>
      </c>
    </row>
    <row r="362" spans="1:21">
      <c r="A362" s="152">
        <v>100000</v>
      </c>
      <c r="B362" s="152">
        <v>9999999</v>
      </c>
      <c r="C362" s="201">
        <v>66</v>
      </c>
      <c r="D362" s="201">
        <v>817933950</v>
      </c>
      <c r="E362" s="180">
        <v>4.9414757073310689E-6</v>
      </c>
      <c r="F362" s="192">
        <v>123929.38636363637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0.53078817733990147</v>
      </c>
    </row>
  </sheetData>
  <mergeCells count="9">
    <mergeCell ref="E225:H225"/>
    <mergeCell ref="A225:D225"/>
    <mergeCell ref="A12:D12"/>
    <mergeCell ref="A81:B81"/>
    <mergeCell ref="A84:D84"/>
    <mergeCell ref="A80:B80"/>
    <mergeCell ref="A295:D295"/>
    <mergeCell ref="A154:D154"/>
    <mergeCell ref="A222:B222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abSelected="1" workbookViewId="0">
      <selection activeCell="J20" sqref="J20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16" t="s">
        <v>247</v>
      </c>
      <c r="C5" s="216" t="s">
        <v>47</v>
      </c>
      <c r="D5" s="20" t="s">
        <v>91</v>
      </c>
      <c r="E5" s="218">
        <v>100000000</v>
      </c>
      <c r="F5" s="160"/>
      <c r="G5" s="222">
        <f>SUM(F5:F6)/E5*$C$2</f>
        <v>0</v>
      </c>
      <c r="H5" s="47"/>
    </row>
    <row r="6" spans="1:8">
      <c r="B6" s="217"/>
      <c r="C6" s="217"/>
      <c r="D6" s="8" t="s">
        <v>92</v>
      </c>
      <c r="E6" s="219"/>
      <c r="F6" s="97"/>
      <c r="G6" s="223"/>
      <c r="H6" s="47"/>
    </row>
    <row r="7" spans="1:8">
      <c r="B7" s="216" t="s">
        <v>247</v>
      </c>
      <c r="C7" s="216" t="s">
        <v>240</v>
      </c>
      <c r="D7" s="20" t="s">
        <v>91</v>
      </c>
      <c r="E7" s="218">
        <v>100000000</v>
      </c>
      <c r="F7" s="160"/>
      <c r="G7" s="222">
        <f>SUM(F7:F8)/E7*$C$2</f>
        <v>0</v>
      </c>
      <c r="H7" s="47"/>
    </row>
    <row r="8" spans="1:8">
      <c r="B8" s="217"/>
      <c r="C8" s="217"/>
      <c r="D8" s="8" t="s">
        <v>92</v>
      </c>
      <c r="E8" s="219"/>
      <c r="F8" s="97"/>
      <c r="G8" s="223"/>
      <c r="H8" s="47"/>
    </row>
    <row r="9" spans="1:8">
      <c r="A9" s="15"/>
      <c r="B9" s="216" t="s">
        <v>248</v>
      </c>
      <c r="C9" s="216" t="s">
        <v>47</v>
      </c>
      <c r="D9" s="20" t="s">
        <v>91</v>
      </c>
      <c r="E9" s="218">
        <v>100000000</v>
      </c>
      <c r="F9" s="97"/>
      <c r="G9" s="222">
        <f>SUM(F9:F10)/E9*$C$2</f>
        <v>0</v>
      </c>
      <c r="H9" s="47"/>
    </row>
    <row r="10" spans="1:8">
      <c r="B10" s="217"/>
      <c r="C10" s="217"/>
      <c r="D10" s="8" t="s">
        <v>92</v>
      </c>
      <c r="E10" s="219"/>
      <c r="F10" s="97"/>
      <c r="G10" s="223"/>
      <c r="H10" s="47"/>
    </row>
    <row r="11" spans="1:8">
      <c r="B11" s="216" t="s">
        <v>248</v>
      </c>
      <c r="C11" s="216" t="s">
        <v>240</v>
      </c>
      <c r="D11" s="20" t="s">
        <v>91</v>
      </c>
      <c r="E11" s="218">
        <v>100000000</v>
      </c>
      <c r="F11" s="97"/>
      <c r="G11" s="222">
        <f>SUM(F11:F12)/E11*$C$2</f>
        <v>0</v>
      </c>
      <c r="H11" s="47"/>
    </row>
    <row r="12" spans="1:8">
      <c r="B12" s="217"/>
      <c r="C12" s="217"/>
      <c r="D12" s="8" t="s">
        <v>92</v>
      </c>
      <c r="E12" s="219"/>
      <c r="F12" s="97"/>
      <c r="G12" s="223"/>
      <c r="H12" s="47"/>
    </row>
    <row r="13" spans="1:8">
      <c r="A13" s="15"/>
      <c r="B13" s="216" t="s">
        <v>248</v>
      </c>
      <c r="C13" s="216" t="s">
        <v>49</v>
      </c>
      <c r="D13" s="20" t="s">
        <v>91</v>
      </c>
      <c r="E13" s="220">
        <f>F13</f>
        <v>0</v>
      </c>
      <c r="F13" s="97"/>
      <c r="G13" s="222" t="e">
        <f>SUM(F13:F14)/E13*$C$2</f>
        <v>#DIV/0!</v>
      </c>
      <c r="H13" s="47"/>
    </row>
    <row r="14" spans="1:8">
      <c r="B14" s="217"/>
      <c r="C14" s="217"/>
      <c r="D14" s="8" t="s">
        <v>92</v>
      </c>
      <c r="E14" s="221"/>
      <c r="F14" s="97"/>
      <c r="G14" s="223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283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284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285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294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295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295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294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295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295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294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295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295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294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295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294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295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294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295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295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294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294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295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295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295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294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295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295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295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294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295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294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295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294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295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295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295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294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295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295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294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295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294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295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294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295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295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295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294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295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294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295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294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295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295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294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295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294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295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294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296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295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296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295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296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298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297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295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298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295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297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294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298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296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294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295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297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293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9</v>
      </c>
      <c r="AH7" s="174">
        <v>9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9</v>
      </c>
      <c r="AO7" s="174">
        <v>9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9</v>
      </c>
      <c r="AH31" s="174">
        <v>9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9</v>
      </c>
      <c r="AO31" s="174">
        <v>9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9</v>
      </c>
      <c r="AH55" s="174">
        <v>9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9</v>
      </c>
      <c r="AO55" s="174">
        <v>9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2026-07-23T07:20:57Z</dcterms:modified>
</cp:coreProperties>
</file>