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19440" windowHeight="9945" activeTab="5"/>
  </bookViews>
  <sheets>
    <sheet name="Aimee" sheetId="9" r:id="rId1"/>
    <sheet name="parkData" sheetId="1" r:id="rId2"/>
    <sheet name="temperature" sheetId="2" r:id="rId3"/>
    <sheet name="nursing home costs" sheetId="3" r:id="rId4"/>
    <sheet name="CD sales" sheetId="4" r:id="rId5"/>
    <sheet name="airlineRevenue" sheetId="5" r:id="rId6"/>
    <sheet name="Joe Mauer" sheetId="6" r:id="rId7"/>
    <sheet name="CN tower" sheetId="7" r:id="rId8"/>
    <sheet name="stocks" sheetId="8" r:id="rId9"/>
  </sheets>
  <calcPr calcId="125725"/>
</workbook>
</file>

<file path=xl/calcChain.xml><?xml version="1.0" encoding="utf-8"?>
<calcChain xmlns="http://schemas.openxmlformats.org/spreadsheetml/2006/main">
  <c r="G6" i="5"/>
  <c r="G7"/>
  <c r="G8"/>
  <c r="G9"/>
  <c r="G10"/>
  <c r="G11"/>
  <c r="G12"/>
  <c r="G5"/>
  <c r="D26" i="9"/>
  <c r="D27"/>
  <c r="D28"/>
  <c r="D29"/>
  <c r="D30"/>
  <c r="D31"/>
  <c r="D32"/>
  <c r="D33"/>
  <c r="D34"/>
  <c r="D35"/>
  <c r="D36"/>
  <c r="D37"/>
  <c r="D38"/>
  <c r="D39"/>
  <c r="D40"/>
  <c r="D41"/>
  <c r="C26"/>
  <c r="C27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D19"/>
  <c r="D20"/>
  <c r="D21"/>
  <c r="D22"/>
  <c r="D23"/>
  <c r="D24"/>
  <c r="D25"/>
  <c r="C19"/>
  <c r="C20" s="1"/>
  <c r="C21" s="1"/>
  <c r="C22" s="1"/>
  <c r="C23" s="1"/>
  <c r="C24" s="1"/>
  <c r="C25" s="1"/>
  <c r="D16"/>
  <c r="D17"/>
  <c r="D18"/>
  <c r="C16"/>
  <c r="C17" s="1"/>
  <c r="C18" s="1"/>
  <c r="C7"/>
  <c r="C8" s="1"/>
  <c r="C9" s="1"/>
  <c r="C10" s="1"/>
  <c r="C11" s="1"/>
  <c r="C12" s="1"/>
  <c r="C13" s="1"/>
  <c r="C14" s="1"/>
  <c r="C15" s="1"/>
  <c r="C6"/>
  <c r="D6" s="1"/>
  <c r="H16"/>
  <c r="H17" s="1"/>
  <c r="H18" s="1"/>
  <c r="H15"/>
  <c r="H10"/>
  <c r="H9"/>
  <c r="D5"/>
  <c r="H16" i="6"/>
  <c r="H17" s="1"/>
  <c r="H18" s="1"/>
  <c r="H15"/>
  <c r="L28" i="1"/>
  <c r="J3"/>
  <c r="L12"/>
  <c r="L13"/>
  <c r="L14"/>
  <c r="L15"/>
  <c r="L16"/>
  <c r="L17"/>
  <c r="L18"/>
  <c r="L19"/>
  <c r="L20"/>
  <c r="L21"/>
  <c r="L22"/>
  <c r="L23"/>
  <c r="L24"/>
  <c r="L25"/>
  <c r="L26"/>
  <c r="L27"/>
  <c r="L11"/>
  <c r="H14" i="7"/>
  <c r="H15" s="1"/>
  <c r="H16" s="1"/>
  <c r="H13"/>
  <c r="G15" i="8"/>
  <c r="E33" i="4"/>
  <c r="E32"/>
  <c r="C32"/>
  <c r="C33"/>
  <c r="C34" s="1"/>
  <c r="C31"/>
  <c r="J7" i="5"/>
  <c r="J6"/>
  <c r="I5" i="3"/>
  <c r="I4"/>
  <c r="G14" i="8"/>
  <c r="C7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6"/>
  <c r="H10"/>
  <c r="H9"/>
  <c r="D5"/>
  <c r="D16" i="7"/>
  <c r="D17"/>
  <c r="D18"/>
  <c r="D19"/>
  <c r="D20"/>
  <c r="C16"/>
  <c r="C17"/>
  <c r="C18" s="1"/>
  <c r="C19" s="1"/>
  <c r="C20" s="1"/>
  <c r="H10"/>
  <c r="H9"/>
  <c r="D6"/>
  <c r="C6"/>
  <c r="C7" s="1"/>
  <c r="D5"/>
  <c r="G17" i="4"/>
  <c r="G18"/>
  <c r="G19"/>
  <c r="G20"/>
  <c r="G21"/>
  <c r="G22"/>
  <c r="G23"/>
  <c r="G24"/>
  <c r="G25"/>
  <c r="G26"/>
  <c r="G27"/>
  <c r="G28"/>
  <c r="E23"/>
  <c r="E24"/>
  <c r="E25"/>
  <c r="E26"/>
  <c r="E27"/>
  <c r="E28"/>
  <c r="E17"/>
  <c r="E18"/>
  <c r="E19"/>
  <c r="E20"/>
  <c r="E21"/>
  <c r="E22"/>
  <c r="B18"/>
  <c r="B19" s="1"/>
  <c r="B20" s="1"/>
  <c r="B21" s="1"/>
  <c r="B22" s="1"/>
  <c r="B23" s="1"/>
  <c r="B24" s="1"/>
  <c r="B25" s="1"/>
  <c r="B26" s="1"/>
  <c r="B27" s="1"/>
  <c r="B28" s="1"/>
  <c r="B17"/>
  <c r="D6" i="6"/>
  <c r="D7"/>
  <c r="D8"/>
  <c r="D9"/>
  <c r="D10"/>
  <c r="D11"/>
  <c r="D12"/>
  <c r="D13"/>
  <c r="D14"/>
  <c r="D15"/>
  <c r="D5"/>
  <c r="H10"/>
  <c r="H9"/>
  <c r="C15"/>
  <c r="C7"/>
  <c r="C8" s="1"/>
  <c r="C9" s="1"/>
  <c r="C10" s="1"/>
  <c r="C11" s="1"/>
  <c r="C12" s="1"/>
  <c r="C13" s="1"/>
  <c r="C14" s="1"/>
  <c r="C6"/>
  <c r="R41" i="1"/>
  <c r="R42"/>
  <c r="R43"/>
  <c r="R44"/>
  <c r="R45"/>
  <c r="R46"/>
  <c r="R40"/>
  <c r="Q42"/>
  <c r="Q43" s="1"/>
  <c r="Q44" s="1"/>
  <c r="Q45" s="1"/>
  <c r="Q46" s="1"/>
  <c r="Q4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4"/>
  <c r="F6" i="5"/>
  <c r="F7"/>
  <c r="F8"/>
  <c r="F9"/>
  <c r="F10"/>
  <c r="F11"/>
  <c r="F12"/>
  <c r="F5"/>
  <c r="E6"/>
  <c r="E7"/>
  <c r="E8"/>
  <c r="E9"/>
  <c r="E10"/>
  <c r="E11"/>
  <c r="E12"/>
  <c r="E5"/>
  <c r="G7" i="4"/>
  <c r="G8"/>
  <c r="G9"/>
  <c r="G10"/>
  <c r="G11"/>
  <c r="G12"/>
  <c r="G13"/>
  <c r="G14"/>
  <c r="G15"/>
  <c r="G16"/>
  <c r="G6"/>
  <c r="F7"/>
  <c r="F8"/>
  <c r="F9"/>
  <c r="F10"/>
  <c r="F11"/>
  <c r="F12"/>
  <c r="F13"/>
  <c r="F14"/>
  <c r="F15"/>
  <c r="F16"/>
  <c r="F6"/>
  <c r="E7"/>
  <c r="E8"/>
  <c r="E9"/>
  <c r="E10"/>
  <c r="E11"/>
  <c r="E12"/>
  <c r="E13"/>
  <c r="E14"/>
  <c r="E15"/>
  <c r="E16"/>
  <c r="E6"/>
  <c r="D8" i="3"/>
  <c r="D9"/>
  <c r="D10"/>
  <c r="D11"/>
  <c r="D12"/>
  <c r="D13"/>
  <c r="D14"/>
  <c r="D15"/>
  <c r="D16"/>
  <c r="D6"/>
  <c r="D7"/>
  <c r="C15"/>
  <c r="C16" s="1"/>
  <c r="C8"/>
  <c r="C9"/>
  <c r="C10" s="1"/>
  <c r="C11" s="1"/>
  <c r="C12" s="1"/>
  <c r="C13" s="1"/>
  <c r="C14" s="1"/>
  <c r="C7"/>
  <c r="C5" i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4"/>
  <c r="J8" i="2"/>
  <c r="J9"/>
  <c r="J10"/>
  <c r="J11"/>
  <c r="J12"/>
  <c r="J13"/>
  <c r="J14"/>
  <c r="J15"/>
  <c r="J16"/>
  <c r="J17"/>
  <c r="J7"/>
  <c r="I9"/>
  <c r="I10"/>
  <c r="I11"/>
  <c r="I12"/>
  <c r="I13"/>
  <c r="I14"/>
  <c r="I15"/>
  <c r="I16"/>
  <c r="I17"/>
  <c r="I8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4"/>
  <c r="K12" i="1"/>
  <c r="K13" s="1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4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5"/>
  <c r="G6"/>
  <c r="G7"/>
  <c r="G8"/>
  <c r="G9"/>
  <c r="G10"/>
  <c r="G11"/>
  <c r="G12"/>
  <c r="G13"/>
  <c r="G14"/>
  <c r="G15"/>
  <c r="G16"/>
  <c r="G17"/>
  <c r="G18"/>
  <c r="G19"/>
  <c r="G20"/>
  <c r="G21"/>
  <c r="G22"/>
  <c r="G4"/>
  <c r="H21" i="9" l="1"/>
  <c r="H22"/>
  <c r="H21" i="6"/>
  <c r="H22"/>
  <c r="K14" i="1"/>
  <c r="H19" i="7"/>
  <c r="H20"/>
  <c r="D7" i="8"/>
  <c r="D6"/>
  <c r="C8" i="7"/>
  <c r="D7"/>
  <c r="D7" i="9" l="1"/>
  <c r="K15" i="1"/>
  <c r="D8" i="8"/>
  <c r="C9" i="7"/>
  <c r="D8"/>
  <c r="D8" i="9" l="1"/>
  <c r="K16" i="1"/>
  <c r="D9" i="8"/>
  <c r="C10" i="7"/>
  <c r="D9"/>
  <c r="D9" i="9" l="1"/>
  <c r="K17" i="1"/>
  <c r="D10" i="8"/>
  <c r="C11" i="7"/>
  <c r="D10"/>
  <c r="D10" i="9" l="1"/>
  <c r="K18" i="1"/>
  <c r="D11" i="8"/>
  <c r="C12" i="7"/>
  <c r="D11"/>
  <c r="D11" i="9" l="1"/>
  <c r="K19" i="1"/>
  <c r="D12" i="8"/>
  <c r="C13" i="7"/>
  <c r="D12"/>
  <c r="D12" i="9" l="1"/>
  <c r="K20" i="1"/>
  <c r="D13" i="8"/>
  <c r="C14" i="7"/>
  <c r="D13"/>
  <c r="D13" i="9" l="1"/>
  <c r="K21" i="1"/>
  <c r="D14" i="8"/>
  <c r="C15" i="7"/>
  <c r="D15" s="1"/>
  <c r="D14"/>
  <c r="D15" i="9" l="1"/>
  <c r="D14"/>
  <c r="K22" i="1"/>
  <c r="D15" i="8"/>
  <c r="K23" i="1" l="1"/>
  <c r="D16" i="8"/>
  <c r="K24" i="1" l="1"/>
  <c r="D17" i="8"/>
  <c r="K25" i="1" l="1"/>
  <c r="D18" i="8"/>
  <c r="K26" i="1" l="1"/>
  <c r="D20" i="8"/>
  <c r="D19"/>
  <c r="K27" i="1" l="1"/>
</calcChain>
</file>

<file path=xl/sharedStrings.xml><?xml version="1.0" encoding="utf-8"?>
<sst xmlns="http://schemas.openxmlformats.org/spreadsheetml/2006/main" count="43" uniqueCount="20">
  <si>
    <t>Year</t>
  </si>
  <si>
    <t>Year After 1950</t>
  </si>
  <si>
    <t>Ave Global Temp in C</t>
  </si>
  <si>
    <t>C</t>
  </si>
  <si>
    <t>Example from Applied Calculus, Wilson &amp; Adamson, pg 73</t>
  </si>
  <si>
    <t>H</t>
  </si>
  <si>
    <t>Compact disk sales (millions)</t>
  </si>
  <si>
    <t>year</t>
  </si>
  <si>
    <t>sales (millions)</t>
  </si>
  <si>
    <t>year since 97</t>
  </si>
  <si>
    <t>sale (billions)</t>
  </si>
  <si>
    <t>formula value</t>
  </si>
  <si>
    <t>airline revenue (millinos)</t>
  </si>
  <si>
    <t>final height</t>
  </si>
  <si>
    <t>a</t>
  </si>
  <si>
    <t>b</t>
  </si>
  <si>
    <t>c</t>
  </si>
  <si>
    <t>Time at final height</t>
  </si>
  <si>
    <t>soln1</t>
  </si>
  <si>
    <t>soln2</t>
  </si>
</sst>
</file>

<file path=xl/styles.xml><?xml version="1.0" encoding="utf-8"?>
<styleSheet xmlns="http://schemas.openxmlformats.org/spreadsheetml/2006/main">
  <numFmts count="2">
    <numFmt numFmtId="164" formatCode="#,##0.0"/>
    <numFmt numFmtId="165" formatCode="0.0"/>
  </numFmts>
  <fonts count="4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1"/>
      <color theme="1"/>
      <name val="Calibri"/>
      <family val="2"/>
      <scheme val="minor"/>
    </font>
    <font>
      <b/>
      <sz val="12"/>
      <name val="Courier New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2" fillId="0" borderId="1" xfId="0" applyNumberFormat="1" applyFont="1" applyBorder="1" applyAlignment="1">
      <alignment horizontal="right" wrapText="1"/>
    </xf>
    <xf numFmtId="2" fontId="0" fillId="0" borderId="1" xfId="0" applyNumberFormat="1" applyBorder="1" applyAlignment="1">
      <alignment wrapText="1"/>
    </xf>
    <xf numFmtId="1" fontId="2" fillId="0" borderId="1" xfId="0" applyNumberFormat="1" applyFont="1" applyBorder="1" applyAlignment="1">
      <alignment horizontal="right" wrapText="1"/>
    </xf>
    <xf numFmtId="1" fontId="0" fillId="0" borderId="1" xfId="0" applyNumberFormat="1" applyBorder="1" applyAlignment="1">
      <alignment wrapText="1"/>
    </xf>
    <xf numFmtId="1" fontId="0" fillId="0" borderId="1" xfId="0" applyNumberFormat="1" applyBorder="1" applyAlignment="1">
      <alignment horizontal="right" wrapText="1"/>
    </xf>
    <xf numFmtId="1" fontId="2" fillId="0" borderId="1" xfId="0" applyNumberFormat="1" applyFont="1" applyBorder="1" applyAlignment="1">
      <alignment wrapText="1"/>
    </xf>
    <xf numFmtId="1" fontId="0" fillId="0" borderId="2" xfId="0" applyNumberFormat="1" applyBorder="1" applyAlignment="1">
      <alignment horizontal="right" vertical="top" wrapText="1"/>
    </xf>
    <xf numFmtId="1" fontId="0" fillId="0" borderId="0" xfId="0" applyNumberFormat="1" applyAlignment="1">
      <alignment vertical="top" wrapText="1"/>
    </xf>
    <xf numFmtId="1" fontId="0" fillId="0" borderId="2" xfId="0" applyNumberFormat="1" applyBorder="1" applyAlignment="1">
      <alignment vertical="top" wrapText="1"/>
    </xf>
    <xf numFmtId="1" fontId="2" fillId="0" borderId="3" xfId="0" applyNumberFormat="1" applyFont="1" applyBorder="1" applyAlignment="1">
      <alignment horizontal="right" vertical="top" wrapText="1"/>
    </xf>
    <xf numFmtId="1" fontId="2" fillId="0" borderId="3" xfId="0" applyNumberFormat="1" applyFont="1" applyBorder="1" applyAlignment="1">
      <alignment vertical="top" wrapText="1"/>
    </xf>
    <xf numFmtId="1" fontId="0" fillId="0" borderId="0" xfId="0" applyNumberFormat="1"/>
    <xf numFmtId="0" fontId="0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2" fontId="3" fillId="0" borderId="0" xfId="0" applyNumberFormat="1" applyFont="1" applyAlignment="1"/>
    <xf numFmtId="165" fontId="2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Eq val="1"/>
            <c:trendlineLbl>
              <c:numFmt formatCode="General" sourceLinked="0"/>
            </c:trendlineLbl>
          </c:trendline>
          <c:xVal>
            <c:numRef>
              <c:f>parkData!$D$8:$D$68</c:f>
              <c:numCache>
                <c:formatCode>0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parkData!$H$8:$H$68</c:f>
              <c:numCache>
                <c:formatCode>0.00</c:formatCode>
                <c:ptCount val="61"/>
                <c:pt idx="0">
                  <c:v>3.0584549999999999</c:v>
                </c:pt>
                <c:pt idx="1">
                  <c:v>3.1717969999999998</c:v>
                </c:pt>
                <c:pt idx="2">
                  <c:v>3.2164969999999999</c:v>
                </c:pt>
                <c:pt idx="3">
                  <c:v>3.493792</c:v>
                </c:pt>
                <c:pt idx="4">
                  <c:v>3.6074980000000001</c:v>
                </c:pt>
                <c:pt idx="5">
                  <c:v>4.0545620000000007</c:v>
                </c:pt>
                <c:pt idx="6">
                  <c:v>4.3149949999999997</c:v>
                </c:pt>
                <c:pt idx="7">
                  <c:v>4.7978399999999999</c:v>
                </c:pt>
                <c:pt idx="8">
                  <c:v>5.0245440000000006</c:v>
                </c:pt>
                <c:pt idx="9">
                  <c:v>5.2483640000000005</c:v>
                </c:pt>
                <c:pt idx="10">
                  <c:v>5.2466559999999998</c:v>
                </c:pt>
                <c:pt idx="11">
                  <c:v>5.5449380000000001</c:v>
                </c:pt>
                <c:pt idx="12">
                  <c:v>5.7545959999999994</c:v>
                </c:pt>
                <c:pt idx="13">
                  <c:v>5.4815900000000006</c:v>
                </c:pt>
                <c:pt idx="14">
                  <c:v>8.3372060000000001</c:v>
                </c:pt>
                <c:pt idx="15">
                  <c:v>9.6764900000000011</c:v>
                </c:pt>
                <c:pt idx="16">
                  <c:v>13.989793000000001</c:v>
                </c:pt>
                <c:pt idx="17">
                  <c:v>17.133431999999999</c:v>
                </c:pt>
                <c:pt idx="18">
                  <c:v>18.331467</c:v>
                </c:pt>
                <c:pt idx="19">
                  <c:v>17.530636000000001</c:v>
                </c:pt>
                <c:pt idx="20">
                  <c:v>18.755251000000001</c:v>
                </c:pt>
                <c:pt idx="21">
                  <c:v>23.236947000000001</c:v>
                </c:pt>
                <c:pt idx="22">
                  <c:v>11.370969000000001</c:v>
                </c:pt>
                <c:pt idx="23">
                  <c:v>8.8284200000000013</c:v>
                </c:pt>
                <c:pt idx="24">
                  <c:v>8.3397749999999995</c:v>
                </c:pt>
                <c:pt idx="25">
                  <c:v>13.713851999999999</c:v>
                </c:pt>
                <c:pt idx="26">
                  <c:v>23.752314999999999</c:v>
                </c:pt>
                <c:pt idx="27">
                  <c:v>27.534188</c:v>
                </c:pt>
                <c:pt idx="28">
                  <c:v>31.858827999999999</c:v>
                </c:pt>
                <c:pt idx="29">
                  <c:v>33.736401999999998</c:v>
                </c:pt>
                <c:pt idx="30">
                  <c:v>35.252589</c:v>
                </c:pt>
                <c:pt idx="31">
                  <c:v>39.106439999999999</c:v>
                </c:pt>
                <c:pt idx="32">
                  <c:v>49.379438</c:v>
                </c:pt>
                <c:pt idx="33">
                  <c:v>54.268180000000001</c:v>
                </c:pt>
                <c:pt idx="34">
                  <c:v>56.2102</c:v>
                </c:pt>
                <c:pt idx="35">
                  <c:v>58.572800000000001</c:v>
                </c:pt>
                <c:pt idx="36">
                  <c:v>63.6023</c:v>
                </c:pt>
                <c:pt idx="37">
                  <c:v>70.016000000000005</c:v>
                </c:pt>
                <c:pt idx="38">
                  <c:v>67.460899999999995</c:v>
                </c:pt>
                <c:pt idx="39">
                  <c:v>70.900499999999994</c:v>
                </c:pt>
                <c:pt idx="40">
                  <c:v>81.228999999999999</c:v>
                </c:pt>
                <c:pt idx="41">
                  <c:v>88.663200000000003</c:v>
                </c:pt>
                <c:pt idx="42">
                  <c:v>99.044799999999995</c:v>
                </c:pt>
                <c:pt idx="43">
                  <c:v>104.71080000000001</c:v>
                </c:pt>
                <c:pt idx="44">
                  <c:v>113.3857</c:v>
                </c:pt>
                <c:pt idx="45">
                  <c:v>123.312</c:v>
                </c:pt>
                <c:pt idx="46">
                  <c:v>135.08109999999999</c:v>
                </c:pt>
                <c:pt idx="47">
                  <c:v>141.6756</c:v>
                </c:pt>
                <c:pt idx="48">
                  <c:v>152.8356</c:v>
                </c:pt>
                <c:pt idx="49">
                  <c:v>165.99</c:v>
                </c:pt>
                <c:pt idx="50">
                  <c:v>174.00460000000001</c:v>
                </c:pt>
                <c:pt idx="51">
                  <c:v>155.69300000000001</c:v>
                </c:pt>
                <c:pt idx="52">
                  <c:v>167.65352300000001</c:v>
                </c:pt>
                <c:pt idx="53">
                  <c:v>170.92308299999999</c:v>
                </c:pt>
                <c:pt idx="54">
                  <c:v>173.054779</c:v>
                </c:pt>
                <c:pt idx="55">
                  <c:v>192.390827</c:v>
                </c:pt>
                <c:pt idx="56">
                  <c:v>218.55478199999999</c:v>
                </c:pt>
                <c:pt idx="57">
                  <c:v>212.56971200000001</c:v>
                </c:pt>
                <c:pt idx="58">
                  <c:v>224.18402599999999</c:v>
                </c:pt>
                <c:pt idx="59">
                  <c:v>207.36979500000001</c:v>
                </c:pt>
                <c:pt idx="60">
                  <c:v>222.463211</c:v>
                </c:pt>
              </c:numCache>
            </c:numRef>
          </c:yVal>
        </c:ser>
        <c:axId val="47990656"/>
        <c:axId val="47992192"/>
      </c:scatterChart>
      <c:valAx>
        <c:axId val="47990656"/>
        <c:scaling>
          <c:orientation val="minMax"/>
        </c:scaling>
        <c:axPos val="b"/>
        <c:numFmt formatCode="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992192"/>
        <c:crosses val="autoZero"/>
        <c:crossBetween val="midCat"/>
      </c:valAx>
      <c:valAx>
        <c:axId val="47992192"/>
        <c:scaling>
          <c:orientation val="minMax"/>
          <c:max val="300"/>
          <c:min val="0"/>
        </c:scaling>
        <c:axPos val="l"/>
        <c:majorGridlines/>
        <c:numFmt formatCode="0.00" sourceLinked="1"/>
        <c:tickLblPos val="nextTo"/>
        <c:crossAx val="4799065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Eq val="1"/>
            <c:trendlineLbl>
              <c:layout>
                <c:manualLayout>
                  <c:x val="0.3596636045494313"/>
                  <c:y val="3.1562408865558465E-2"/>
                </c:manualLayout>
              </c:layout>
              <c:numFmt formatCode="General" sourceLinked="0"/>
            </c:trendlineLbl>
          </c:trendline>
          <c:xVal>
            <c:numRef>
              <c:f>temperature!$D$4:$D$60</c:f>
              <c:numCache>
                <c:formatCode>General</c:formatCode>
                <c:ptCount val="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</c:numCache>
            </c:numRef>
          </c:xVal>
          <c:yVal>
            <c:numRef>
              <c:f>temperature!$G$4:$G$60</c:f>
              <c:numCache>
                <c:formatCode>0.00</c:formatCode>
                <c:ptCount val="57"/>
                <c:pt idx="0" formatCode="General">
                  <c:v>0</c:v>
                </c:pt>
                <c:pt idx="1">
                  <c:v>0.26999999999999602</c:v>
                </c:pt>
                <c:pt idx="2">
                  <c:v>0.37799999999999301</c:v>
                </c:pt>
                <c:pt idx="3">
                  <c:v>0.52199999999999136</c:v>
                </c:pt>
                <c:pt idx="4">
                  <c:v>0.14399999999999125</c:v>
                </c:pt>
                <c:pt idx="5">
                  <c:v>0.16199999999999193</c:v>
                </c:pt>
                <c:pt idx="6">
                  <c:v>-1.8000000000000682E-2</c:v>
                </c:pt>
                <c:pt idx="7">
                  <c:v>0.44999999999999574</c:v>
                </c:pt>
                <c:pt idx="8">
                  <c:v>0.46799999999999642</c:v>
                </c:pt>
                <c:pt idx="9">
                  <c:v>0.3960000000000008</c:v>
                </c:pt>
                <c:pt idx="10">
                  <c:v>0.26999999999999602</c:v>
                </c:pt>
                <c:pt idx="11">
                  <c:v>0.48599999999999</c:v>
                </c:pt>
                <c:pt idx="12">
                  <c:v>0.3960000000000008</c:v>
                </c:pt>
                <c:pt idx="13">
                  <c:v>0.34199999999999875</c:v>
                </c:pt>
                <c:pt idx="14">
                  <c:v>-0.14400000000000546</c:v>
                </c:pt>
                <c:pt idx="15">
                  <c:v>3.5999999999994259E-2</c:v>
                </c:pt>
                <c:pt idx="16">
                  <c:v>0.16199999999999193</c:v>
                </c:pt>
                <c:pt idx="17">
                  <c:v>0.26999999999999602</c:v>
                </c:pt>
                <c:pt idx="18">
                  <c:v>0.14399999999999125</c:v>
                </c:pt>
                <c:pt idx="19">
                  <c:v>0.30599999999999739</c:v>
                </c:pt>
                <c:pt idx="20">
                  <c:v>0.37799999999999301</c:v>
                </c:pt>
                <c:pt idx="21">
                  <c:v>0.12599999999999056</c:v>
                </c:pt>
                <c:pt idx="22">
                  <c:v>0.21599999999999397</c:v>
                </c:pt>
                <c:pt idx="23">
                  <c:v>0.62999999999999545</c:v>
                </c:pt>
                <c:pt idx="24">
                  <c:v>0.19799999999999329</c:v>
                </c:pt>
                <c:pt idx="25">
                  <c:v>0.26999999999999602</c:v>
                </c:pt>
                <c:pt idx="26">
                  <c:v>-7.2000000000002728E-2</c:v>
                </c:pt>
                <c:pt idx="27">
                  <c:v>0.59399999999999409</c:v>
                </c:pt>
                <c:pt idx="28">
                  <c:v>0.43199999999999505</c:v>
                </c:pt>
                <c:pt idx="29">
                  <c:v>0.55799999999999272</c:v>
                </c:pt>
                <c:pt idx="30">
                  <c:v>0.80999999999999517</c:v>
                </c:pt>
                <c:pt idx="31">
                  <c:v>1.0259999999999962</c:v>
                </c:pt>
                <c:pt idx="32">
                  <c:v>0.46799999999999642</c:v>
                </c:pt>
                <c:pt idx="33">
                  <c:v>0.91799999999999216</c:v>
                </c:pt>
                <c:pt idx="34">
                  <c:v>0.57599999999999341</c:v>
                </c:pt>
                <c:pt idx="35">
                  <c:v>0.52199999999999136</c:v>
                </c:pt>
                <c:pt idx="36">
                  <c:v>0.64799999999999613</c:v>
                </c:pt>
                <c:pt idx="37">
                  <c:v>0.93599999999999284</c:v>
                </c:pt>
                <c:pt idx="38">
                  <c:v>1.0079999999999956</c:v>
                </c:pt>
                <c:pt idx="39">
                  <c:v>0.7739999999999938</c:v>
                </c:pt>
                <c:pt idx="40">
                  <c:v>1.1699999999999946</c:v>
                </c:pt>
                <c:pt idx="41">
                  <c:v>1.097999999999999</c:v>
                </c:pt>
                <c:pt idx="42">
                  <c:v>0.57599999999999341</c:v>
                </c:pt>
                <c:pt idx="43">
                  <c:v>0.64799999999999613</c:v>
                </c:pt>
                <c:pt idx="44">
                  <c:v>0.88199999999999079</c:v>
                </c:pt>
                <c:pt idx="45">
                  <c:v>1.1340000000000003</c:v>
                </c:pt>
                <c:pt idx="46">
                  <c:v>1.0079999999999956</c:v>
                </c:pt>
                <c:pt idx="47">
                  <c:v>1.0439999999999969</c:v>
                </c:pt>
                <c:pt idx="48">
                  <c:v>1.5839999999999961</c:v>
                </c:pt>
                <c:pt idx="49">
                  <c:v>1.1340000000000003</c:v>
                </c:pt>
                <c:pt idx="50">
                  <c:v>1.0619999999999976</c:v>
                </c:pt>
                <c:pt idx="51">
                  <c:v>1.3319999999999936</c:v>
                </c:pt>
                <c:pt idx="52">
                  <c:v>1.5479999999999947</c:v>
                </c:pt>
                <c:pt idx="53">
                  <c:v>1.5119999999999933</c:v>
                </c:pt>
                <c:pt idx="54">
                  <c:v>1.3859999999999957</c:v>
                </c:pt>
                <c:pt idx="55">
                  <c:v>1.6739999999999924</c:v>
                </c:pt>
                <c:pt idx="56">
                  <c:v>1.4939999999999998</c:v>
                </c:pt>
              </c:numCache>
            </c:numRef>
          </c:yVal>
        </c:ser>
        <c:axId val="48050176"/>
        <c:axId val="48051712"/>
      </c:scatterChart>
      <c:valAx>
        <c:axId val="4805017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051712"/>
        <c:crosses val="autoZero"/>
        <c:crossBetween val="midCat"/>
      </c:valAx>
      <c:valAx>
        <c:axId val="48051712"/>
        <c:scaling>
          <c:orientation val="minMax"/>
        </c:scaling>
        <c:axPos val="l"/>
        <c:majorGridlines/>
        <c:numFmt formatCode="General" sourceLinked="1"/>
        <c:tickLblPos val="nextTo"/>
        <c:crossAx val="4805017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Eq val="1"/>
            <c:trendlineLbl>
              <c:numFmt formatCode="General" sourceLinked="0"/>
            </c:trendlineLbl>
          </c:trendline>
          <c:xVal>
            <c:numRef>
              <c:f>'CD sales'!$E$6:$E$16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'CD sales'!$F$6:$F$16</c:f>
              <c:numCache>
                <c:formatCode>General</c:formatCode>
                <c:ptCount val="11"/>
                <c:pt idx="0">
                  <c:v>99.15100000000001</c:v>
                </c:pt>
                <c:pt idx="1">
                  <c:v>114.16</c:v>
                </c:pt>
                <c:pt idx="2">
                  <c:v>128.16299999999998</c:v>
                </c:pt>
                <c:pt idx="3">
                  <c:v>132.14500000000001</c:v>
                </c:pt>
                <c:pt idx="4">
                  <c:v>129.09399999999999</c:v>
                </c:pt>
                <c:pt idx="5">
                  <c:v>120.441</c:v>
                </c:pt>
                <c:pt idx="6">
                  <c:v>112.32899999999999</c:v>
                </c:pt>
                <c:pt idx="7">
                  <c:v>114.465</c:v>
                </c:pt>
                <c:pt idx="8">
                  <c:v>105.20200000000001</c:v>
                </c:pt>
                <c:pt idx="9">
                  <c:v>93.725999999999999</c:v>
                </c:pt>
                <c:pt idx="10">
                  <c:v>74.522999999999996</c:v>
                </c:pt>
              </c:numCache>
            </c:numRef>
          </c:yVal>
        </c:ser>
        <c:axId val="50754304"/>
        <c:axId val="50755840"/>
      </c:scatterChart>
      <c:valAx>
        <c:axId val="50754304"/>
        <c:scaling>
          <c:orientation val="minMax"/>
        </c:scaling>
        <c:axPos val="b"/>
        <c:numFmt formatCode="General" sourceLinked="1"/>
        <c:tickLblPos val="nextTo"/>
        <c:crossAx val="50755840"/>
        <c:crosses val="autoZero"/>
        <c:crossBetween val="midCat"/>
      </c:valAx>
      <c:valAx>
        <c:axId val="50755840"/>
        <c:scaling>
          <c:orientation val="minMax"/>
        </c:scaling>
        <c:axPos val="l"/>
        <c:majorGridlines/>
        <c:numFmt formatCode="General" sourceLinked="1"/>
        <c:tickLblPos val="nextTo"/>
        <c:crossAx val="507543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Eq val="1"/>
            <c:trendlineLbl>
              <c:layout>
                <c:manualLayout>
                  <c:x val="0.45475984251968504"/>
                  <c:y val="-2.9569101875510595E-2"/>
                </c:manualLayout>
              </c:layout>
              <c:numFmt formatCode="General" sourceLinked="0"/>
            </c:trendlineLbl>
          </c:trendline>
          <c:xVal>
            <c:numRef>
              <c:f>airlineRevenue!$E$5:$E$12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airlineRevenue!$F$5:$F$12</c:f>
              <c:numCache>
                <c:formatCode>#,##0.0</c:formatCode>
                <c:ptCount val="8"/>
                <c:pt idx="0">
                  <c:v>1308.3861900000002</c:v>
                </c:pt>
                <c:pt idx="1">
                  <c:v>1155.2589599999999</c:v>
                </c:pt>
                <c:pt idx="2">
                  <c:v>1069.85463</c:v>
                </c:pt>
                <c:pt idx="3">
                  <c:v>1179.2022999999999</c:v>
                </c:pt>
                <c:pt idx="4">
                  <c:v>1342.9955834</c:v>
                </c:pt>
                <c:pt idx="5">
                  <c:v>1512.55</c:v>
                </c:pt>
                <c:pt idx="6">
                  <c:v>1649.12</c:v>
                </c:pt>
                <c:pt idx="7">
                  <c:v>1731.04</c:v>
                </c:pt>
              </c:numCache>
            </c:numRef>
          </c:yVal>
        </c:ser>
        <c:axId val="50813568"/>
        <c:axId val="50831744"/>
      </c:scatterChart>
      <c:valAx>
        <c:axId val="50813568"/>
        <c:scaling>
          <c:orientation val="minMax"/>
          <c:max val="10"/>
        </c:scaling>
        <c:axPos val="b"/>
        <c:numFmt formatCode="General" sourceLinked="1"/>
        <c:tickLblPos val="nextTo"/>
        <c:crossAx val="50831744"/>
        <c:crosses val="autoZero"/>
        <c:crossBetween val="midCat"/>
      </c:valAx>
      <c:valAx>
        <c:axId val="50831744"/>
        <c:scaling>
          <c:orientation val="minMax"/>
        </c:scaling>
        <c:axPos val="l"/>
        <c:majorGridlines/>
        <c:numFmt formatCode="#,##0.0" sourceLinked="1"/>
        <c:tickLblPos val="nextTo"/>
        <c:crossAx val="508135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38</xdr:row>
      <xdr:rowOff>76200</xdr:rowOff>
    </xdr:from>
    <xdr:to>
      <xdr:col>15</xdr:col>
      <xdr:colOff>542925</xdr:colOff>
      <xdr:row>52</xdr:row>
      <xdr:rowOff>133350</xdr:rowOff>
    </xdr:to>
    <xdr:graphicFrame macro="">
      <xdr:nvGraphicFramePr>
        <xdr:cNvPr id="103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36</xdr:row>
      <xdr:rowOff>9525</xdr:rowOff>
    </xdr:from>
    <xdr:to>
      <xdr:col>16</xdr:col>
      <xdr:colOff>104775</xdr:colOff>
      <xdr:row>50</xdr:row>
      <xdr:rowOff>85725</xdr:rowOff>
    </xdr:to>
    <xdr:graphicFrame macro="">
      <xdr:nvGraphicFramePr>
        <xdr:cNvPr id="1024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7</xdr:row>
      <xdr:rowOff>66675</xdr:rowOff>
    </xdr:from>
    <xdr:to>
      <xdr:col>17</xdr:col>
      <xdr:colOff>0</xdr:colOff>
      <xdr:row>21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14</xdr:row>
      <xdr:rowOff>47625</xdr:rowOff>
    </xdr:from>
    <xdr:to>
      <xdr:col>9</xdr:col>
      <xdr:colOff>571500</xdr:colOff>
      <xdr:row>29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L41"/>
  <sheetViews>
    <sheetView workbookViewId="0">
      <selection activeCell="H7" sqref="H7"/>
    </sheetView>
  </sheetViews>
  <sheetFormatPr defaultRowHeight="15"/>
  <sheetData>
    <row r="5" spans="3:12">
      <c r="C5">
        <v>0</v>
      </c>
      <c r="D5">
        <f>$L$6+$K$6*C5+$J$6*C5^2</f>
        <v>3</v>
      </c>
      <c r="J5" t="s">
        <v>14</v>
      </c>
      <c r="K5" t="s">
        <v>15</v>
      </c>
      <c r="L5" t="s">
        <v>16</v>
      </c>
    </row>
    <row r="6" spans="3:12">
      <c r="C6">
        <f>C5+0.1</f>
        <v>0.1</v>
      </c>
      <c r="D6">
        <f t="shared" ref="D6:D41" si="0">$L$6+$K$6*C6+$J$6*C6^2</f>
        <v>5.84</v>
      </c>
      <c r="G6" t="s">
        <v>13</v>
      </c>
      <c r="H6">
        <v>1</v>
      </c>
      <c r="J6">
        <v>-16</v>
      </c>
      <c r="K6">
        <v>30</v>
      </c>
      <c r="L6">
        <v>3</v>
      </c>
    </row>
    <row r="7" spans="3:12">
      <c r="C7">
        <f t="shared" ref="C7:C41" si="1">C6+0.1</f>
        <v>0.2</v>
      </c>
      <c r="D7">
        <f t="shared" si="0"/>
        <v>8.36</v>
      </c>
    </row>
    <row r="8" spans="3:12">
      <c r="C8">
        <f t="shared" si="1"/>
        <v>0.30000000000000004</v>
      </c>
      <c r="D8">
        <f t="shared" si="0"/>
        <v>10.560000000000002</v>
      </c>
    </row>
    <row r="9" spans="3:12">
      <c r="C9">
        <f t="shared" si="1"/>
        <v>0.4</v>
      </c>
      <c r="D9">
        <f t="shared" si="0"/>
        <v>12.44</v>
      </c>
      <c r="G9" t="s">
        <v>17</v>
      </c>
      <c r="H9">
        <f>(-K6+SQRT(K6^2-4*J6*(L6-H6)))/(2*J6)</f>
        <v>-6.4451221367587408E-2</v>
      </c>
    </row>
    <row r="10" spans="3:12">
      <c r="C10">
        <f t="shared" si="1"/>
        <v>0.5</v>
      </c>
      <c r="D10">
        <f t="shared" si="0"/>
        <v>14</v>
      </c>
      <c r="H10">
        <f>(-K6-SQRT(K6^2-4*J6*(L6-H6)))/(2*J6)</f>
        <v>1.9394512213675874</v>
      </c>
    </row>
    <row r="11" spans="3:12">
      <c r="C11">
        <f t="shared" si="1"/>
        <v>0.6</v>
      </c>
      <c r="D11">
        <f t="shared" si="0"/>
        <v>15.24</v>
      </c>
    </row>
    <row r="12" spans="3:12">
      <c r="C12">
        <f t="shared" si="1"/>
        <v>0.7</v>
      </c>
      <c r="D12">
        <f t="shared" si="0"/>
        <v>16.16</v>
      </c>
    </row>
    <row r="13" spans="3:12">
      <c r="C13">
        <f t="shared" si="1"/>
        <v>0.79999999999999993</v>
      </c>
      <c r="D13">
        <f t="shared" si="0"/>
        <v>16.759999999999998</v>
      </c>
    </row>
    <row r="14" spans="3:12">
      <c r="C14">
        <f t="shared" si="1"/>
        <v>0.89999999999999991</v>
      </c>
      <c r="D14">
        <f t="shared" si="0"/>
        <v>17.04</v>
      </c>
    </row>
    <row r="15" spans="3:12">
      <c r="C15">
        <f t="shared" si="1"/>
        <v>0.99999999999999989</v>
      </c>
      <c r="D15">
        <f t="shared" si="0"/>
        <v>17.000000000000004</v>
      </c>
      <c r="H15">
        <f>-K6/(2*J6)</f>
        <v>0.9375</v>
      </c>
    </row>
    <row r="16" spans="3:12">
      <c r="C16">
        <f>C15+0.1</f>
        <v>1.0999999999999999</v>
      </c>
      <c r="D16">
        <f t="shared" si="0"/>
        <v>16.639999999999997</v>
      </c>
      <c r="H16">
        <f>K6^2-4*J6*(L6-H6)</f>
        <v>1028</v>
      </c>
    </row>
    <row r="17" spans="3:8">
      <c r="C17">
        <f t="shared" si="1"/>
        <v>1.2</v>
      </c>
      <c r="D17">
        <f t="shared" si="0"/>
        <v>15.96</v>
      </c>
      <c r="H17">
        <f>SQRT(H16)</f>
        <v>32.062439083762797</v>
      </c>
    </row>
    <row r="18" spans="3:8">
      <c r="C18">
        <f t="shared" si="1"/>
        <v>1.3</v>
      </c>
      <c r="D18">
        <f t="shared" si="0"/>
        <v>14.959999999999997</v>
      </c>
      <c r="H18">
        <f>H17/(2*J6)</f>
        <v>-1.0019512213675874</v>
      </c>
    </row>
    <row r="19" spans="3:8">
      <c r="C19">
        <f t="shared" si="1"/>
        <v>1.4000000000000001</v>
      </c>
      <c r="D19">
        <f t="shared" si="0"/>
        <v>13.64</v>
      </c>
    </row>
    <row r="20" spans="3:8">
      <c r="C20">
        <f t="shared" si="1"/>
        <v>1.5000000000000002</v>
      </c>
      <c r="D20">
        <f t="shared" si="0"/>
        <v>11.999999999999993</v>
      </c>
    </row>
    <row r="21" spans="3:8">
      <c r="C21">
        <f t="shared" si="1"/>
        <v>1.6000000000000003</v>
      </c>
      <c r="D21">
        <f t="shared" si="0"/>
        <v>10.039999999999992</v>
      </c>
      <c r="G21" t="s">
        <v>18</v>
      </c>
      <c r="H21">
        <f>H15+H18</f>
        <v>-6.4451221367587408E-2</v>
      </c>
    </row>
    <row r="22" spans="3:8">
      <c r="C22">
        <f t="shared" si="1"/>
        <v>1.7000000000000004</v>
      </c>
      <c r="D22">
        <f t="shared" si="0"/>
        <v>7.7599999999999909</v>
      </c>
      <c r="G22" t="s">
        <v>19</v>
      </c>
      <c r="H22">
        <f>H15-H18</f>
        <v>1.9394512213675874</v>
      </c>
    </row>
    <row r="23" spans="3:8">
      <c r="C23">
        <f t="shared" si="1"/>
        <v>1.8000000000000005</v>
      </c>
      <c r="D23">
        <f t="shared" si="0"/>
        <v>5.1599999999999895</v>
      </c>
    </row>
    <row r="24" spans="3:8">
      <c r="C24">
        <f t="shared" si="1"/>
        <v>1.9000000000000006</v>
      </c>
      <c r="D24">
        <f t="shared" si="0"/>
        <v>2.2399999999999807</v>
      </c>
    </row>
    <row r="25" spans="3:8">
      <c r="C25">
        <f t="shared" si="1"/>
        <v>2.0000000000000004</v>
      </c>
      <c r="D25">
        <f t="shared" si="0"/>
        <v>-1.0000000000000142</v>
      </c>
    </row>
    <row r="26" spans="3:8">
      <c r="C26">
        <f t="shared" si="1"/>
        <v>2.1000000000000005</v>
      </c>
      <c r="D26">
        <f t="shared" si="0"/>
        <v>-4.5600000000000165</v>
      </c>
    </row>
    <row r="27" spans="3:8">
      <c r="C27">
        <f t="shared" si="1"/>
        <v>2.2000000000000006</v>
      </c>
      <c r="D27">
        <f t="shared" si="0"/>
        <v>-8.4400000000000261</v>
      </c>
    </row>
    <row r="28" spans="3:8">
      <c r="C28">
        <f t="shared" si="1"/>
        <v>2.3000000000000007</v>
      </c>
      <c r="D28">
        <f t="shared" si="0"/>
        <v>-12.640000000000029</v>
      </c>
    </row>
    <row r="29" spans="3:8">
      <c r="C29">
        <f t="shared" si="1"/>
        <v>2.4000000000000008</v>
      </c>
      <c r="D29">
        <f t="shared" si="0"/>
        <v>-17.160000000000039</v>
      </c>
    </row>
    <row r="30" spans="3:8">
      <c r="C30">
        <f t="shared" si="1"/>
        <v>2.5000000000000009</v>
      </c>
      <c r="D30">
        <f t="shared" si="0"/>
        <v>-22.000000000000043</v>
      </c>
    </row>
    <row r="31" spans="3:8">
      <c r="C31">
        <f t="shared" si="1"/>
        <v>2.600000000000001</v>
      </c>
      <c r="D31">
        <f t="shared" si="0"/>
        <v>-27.160000000000053</v>
      </c>
    </row>
    <row r="32" spans="3:8">
      <c r="C32">
        <f t="shared" si="1"/>
        <v>2.7000000000000011</v>
      </c>
      <c r="D32">
        <f t="shared" si="0"/>
        <v>-32.640000000000057</v>
      </c>
    </row>
    <row r="33" spans="3:4">
      <c r="C33">
        <f t="shared" si="1"/>
        <v>2.8000000000000012</v>
      </c>
      <c r="D33">
        <f t="shared" si="0"/>
        <v>-38.440000000000069</v>
      </c>
    </row>
    <row r="34" spans="3:4">
      <c r="C34">
        <f t="shared" si="1"/>
        <v>2.9000000000000012</v>
      </c>
      <c r="D34">
        <f t="shared" si="0"/>
        <v>-44.560000000000073</v>
      </c>
    </row>
    <row r="35" spans="3:4">
      <c r="C35">
        <f t="shared" si="1"/>
        <v>3.0000000000000013</v>
      </c>
      <c r="D35">
        <f t="shared" si="0"/>
        <v>-51.000000000000071</v>
      </c>
    </row>
    <row r="36" spans="3:4">
      <c r="C36">
        <f t="shared" si="1"/>
        <v>3.1000000000000014</v>
      </c>
      <c r="D36">
        <f t="shared" si="0"/>
        <v>-57.76000000000009</v>
      </c>
    </row>
    <row r="37" spans="3:4">
      <c r="C37">
        <f t="shared" si="1"/>
        <v>3.2000000000000015</v>
      </c>
      <c r="D37">
        <f t="shared" si="0"/>
        <v>-64.840000000000103</v>
      </c>
    </row>
    <row r="38" spans="3:4">
      <c r="C38">
        <f t="shared" si="1"/>
        <v>3.3000000000000016</v>
      </c>
      <c r="D38">
        <f t="shared" si="0"/>
        <v>-72.240000000000137</v>
      </c>
    </row>
    <row r="39" spans="3:4">
      <c r="C39">
        <f t="shared" si="1"/>
        <v>3.4000000000000017</v>
      </c>
      <c r="D39">
        <f t="shared" si="0"/>
        <v>-79.960000000000122</v>
      </c>
    </row>
    <row r="40" spans="3:4">
      <c r="C40">
        <f t="shared" si="1"/>
        <v>3.5000000000000018</v>
      </c>
      <c r="D40">
        <f t="shared" si="0"/>
        <v>-88.000000000000142</v>
      </c>
    </row>
    <row r="41" spans="3:4">
      <c r="C41">
        <f t="shared" si="1"/>
        <v>3.6000000000000019</v>
      </c>
      <c r="D41">
        <f t="shared" si="0"/>
        <v>-96.360000000000156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3:R95"/>
  <sheetViews>
    <sheetView workbookViewId="0">
      <selection activeCell="L28" sqref="L28"/>
    </sheetView>
  </sheetViews>
  <sheetFormatPr defaultRowHeight="15"/>
  <cols>
    <col min="5" max="5" width="9.42578125" bestFit="1" customWidth="1"/>
    <col min="6" max="6" width="12.5703125" bestFit="1" customWidth="1"/>
    <col min="8" max="8" width="9.42578125" bestFit="1" customWidth="1"/>
    <col min="10" max="10" width="13.7109375" bestFit="1" customWidth="1"/>
    <col min="12" max="12" width="9.42578125" bestFit="1" customWidth="1"/>
    <col min="14" max="14" width="13.7109375" bestFit="1" customWidth="1"/>
    <col min="16" max="16" width="9.42578125" bestFit="1" customWidth="1"/>
    <col min="17" max="17" width="13.7109375" bestFit="1" customWidth="1"/>
  </cols>
  <sheetData>
    <row r="3" spans="3:17">
      <c r="J3">
        <f>--1.7/(2*0.0913)</f>
        <v>9.3099671412924412</v>
      </c>
    </row>
    <row r="4" spans="3:17">
      <c r="C4" s="12">
        <f>E4-1950</f>
        <v>-34</v>
      </c>
      <c r="D4" s="12">
        <f>E4-1920</f>
        <v>-4</v>
      </c>
      <c r="E4" s="3">
        <v>1916</v>
      </c>
      <c r="F4" s="5">
        <v>358006</v>
      </c>
      <c r="G4" s="2">
        <f>F4/1000000</f>
        <v>0.35800599999999999</v>
      </c>
      <c r="H4" s="1">
        <f>G4+2</f>
        <v>2.358006</v>
      </c>
      <c r="I4" s="4"/>
      <c r="J4" s="5"/>
      <c r="K4" s="4"/>
      <c r="L4" s="3"/>
      <c r="M4" s="4"/>
      <c r="N4" s="5"/>
      <c r="O4" s="4"/>
      <c r="P4" s="3"/>
      <c r="Q4" s="5"/>
    </row>
    <row r="5" spans="3:17">
      <c r="C5" s="12">
        <f t="shared" ref="C5:C68" si="0">E5-1950</f>
        <v>-33</v>
      </c>
      <c r="D5" s="12">
        <f t="shared" ref="D5:D68" si="1">E5-1920</f>
        <v>-3</v>
      </c>
      <c r="E5" s="3">
        <v>1917</v>
      </c>
      <c r="F5" s="5">
        <v>490705</v>
      </c>
      <c r="G5" s="2">
        <f t="shared" ref="G5:G68" si="2">F5/1000000</f>
        <v>0.490705</v>
      </c>
      <c r="H5" s="1">
        <f t="shared" ref="H5:H68" si="3">G5+2</f>
        <v>2.4907050000000002</v>
      </c>
      <c r="I5" s="4"/>
      <c r="J5" s="5"/>
      <c r="K5" s="4"/>
      <c r="L5" s="3"/>
      <c r="M5" s="4"/>
      <c r="N5" s="5"/>
      <c r="O5" s="4"/>
      <c r="P5" s="3"/>
      <c r="Q5" s="5"/>
    </row>
    <row r="6" spans="3:17">
      <c r="C6" s="12">
        <f t="shared" si="0"/>
        <v>-32</v>
      </c>
      <c r="D6" s="12">
        <f t="shared" si="1"/>
        <v>-2</v>
      </c>
      <c r="E6" s="3">
        <v>1918</v>
      </c>
      <c r="F6" s="5">
        <v>454841</v>
      </c>
      <c r="G6" s="2">
        <f t="shared" si="2"/>
        <v>0.454841</v>
      </c>
      <c r="H6" s="1">
        <f t="shared" si="3"/>
        <v>2.4548410000000001</v>
      </c>
      <c r="I6" s="4"/>
      <c r="J6" s="5"/>
      <c r="K6" s="4"/>
      <c r="L6" s="3"/>
      <c r="M6" s="4"/>
      <c r="N6" s="5"/>
      <c r="O6" s="4"/>
      <c r="P6" s="3"/>
      <c r="Q6" s="5"/>
    </row>
    <row r="7" spans="3:17">
      <c r="C7" s="12">
        <f t="shared" si="0"/>
        <v>-31</v>
      </c>
      <c r="D7" s="12">
        <f t="shared" si="1"/>
        <v>-1</v>
      </c>
      <c r="E7" s="3">
        <v>1919</v>
      </c>
      <c r="F7" s="5">
        <v>811516</v>
      </c>
      <c r="G7" s="2">
        <f t="shared" si="2"/>
        <v>0.81151600000000002</v>
      </c>
      <c r="H7" s="1">
        <f t="shared" si="3"/>
        <v>2.8115160000000001</v>
      </c>
      <c r="I7" s="4"/>
      <c r="J7" s="5"/>
      <c r="K7" s="4"/>
      <c r="L7" s="3"/>
      <c r="M7" s="4"/>
      <c r="N7" s="5"/>
      <c r="O7" s="4"/>
      <c r="P7" s="3"/>
      <c r="Q7" s="5"/>
    </row>
    <row r="8" spans="3:17">
      <c r="C8" s="12">
        <f t="shared" si="0"/>
        <v>-30</v>
      </c>
      <c r="D8" s="12">
        <f t="shared" si="1"/>
        <v>0</v>
      </c>
      <c r="E8" s="3">
        <v>1920</v>
      </c>
      <c r="F8" s="5">
        <v>1058455</v>
      </c>
      <c r="G8" s="2">
        <f t="shared" si="2"/>
        <v>1.0584549999999999</v>
      </c>
      <c r="H8" s="1">
        <f t="shared" si="3"/>
        <v>3.0584549999999999</v>
      </c>
      <c r="I8" s="4"/>
      <c r="J8" s="5"/>
      <c r="K8" s="4"/>
      <c r="L8" s="3"/>
      <c r="M8" s="4"/>
      <c r="N8" s="5"/>
      <c r="O8" s="4"/>
      <c r="P8" s="3"/>
      <c r="Q8" s="5"/>
    </row>
    <row r="9" spans="3:17">
      <c r="C9" s="12">
        <f t="shared" si="0"/>
        <v>-29</v>
      </c>
      <c r="D9" s="12">
        <f t="shared" si="1"/>
        <v>1</v>
      </c>
      <c r="E9" s="3">
        <v>1921</v>
      </c>
      <c r="F9" s="5">
        <v>1171797</v>
      </c>
      <c r="G9" s="2">
        <f t="shared" si="2"/>
        <v>1.171797</v>
      </c>
      <c r="H9" s="1">
        <f t="shared" si="3"/>
        <v>3.1717969999999998</v>
      </c>
      <c r="I9" s="4"/>
      <c r="J9" s="5"/>
      <c r="K9" s="4"/>
      <c r="L9" s="3"/>
      <c r="M9" s="4"/>
      <c r="N9" s="5"/>
      <c r="O9" s="4"/>
      <c r="P9" s="3"/>
      <c r="Q9" s="5"/>
    </row>
    <row r="10" spans="3:17">
      <c r="C10" s="12">
        <f t="shared" si="0"/>
        <v>-28</v>
      </c>
      <c r="D10" s="12">
        <f t="shared" si="1"/>
        <v>2</v>
      </c>
      <c r="E10" s="3">
        <v>1922</v>
      </c>
      <c r="F10" s="5">
        <v>1216497</v>
      </c>
      <c r="G10" s="2">
        <f t="shared" si="2"/>
        <v>1.2164969999999999</v>
      </c>
      <c r="H10" s="1">
        <f t="shared" si="3"/>
        <v>3.2164969999999999</v>
      </c>
      <c r="I10" s="4"/>
      <c r="J10" s="5"/>
      <c r="K10" s="4"/>
      <c r="L10" s="3"/>
      <c r="M10" s="4"/>
      <c r="N10" s="5"/>
      <c r="O10" s="4"/>
      <c r="P10" s="3"/>
      <c r="Q10" s="5"/>
    </row>
    <row r="11" spans="3:17">
      <c r="C11" s="12">
        <f t="shared" si="0"/>
        <v>-27</v>
      </c>
      <c r="D11" s="12">
        <f t="shared" si="1"/>
        <v>3</v>
      </c>
      <c r="E11" s="3">
        <v>1923</v>
      </c>
      <c r="F11" s="5">
        <v>1493792</v>
      </c>
      <c r="G11" s="2">
        <f t="shared" si="2"/>
        <v>1.493792</v>
      </c>
      <c r="H11" s="1">
        <f t="shared" si="3"/>
        <v>3.493792</v>
      </c>
      <c r="I11" s="4"/>
      <c r="J11" s="5"/>
      <c r="K11" s="4">
        <v>0</v>
      </c>
      <c r="L11" s="3">
        <f>0.0913*K11^2-1.7*K11+10.1</f>
        <v>10.1</v>
      </c>
      <c r="M11" s="4"/>
      <c r="N11" s="5"/>
      <c r="O11" s="4"/>
      <c r="P11" s="3"/>
      <c r="Q11" s="5"/>
    </row>
    <row r="12" spans="3:17">
      <c r="C12" s="12">
        <f t="shared" si="0"/>
        <v>-26</v>
      </c>
      <c r="D12" s="12">
        <f t="shared" si="1"/>
        <v>4</v>
      </c>
      <c r="E12" s="3">
        <v>1924</v>
      </c>
      <c r="F12" s="5">
        <v>1607498</v>
      </c>
      <c r="G12" s="2">
        <f t="shared" si="2"/>
        <v>1.6074980000000001</v>
      </c>
      <c r="H12" s="1">
        <f t="shared" si="3"/>
        <v>3.6074980000000001</v>
      </c>
      <c r="I12" s="4"/>
      <c r="J12" s="5"/>
      <c r="K12" s="4">
        <f>K11+5</f>
        <v>5</v>
      </c>
      <c r="L12" s="3">
        <f t="shared" ref="L12:L28" si="4">0.0913*K12^2-1.7*K12+10.1</f>
        <v>3.8825000000000003</v>
      </c>
      <c r="M12" s="4"/>
      <c r="N12" s="5"/>
      <c r="O12" s="4"/>
      <c r="P12" s="3"/>
      <c r="Q12" s="5"/>
    </row>
    <row r="13" spans="3:17">
      <c r="C13" s="12">
        <f t="shared" si="0"/>
        <v>-25</v>
      </c>
      <c r="D13" s="12">
        <f t="shared" si="1"/>
        <v>5</v>
      </c>
      <c r="E13" s="3">
        <v>1925</v>
      </c>
      <c r="F13" s="5">
        <v>2054562</v>
      </c>
      <c r="G13" s="2">
        <f t="shared" si="2"/>
        <v>2.0545620000000002</v>
      </c>
      <c r="H13" s="1">
        <f t="shared" si="3"/>
        <v>4.0545620000000007</v>
      </c>
      <c r="I13" s="4"/>
      <c r="J13" s="5"/>
      <c r="K13" s="4">
        <f t="shared" ref="K13:K24" si="5">K12+5</f>
        <v>10</v>
      </c>
      <c r="L13" s="3">
        <f t="shared" si="4"/>
        <v>2.2300000000000004</v>
      </c>
      <c r="M13" s="4"/>
      <c r="N13" s="5"/>
      <c r="O13" s="4"/>
      <c r="P13" s="3"/>
      <c r="Q13" s="5"/>
    </row>
    <row r="14" spans="3:17">
      <c r="C14" s="12">
        <f t="shared" si="0"/>
        <v>-24</v>
      </c>
      <c r="D14" s="12">
        <f t="shared" si="1"/>
        <v>6</v>
      </c>
      <c r="E14" s="3">
        <v>1926</v>
      </c>
      <c r="F14" s="5">
        <v>2314995</v>
      </c>
      <c r="G14" s="2">
        <f t="shared" si="2"/>
        <v>2.3149950000000001</v>
      </c>
      <c r="H14" s="1">
        <f t="shared" si="3"/>
        <v>4.3149949999999997</v>
      </c>
      <c r="I14" s="4"/>
      <c r="J14" s="5"/>
      <c r="K14" s="4">
        <f t="shared" si="5"/>
        <v>15</v>
      </c>
      <c r="L14" s="3">
        <f t="shared" si="4"/>
        <v>5.1425000000000001</v>
      </c>
      <c r="M14" s="4"/>
      <c r="N14" s="5"/>
      <c r="O14" s="4"/>
      <c r="P14" s="3"/>
      <c r="Q14" s="5"/>
    </row>
    <row r="15" spans="3:17">
      <c r="C15" s="12">
        <f t="shared" si="0"/>
        <v>-23</v>
      </c>
      <c r="D15" s="12">
        <f t="shared" si="1"/>
        <v>7</v>
      </c>
      <c r="E15" s="3">
        <v>1927</v>
      </c>
      <c r="F15" s="5">
        <v>2797840</v>
      </c>
      <c r="G15" s="2">
        <f t="shared" si="2"/>
        <v>2.7978399999999999</v>
      </c>
      <c r="H15" s="1">
        <f t="shared" si="3"/>
        <v>4.7978399999999999</v>
      </c>
      <c r="I15" s="4"/>
      <c r="J15" s="5"/>
      <c r="K15" s="4">
        <f t="shared" si="5"/>
        <v>20</v>
      </c>
      <c r="L15" s="3">
        <f t="shared" si="4"/>
        <v>12.620000000000003</v>
      </c>
      <c r="M15" s="4"/>
      <c r="N15" s="5"/>
      <c r="O15" s="4"/>
      <c r="P15" s="3"/>
      <c r="Q15" s="5"/>
    </row>
    <row r="16" spans="3:17">
      <c r="C16" s="12">
        <f t="shared" si="0"/>
        <v>-22</v>
      </c>
      <c r="D16" s="12">
        <f t="shared" si="1"/>
        <v>8</v>
      </c>
      <c r="E16" s="3">
        <v>1928</v>
      </c>
      <c r="F16" s="5">
        <v>3024544</v>
      </c>
      <c r="G16" s="2">
        <f t="shared" si="2"/>
        <v>3.0245440000000001</v>
      </c>
      <c r="H16" s="1">
        <f t="shared" si="3"/>
        <v>5.0245440000000006</v>
      </c>
      <c r="I16" s="4"/>
      <c r="J16" s="5"/>
      <c r="K16" s="4">
        <f t="shared" si="5"/>
        <v>25</v>
      </c>
      <c r="L16" s="3">
        <f t="shared" si="4"/>
        <v>24.662500000000009</v>
      </c>
      <c r="M16" s="4"/>
      <c r="N16" s="5"/>
      <c r="O16" s="4"/>
      <c r="P16" s="3"/>
      <c r="Q16" s="5"/>
    </row>
    <row r="17" spans="3:17">
      <c r="C17" s="12">
        <f t="shared" si="0"/>
        <v>-21</v>
      </c>
      <c r="D17" s="12">
        <f t="shared" si="1"/>
        <v>9</v>
      </c>
      <c r="E17" s="3">
        <v>1929</v>
      </c>
      <c r="F17" s="5">
        <v>3248364</v>
      </c>
      <c r="G17" s="2">
        <f t="shared" si="2"/>
        <v>3.248364</v>
      </c>
      <c r="H17" s="1">
        <f t="shared" si="3"/>
        <v>5.2483640000000005</v>
      </c>
      <c r="I17" s="4"/>
      <c r="J17" s="5"/>
      <c r="K17" s="4">
        <f t="shared" si="5"/>
        <v>30</v>
      </c>
      <c r="L17" s="3">
        <f t="shared" si="4"/>
        <v>41.27</v>
      </c>
      <c r="M17" s="4"/>
      <c r="N17" s="5"/>
      <c r="O17" s="4"/>
      <c r="P17" s="3"/>
      <c r="Q17" s="5"/>
    </row>
    <row r="18" spans="3:17">
      <c r="C18" s="12">
        <f t="shared" si="0"/>
        <v>-20</v>
      </c>
      <c r="D18" s="12">
        <f t="shared" si="1"/>
        <v>10</v>
      </c>
      <c r="E18" s="3">
        <v>1930</v>
      </c>
      <c r="F18" s="5">
        <v>3246656</v>
      </c>
      <c r="G18" s="2">
        <f t="shared" si="2"/>
        <v>3.2466560000000002</v>
      </c>
      <c r="H18" s="1">
        <f t="shared" si="3"/>
        <v>5.2466559999999998</v>
      </c>
      <c r="I18" s="4"/>
      <c r="J18" s="5"/>
      <c r="K18" s="4">
        <f t="shared" si="5"/>
        <v>35</v>
      </c>
      <c r="L18" s="3">
        <f t="shared" si="4"/>
        <v>62.442500000000003</v>
      </c>
      <c r="M18" s="4"/>
      <c r="N18" s="5"/>
      <c r="O18" s="4"/>
      <c r="P18" s="3"/>
      <c r="Q18" s="5"/>
    </row>
    <row r="19" spans="3:17">
      <c r="C19" s="12">
        <f t="shared" si="0"/>
        <v>-19</v>
      </c>
      <c r="D19" s="12">
        <f t="shared" si="1"/>
        <v>11</v>
      </c>
      <c r="E19" s="3">
        <v>1931</v>
      </c>
      <c r="F19" s="5">
        <v>3544938</v>
      </c>
      <c r="G19" s="2">
        <f t="shared" si="2"/>
        <v>3.5449380000000001</v>
      </c>
      <c r="H19" s="1">
        <f t="shared" si="3"/>
        <v>5.5449380000000001</v>
      </c>
      <c r="I19" s="4"/>
      <c r="J19" s="5"/>
      <c r="K19" s="4">
        <f t="shared" si="5"/>
        <v>40</v>
      </c>
      <c r="L19" s="3">
        <f t="shared" si="4"/>
        <v>88.18</v>
      </c>
      <c r="M19" s="4"/>
      <c r="N19" s="5"/>
      <c r="O19" s="4"/>
      <c r="P19" s="3"/>
      <c r="Q19" s="5"/>
    </row>
    <row r="20" spans="3:17">
      <c r="C20" s="12">
        <f t="shared" si="0"/>
        <v>-18</v>
      </c>
      <c r="D20" s="12">
        <f t="shared" si="1"/>
        <v>12</v>
      </c>
      <c r="E20" s="3">
        <v>1932</v>
      </c>
      <c r="F20" s="5">
        <v>3754596</v>
      </c>
      <c r="G20" s="2">
        <f t="shared" si="2"/>
        <v>3.7545959999999998</v>
      </c>
      <c r="H20" s="1">
        <f t="shared" si="3"/>
        <v>5.7545959999999994</v>
      </c>
      <c r="I20" s="4"/>
      <c r="J20" s="5"/>
      <c r="K20" s="4">
        <f t="shared" si="5"/>
        <v>45</v>
      </c>
      <c r="L20" s="3">
        <f t="shared" si="4"/>
        <v>118.48250000000002</v>
      </c>
      <c r="M20" s="4"/>
      <c r="N20" s="5"/>
      <c r="O20" s="4"/>
      <c r="P20" s="3"/>
      <c r="Q20" s="5"/>
    </row>
    <row r="21" spans="3:17">
      <c r="C21" s="12">
        <f t="shared" si="0"/>
        <v>-17</v>
      </c>
      <c r="D21" s="12">
        <f t="shared" si="1"/>
        <v>13</v>
      </c>
      <c r="E21" s="3">
        <v>1933</v>
      </c>
      <c r="F21" s="5">
        <v>3481590</v>
      </c>
      <c r="G21" s="2">
        <f t="shared" si="2"/>
        <v>3.4815900000000002</v>
      </c>
      <c r="H21" s="1">
        <f t="shared" si="3"/>
        <v>5.4815900000000006</v>
      </c>
      <c r="I21" s="4"/>
      <c r="J21" s="5"/>
      <c r="K21" s="4">
        <f t="shared" si="5"/>
        <v>50</v>
      </c>
      <c r="L21" s="3">
        <f t="shared" si="4"/>
        <v>153.35000000000002</v>
      </c>
      <c r="M21" s="4"/>
      <c r="N21" s="5"/>
      <c r="O21" s="4"/>
      <c r="P21" s="3"/>
      <c r="Q21" s="5"/>
    </row>
    <row r="22" spans="3:17">
      <c r="C22" s="12">
        <f t="shared" si="0"/>
        <v>-16</v>
      </c>
      <c r="D22" s="12">
        <f t="shared" si="1"/>
        <v>14</v>
      </c>
      <c r="E22" s="3">
        <v>1934</v>
      </c>
      <c r="F22" s="5">
        <v>6337206</v>
      </c>
      <c r="G22" s="2">
        <f t="shared" si="2"/>
        <v>6.3372060000000001</v>
      </c>
      <c r="H22" s="1">
        <f t="shared" si="3"/>
        <v>8.3372060000000001</v>
      </c>
      <c r="I22" s="4"/>
      <c r="J22" s="5"/>
      <c r="K22" s="4">
        <f t="shared" si="5"/>
        <v>55</v>
      </c>
      <c r="L22" s="3">
        <f t="shared" si="4"/>
        <v>192.7825</v>
      </c>
      <c r="M22" s="4"/>
      <c r="N22" s="5"/>
      <c r="O22" s="4"/>
      <c r="P22" s="3"/>
      <c r="Q22" s="5"/>
    </row>
    <row r="23" spans="3:17">
      <c r="C23" s="12">
        <f t="shared" si="0"/>
        <v>-15</v>
      </c>
      <c r="D23" s="12">
        <f t="shared" si="1"/>
        <v>15</v>
      </c>
      <c r="E23" s="3">
        <v>1935</v>
      </c>
      <c r="F23" s="5">
        <v>7676490</v>
      </c>
      <c r="G23" s="2">
        <f t="shared" si="2"/>
        <v>7.6764900000000003</v>
      </c>
      <c r="H23" s="1">
        <f t="shared" si="3"/>
        <v>9.6764900000000011</v>
      </c>
      <c r="I23" s="4"/>
      <c r="J23" s="5"/>
      <c r="K23" s="4">
        <f t="shared" si="5"/>
        <v>60</v>
      </c>
      <c r="L23" s="3">
        <f t="shared" si="4"/>
        <v>236.78</v>
      </c>
      <c r="M23" s="4"/>
      <c r="N23" s="5"/>
      <c r="O23" s="4"/>
      <c r="P23" s="3"/>
      <c r="Q23" s="3"/>
    </row>
    <row r="24" spans="3:17">
      <c r="C24" s="12">
        <f t="shared" si="0"/>
        <v>-14</v>
      </c>
      <c r="D24" s="12">
        <f t="shared" si="1"/>
        <v>16</v>
      </c>
      <c r="E24" s="3">
        <v>1936</v>
      </c>
      <c r="F24" s="5">
        <v>11989793</v>
      </c>
      <c r="G24" s="2">
        <f t="shared" si="2"/>
        <v>11.989793000000001</v>
      </c>
      <c r="H24" s="1">
        <f t="shared" si="3"/>
        <v>13.989793000000001</v>
      </c>
      <c r="I24" s="4"/>
      <c r="J24" s="5"/>
      <c r="K24" s="4">
        <f t="shared" si="5"/>
        <v>65</v>
      </c>
      <c r="L24" s="3">
        <f t="shared" si="4"/>
        <v>285.34250000000003</v>
      </c>
      <c r="M24" s="4"/>
      <c r="N24" s="5"/>
      <c r="O24" s="4"/>
      <c r="P24" s="6"/>
      <c r="Q24" s="4"/>
    </row>
    <row r="25" spans="3:17">
      <c r="C25" s="12">
        <f t="shared" si="0"/>
        <v>-13</v>
      </c>
      <c r="D25" s="12">
        <f t="shared" si="1"/>
        <v>17</v>
      </c>
      <c r="E25" s="3">
        <v>1937</v>
      </c>
      <c r="F25" s="5">
        <v>15133432</v>
      </c>
      <c r="G25" s="2">
        <f t="shared" si="2"/>
        <v>15.133432000000001</v>
      </c>
      <c r="H25" s="1">
        <f t="shared" si="3"/>
        <v>17.133431999999999</v>
      </c>
      <c r="I25" s="4"/>
      <c r="J25" s="5"/>
      <c r="K25" s="4">
        <f>K24+5</f>
        <v>70</v>
      </c>
      <c r="L25" s="3">
        <f t="shared" si="4"/>
        <v>338.47</v>
      </c>
      <c r="M25" s="4"/>
      <c r="N25" s="5"/>
      <c r="O25" s="4"/>
      <c r="P25" s="6"/>
      <c r="Q25" s="4"/>
    </row>
    <row r="26" spans="3:17" ht="15.75" thickBot="1">
      <c r="C26" s="12">
        <f t="shared" si="0"/>
        <v>-12</v>
      </c>
      <c r="D26" s="12">
        <f t="shared" si="1"/>
        <v>18</v>
      </c>
      <c r="E26" s="3">
        <v>1938</v>
      </c>
      <c r="F26" s="7">
        <v>16331467</v>
      </c>
      <c r="G26" s="2">
        <f t="shared" si="2"/>
        <v>16.331467</v>
      </c>
      <c r="H26" s="1">
        <f t="shared" si="3"/>
        <v>18.331467</v>
      </c>
      <c r="I26" s="4"/>
      <c r="J26" s="7"/>
      <c r="K26" s="4">
        <f>K25+5</f>
        <v>75</v>
      </c>
      <c r="L26" s="3">
        <f t="shared" si="4"/>
        <v>396.16250000000002</v>
      </c>
      <c r="M26" s="4"/>
      <c r="N26" s="7"/>
      <c r="O26" s="8"/>
      <c r="P26" s="6"/>
      <c r="Q26" s="9"/>
    </row>
    <row r="27" spans="3:17" ht="15.75" thickBot="1">
      <c r="C27" s="12">
        <f t="shared" si="0"/>
        <v>-11</v>
      </c>
      <c r="D27" s="12">
        <f t="shared" si="1"/>
        <v>19</v>
      </c>
      <c r="E27" s="10">
        <v>1939</v>
      </c>
      <c r="F27" s="7">
        <v>15530636</v>
      </c>
      <c r="G27" s="2">
        <f t="shared" si="2"/>
        <v>15.530635999999999</v>
      </c>
      <c r="H27" s="1">
        <f t="shared" si="3"/>
        <v>17.530636000000001</v>
      </c>
      <c r="I27" s="9"/>
      <c r="J27" s="7"/>
      <c r="K27" s="4">
        <f>K26+5</f>
        <v>80</v>
      </c>
      <c r="L27" s="3">
        <f t="shared" si="4"/>
        <v>458.42000000000007</v>
      </c>
      <c r="M27" s="9"/>
      <c r="N27" s="7"/>
      <c r="O27" s="8"/>
      <c r="P27" s="11"/>
      <c r="Q27" s="9"/>
    </row>
    <row r="28" spans="3:17">
      <c r="C28" s="12">
        <f t="shared" si="0"/>
        <v>-10</v>
      </c>
      <c r="D28" s="12">
        <f t="shared" si="1"/>
        <v>20</v>
      </c>
      <c r="E28" s="3">
        <v>1940</v>
      </c>
      <c r="F28" s="5">
        <v>16755251</v>
      </c>
      <c r="G28" s="2">
        <f t="shared" si="2"/>
        <v>16.755251000000001</v>
      </c>
      <c r="H28" s="1">
        <f t="shared" si="3"/>
        <v>18.755251000000001</v>
      </c>
      <c r="K28" s="2">
        <v>9.31</v>
      </c>
      <c r="L28" s="18">
        <f t="shared" si="4"/>
        <v>2.1865279300000005</v>
      </c>
    </row>
    <row r="29" spans="3:17">
      <c r="C29" s="12">
        <f t="shared" si="0"/>
        <v>-9</v>
      </c>
      <c r="D29" s="12">
        <f t="shared" si="1"/>
        <v>21</v>
      </c>
      <c r="E29" s="3">
        <v>1941</v>
      </c>
      <c r="F29" s="5">
        <v>21236947</v>
      </c>
      <c r="G29" s="2">
        <f t="shared" si="2"/>
        <v>21.236947000000001</v>
      </c>
      <c r="H29" s="1">
        <f t="shared" si="3"/>
        <v>23.236947000000001</v>
      </c>
      <c r="K29" s="4"/>
      <c r="L29" s="3"/>
    </row>
    <row r="30" spans="3:17">
      <c r="C30" s="12">
        <f t="shared" si="0"/>
        <v>-8</v>
      </c>
      <c r="D30" s="12">
        <f t="shared" si="1"/>
        <v>22</v>
      </c>
      <c r="E30" s="3">
        <v>1942</v>
      </c>
      <c r="F30" s="5">
        <v>9370969</v>
      </c>
      <c r="G30" s="2">
        <f t="shared" si="2"/>
        <v>9.3709690000000005</v>
      </c>
      <c r="H30" s="1">
        <f t="shared" si="3"/>
        <v>11.370969000000001</v>
      </c>
      <c r="K30" s="4"/>
      <c r="L30" s="3"/>
    </row>
    <row r="31" spans="3:17">
      <c r="C31" s="12">
        <f t="shared" si="0"/>
        <v>-7</v>
      </c>
      <c r="D31" s="12">
        <f t="shared" si="1"/>
        <v>23</v>
      </c>
      <c r="E31" s="3">
        <v>1943</v>
      </c>
      <c r="F31" s="5">
        <v>6828420</v>
      </c>
      <c r="G31" s="2">
        <f t="shared" si="2"/>
        <v>6.8284200000000004</v>
      </c>
      <c r="H31" s="1">
        <f t="shared" si="3"/>
        <v>8.8284200000000013</v>
      </c>
      <c r="K31" s="4"/>
      <c r="L31" s="3"/>
    </row>
    <row r="32" spans="3:17">
      <c r="C32" s="12">
        <f t="shared" si="0"/>
        <v>-6</v>
      </c>
      <c r="D32" s="12">
        <f t="shared" si="1"/>
        <v>24</v>
      </c>
      <c r="E32" s="3">
        <v>1944</v>
      </c>
      <c r="F32" s="5">
        <v>6339775</v>
      </c>
      <c r="G32" s="2">
        <f t="shared" si="2"/>
        <v>6.3397750000000004</v>
      </c>
      <c r="H32" s="1">
        <f t="shared" si="3"/>
        <v>8.3397749999999995</v>
      </c>
    </row>
    <row r="33" spans="3:18">
      <c r="C33" s="12">
        <f t="shared" si="0"/>
        <v>-5</v>
      </c>
      <c r="D33" s="12">
        <f t="shared" si="1"/>
        <v>25</v>
      </c>
      <c r="E33" s="3">
        <v>1945</v>
      </c>
      <c r="F33" s="5">
        <v>11713852</v>
      </c>
      <c r="G33" s="2">
        <f t="shared" si="2"/>
        <v>11.713851999999999</v>
      </c>
      <c r="H33" s="1">
        <f t="shared" si="3"/>
        <v>13.713851999999999</v>
      </c>
    </row>
    <row r="34" spans="3:18">
      <c r="C34" s="12">
        <f t="shared" si="0"/>
        <v>-4</v>
      </c>
      <c r="D34" s="12">
        <f t="shared" si="1"/>
        <v>26</v>
      </c>
      <c r="E34" s="3">
        <v>1946</v>
      </c>
      <c r="F34" s="5">
        <v>21752315</v>
      </c>
      <c r="G34" s="2">
        <f t="shared" si="2"/>
        <v>21.752314999999999</v>
      </c>
      <c r="H34" s="1">
        <f t="shared" si="3"/>
        <v>23.752314999999999</v>
      </c>
    </row>
    <row r="35" spans="3:18">
      <c r="C35" s="12">
        <f t="shared" si="0"/>
        <v>-3</v>
      </c>
      <c r="D35" s="12">
        <f t="shared" si="1"/>
        <v>27</v>
      </c>
      <c r="E35" s="3">
        <v>1947</v>
      </c>
      <c r="F35" s="5">
        <v>25534188</v>
      </c>
      <c r="G35" s="2">
        <f t="shared" si="2"/>
        <v>25.534188</v>
      </c>
      <c r="H35" s="1">
        <f t="shared" si="3"/>
        <v>27.534188</v>
      </c>
    </row>
    <row r="36" spans="3:18">
      <c r="C36" s="12">
        <f t="shared" si="0"/>
        <v>-2</v>
      </c>
      <c r="D36" s="12">
        <f t="shared" si="1"/>
        <v>28</v>
      </c>
      <c r="E36" s="3">
        <v>1948</v>
      </c>
      <c r="F36" s="5">
        <v>29858828</v>
      </c>
      <c r="G36" s="2">
        <f t="shared" si="2"/>
        <v>29.858827999999999</v>
      </c>
      <c r="H36" s="1">
        <f t="shared" si="3"/>
        <v>31.858827999999999</v>
      </c>
    </row>
    <row r="37" spans="3:18">
      <c r="C37" s="12">
        <f t="shared" si="0"/>
        <v>-1</v>
      </c>
      <c r="D37" s="12">
        <f t="shared" si="1"/>
        <v>29</v>
      </c>
      <c r="E37" s="3">
        <v>1949</v>
      </c>
      <c r="F37" s="5">
        <v>31736402</v>
      </c>
      <c r="G37" s="2">
        <f t="shared" si="2"/>
        <v>31.736401999999998</v>
      </c>
      <c r="H37" s="1">
        <f t="shared" si="3"/>
        <v>33.736401999999998</v>
      </c>
    </row>
    <row r="38" spans="3:18">
      <c r="C38" s="12">
        <f t="shared" si="0"/>
        <v>0</v>
      </c>
      <c r="D38" s="12">
        <f t="shared" si="1"/>
        <v>30</v>
      </c>
      <c r="E38" s="3">
        <v>1950</v>
      </c>
      <c r="F38" s="5">
        <v>33252589</v>
      </c>
      <c r="G38" s="2">
        <f t="shared" si="2"/>
        <v>33.252589</v>
      </c>
      <c r="H38" s="1">
        <f t="shared" si="3"/>
        <v>35.252589</v>
      </c>
    </row>
    <row r="39" spans="3:18">
      <c r="C39" s="12">
        <f t="shared" si="0"/>
        <v>1</v>
      </c>
      <c r="D39" s="12">
        <f t="shared" si="1"/>
        <v>31</v>
      </c>
      <c r="E39" s="3">
        <v>1951</v>
      </c>
      <c r="F39" s="5">
        <v>37106440</v>
      </c>
      <c r="G39" s="2">
        <f t="shared" si="2"/>
        <v>37.106439999999999</v>
      </c>
      <c r="H39" s="1">
        <f t="shared" si="3"/>
        <v>39.106439999999999</v>
      </c>
    </row>
    <row r="40" spans="3:18">
      <c r="C40" s="12">
        <f t="shared" si="0"/>
        <v>2</v>
      </c>
      <c r="D40" s="12">
        <f t="shared" si="1"/>
        <v>32</v>
      </c>
      <c r="E40" s="3">
        <v>1952</v>
      </c>
      <c r="F40" s="5">
        <v>47379438</v>
      </c>
      <c r="G40" s="2">
        <f t="shared" si="2"/>
        <v>47.379438</v>
      </c>
      <c r="H40" s="1">
        <f t="shared" si="3"/>
        <v>49.379438</v>
      </c>
      <c r="Q40">
        <v>0</v>
      </c>
      <c r="R40">
        <f>0.0913*Q40^2-1.7*Q40+10.1</f>
        <v>10.1</v>
      </c>
    </row>
    <row r="41" spans="3:18">
      <c r="C41" s="12">
        <f t="shared" si="0"/>
        <v>3</v>
      </c>
      <c r="D41" s="12">
        <f t="shared" si="1"/>
        <v>33</v>
      </c>
      <c r="E41" s="3">
        <v>1953</v>
      </c>
      <c r="F41" s="5">
        <v>52268180</v>
      </c>
      <c r="G41" s="2">
        <f t="shared" si="2"/>
        <v>52.268180000000001</v>
      </c>
      <c r="H41" s="1">
        <f t="shared" si="3"/>
        <v>54.268180000000001</v>
      </c>
      <c r="Q41">
        <f>Q40+5</f>
        <v>5</v>
      </c>
      <c r="R41">
        <f t="shared" ref="R41:R46" si="6">0.0913*Q41^2-1.7*Q41+10.1</f>
        <v>3.8825000000000003</v>
      </c>
    </row>
    <row r="42" spans="3:18">
      <c r="C42" s="12">
        <f t="shared" si="0"/>
        <v>4</v>
      </c>
      <c r="D42" s="12">
        <f t="shared" si="1"/>
        <v>34</v>
      </c>
      <c r="E42" s="3">
        <v>1954</v>
      </c>
      <c r="F42" s="5">
        <v>54210200</v>
      </c>
      <c r="G42" s="2">
        <f t="shared" si="2"/>
        <v>54.2102</v>
      </c>
      <c r="H42" s="1">
        <f t="shared" si="3"/>
        <v>56.2102</v>
      </c>
      <c r="Q42">
        <f t="shared" ref="Q42:Q46" si="7">Q41+5</f>
        <v>10</v>
      </c>
      <c r="R42">
        <f t="shared" si="6"/>
        <v>2.2300000000000004</v>
      </c>
    </row>
    <row r="43" spans="3:18">
      <c r="C43" s="12">
        <f t="shared" si="0"/>
        <v>5</v>
      </c>
      <c r="D43" s="12">
        <f t="shared" si="1"/>
        <v>35</v>
      </c>
      <c r="E43" s="3">
        <v>1955</v>
      </c>
      <c r="F43" s="5">
        <v>56572800</v>
      </c>
      <c r="G43" s="2">
        <f t="shared" si="2"/>
        <v>56.572800000000001</v>
      </c>
      <c r="H43" s="1">
        <f t="shared" si="3"/>
        <v>58.572800000000001</v>
      </c>
      <c r="Q43">
        <f t="shared" si="7"/>
        <v>15</v>
      </c>
      <c r="R43">
        <f t="shared" si="6"/>
        <v>5.1425000000000001</v>
      </c>
    </row>
    <row r="44" spans="3:18">
      <c r="C44" s="12">
        <f t="shared" si="0"/>
        <v>6</v>
      </c>
      <c r="D44" s="12">
        <f t="shared" si="1"/>
        <v>36</v>
      </c>
      <c r="E44" s="3">
        <v>1956</v>
      </c>
      <c r="F44" s="5">
        <v>61602300</v>
      </c>
      <c r="G44" s="2">
        <f t="shared" si="2"/>
        <v>61.6023</v>
      </c>
      <c r="H44" s="1">
        <f t="shared" si="3"/>
        <v>63.6023</v>
      </c>
      <c r="Q44">
        <f t="shared" si="7"/>
        <v>20</v>
      </c>
      <c r="R44">
        <f t="shared" si="6"/>
        <v>12.620000000000003</v>
      </c>
    </row>
    <row r="45" spans="3:18">
      <c r="C45" s="12">
        <f t="shared" si="0"/>
        <v>7</v>
      </c>
      <c r="D45" s="12">
        <f t="shared" si="1"/>
        <v>37</v>
      </c>
      <c r="E45" s="3">
        <v>1957</v>
      </c>
      <c r="F45" s="5">
        <v>68016000</v>
      </c>
      <c r="G45" s="2">
        <f t="shared" si="2"/>
        <v>68.016000000000005</v>
      </c>
      <c r="H45" s="1">
        <f t="shared" si="3"/>
        <v>70.016000000000005</v>
      </c>
      <c r="Q45">
        <f t="shared" si="7"/>
        <v>25</v>
      </c>
      <c r="R45">
        <f t="shared" si="6"/>
        <v>24.662500000000009</v>
      </c>
    </row>
    <row r="46" spans="3:18">
      <c r="C46" s="12">
        <f t="shared" si="0"/>
        <v>8</v>
      </c>
      <c r="D46" s="12">
        <f t="shared" si="1"/>
        <v>38</v>
      </c>
      <c r="E46" s="3">
        <v>1958</v>
      </c>
      <c r="F46" s="5">
        <v>65460900</v>
      </c>
      <c r="G46" s="2">
        <f t="shared" si="2"/>
        <v>65.460899999999995</v>
      </c>
      <c r="H46" s="1">
        <f t="shared" si="3"/>
        <v>67.460899999999995</v>
      </c>
      <c r="Q46">
        <f t="shared" si="7"/>
        <v>30</v>
      </c>
      <c r="R46">
        <f t="shared" si="6"/>
        <v>41.27</v>
      </c>
    </row>
    <row r="47" spans="3:18">
      <c r="C47" s="12">
        <f t="shared" si="0"/>
        <v>9</v>
      </c>
      <c r="D47" s="12">
        <f t="shared" si="1"/>
        <v>39</v>
      </c>
      <c r="E47" s="3">
        <v>1959</v>
      </c>
      <c r="F47" s="5">
        <v>68900500</v>
      </c>
      <c r="G47" s="2">
        <f t="shared" si="2"/>
        <v>68.900499999999994</v>
      </c>
      <c r="H47" s="1">
        <f t="shared" si="3"/>
        <v>70.900499999999994</v>
      </c>
    </row>
    <row r="48" spans="3:18">
      <c r="C48" s="12">
        <f t="shared" si="0"/>
        <v>10</v>
      </c>
      <c r="D48" s="12">
        <f t="shared" si="1"/>
        <v>40</v>
      </c>
      <c r="E48" s="3">
        <v>1960</v>
      </c>
      <c r="F48" s="5">
        <v>79229000</v>
      </c>
      <c r="G48" s="2">
        <f t="shared" si="2"/>
        <v>79.228999999999999</v>
      </c>
      <c r="H48" s="1">
        <f t="shared" si="3"/>
        <v>81.228999999999999</v>
      </c>
    </row>
    <row r="49" spans="3:8">
      <c r="C49" s="12">
        <f t="shared" si="0"/>
        <v>11</v>
      </c>
      <c r="D49" s="12">
        <f t="shared" si="1"/>
        <v>41</v>
      </c>
      <c r="E49" s="3">
        <v>1961</v>
      </c>
      <c r="F49" s="5">
        <v>86663200</v>
      </c>
      <c r="G49" s="2">
        <f t="shared" si="2"/>
        <v>86.663200000000003</v>
      </c>
      <c r="H49" s="1">
        <f t="shared" si="3"/>
        <v>88.663200000000003</v>
      </c>
    </row>
    <row r="50" spans="3:8" ht="15.75" thickBot="1">
      <c r="C50" s="12">
        <f t="shared" si="0"/>
        <v>12</v>
      </c>
      <c r="D50" s="12">
        <f t="shared" si="1"/>
        <v>42</v>
      </c>
      <c r="E50" s="3">
        <v>1962</v>
      </c>
      <c r="F50" s="7">
        <v>97044800</v>
      </c>
      <c r="G50" s="2">
        <f t="shared" si="2"/>
        <v>97.044799999999995</v>
      </c>
      <c r="H50" s="1">
        <f t="shared" si="3"/>
        <v>99.044799999999995</v>
      </c>
    </row>
    <row r="51" spans="3:8" ht="15.75" thickBot="1">
      <c r="C51" s="12">
        <f t="shared" si="0"/>
        <v>13</v>
      </c>
      <c r="D51" s="12">
        <f t="shared" si="1"/>
        <v>43</v>
      </c>
      <c r="E51" s="10">
        <v>1963</v>
      </c>
      <c r="F51" s="7">
        <v>102710800</v>
      </c>
      <c r="G51" s="2">
        <f t="shared" si="2"/>
        <v>102.71080000000001</v>
      </c>
      <c r="H51" s="1">
        <f t="shared" si="3"/>
        <v>104.71080000000001</v>
      </c>
    </row>
    <row r="52" spans="3:8">
      <c r="C52" s="12">
        <f t="shared" si="0"/>
        <v>14</v>
      </c>
      <c r="D52" s="12">
        <f t="shared" si="1"/>
        <v>44</v>
      </c>
      <c r="E52" s="3">
        <v>1964</v>
      </c>
      <c r="F52" s="5">
        <v>111385700</v>
      </c>
      <c r="G52" s="2">
        <f t="shared" si="2"/>
        <v>111.3857</v>
      </c>
      <c r="H52" s="1">
        <f t="shared" si="3"/>
        <v>113.3857</v>
      </c>
    </row>
    <row r="53" spans="3:8">
      <c r="C53" s="12">
        <f t="shared" si="0"/>
        <v>15</v>
      </c>
      <c r="D53" s="12">
        <f t="shared" si="1"/>
        <v>45</v>
      </c>
      <c r="E53" s="3">
        <v>1965</v>
      </c>
      <c r="F53" s="5">
        <v>121312000</v>
      </c>
      <c r="G53" s="2">
        <f t="shared" si="2"/>
        <v>121.312</v>
      </c>
      <c r="H53" s="1">
        <f t="shared" si="3"/>
        <v>123.312</v>
      </c>
    </row>
    <row r="54" spans="3:8">
      <c r="C54" s="12">
        <f t="shared" si="0"/>
        <v>16</v>
      </c>
      <c r="D54" s="12">
        <f t="shared" si="1"/>
        <v>46</v>
      </c>
      <c r="E54" s="3">
        <v>1966</v>
      </c>
      <c r="F54" s="5">
        <v>133081100</v>
      </c>
      <c r="G54" s="2">
        <f t="shared" si="2"/>
        <v>133.08109999999999</v>
      </c>
      <c r="H54" s="1">
        <f t="shared" si="3"/>
        <v>135.08109999999999</v>
      </c>
    </row>
    <row r="55" spans="3:8">
      <c r="C55" s="12">
        <f t="shared" si="0"/>
        <v>17</v>
      </c>
      <c r="D55" s="12">
        <f t="shared" si="1"/>
        <v>47</v>
      </c>
      <c r="E55" s="3">
        <v>1967</v>
      </c>
      <c r="F55" s="5">
        <v>139675600</v>
      </c>
      <c r="G55" s="2">
        <f t="shared" si="2"/>
        <v>139.6756</v>
      </c>
      <c r="H55" s="1">
        <f t="shared" si="3"/>
        <v>141.6756</v>
      </c>
    </row>
    <row r="56" spans="3:8">
      <c r="C56" s="12">
        <f t="shared" si="0"/>
        <v>18</v>
      </c>
      <c r="D56" s="12">
        <f t="shared" si="1"/>
        <v>48</v>
      </c>
      <c r="E56" s="3">
        <v>1968</v>
      </c>
      <c r="F56" s="5">
        <v>150835600</v>
      </c>
      <c r="G56" s="2">
        <f t="shared" si="2"/>
        <v>150.8356</v>
      </c>
      <c r="H56" s="1">
        <f t="shared" si="3"/>
        <v>152.8356</v>
      </c>
    </row>
    <row r="57" spans="3:8">
      <c r="C57" s="12">
        <f t="shared" si="0"/>
        <v>19</v>
      </c>
      <c r="D57" s="12">
        <f t="shared" si="1"/>
        <v>49</v>
      </c>
      <c r="E57" s="3">
        <v>1969</v>
      </c>
      <c r="F57" s="5">
        <v>163990000</v>
      </c>
      <c r="G57" s="2">
        <f t="shared" si="2"/>
        <v>163.99</v>
      </c>
      <c r="H57" s="1">
        <f t="shared" si="3"/>
        <v>165.99</v>
      </c>
    </row>
    <row r="58" spans="3:8">
      <c r="C58" s="12">
        <f t="shared" si="0"/>
        <v>20</v>
      </c>
      <c r="D58" s="12">
        <f t="shared" si="1"/>
        <v>50</v>
      </c>
      <c r="E58" s="3">
        <v>1970</v>
      </c>
      <c r="F58" s="5">
        <v>172004600</v>
      </c>
      <c r="G58" s="2">
        <f t="shared" si="2"/>
        <v>172.00460000000001</v>
      </c>
      <c r="H58" s="1">
        <f t="shared" si="3"/>
        <v>174.00460000000001</v>
      </c>
    </row>
    <row r="59" spans="3:8">
      <c r="C59" s="12">
        <f t="shared" si="0"/>
        <v>21</v>
      </c>
      <c r="D59" s="12">
        <f t="shared" si="1"/>
        <v>51</v>
      </c>
      <c r="E59" s="3">
        <v>1971</v>
      </c>
      <c r="F59" s="5">
        <v>153693000</v>
      </c>
      <c r="G59" s="2">
        <f t="shared" si="2"/>
        <v>153.69300000000001</v>
      </c>
      <c r="H59" s="1">
        <f t="shared" si="3"/>
        <v>155.69300000000001</v>
      </c>
    </row>
    <row r="60" spans="3:8">
      <c r="C60" s="12">
        <f t="shared" si="0"/>
        <v>22</v>
      </c>
      <c r="D60" s="12">
        <f t="shared" si="1"/>
        <v>52</v>
      </c>
      <c r="E60" s="3">
        <v>1972</v>
      </c>
      <c r="F60" s="5">
        <v>165653523</v>
      </c>
      <c r="G60" s="2">
        <f t="shared" si="2"/>
        <v>165.65352300000001</v>
      </c>
      <c r="H60" s="1">
        <f t="shared" si="3"/>
        <v>167.65352300000001</v>
      </c>
    </row>
    <row r="61" spans="3:8">
      <c r="C61" s="12">
        <f t="shared" si="0"/>
        <v>23</v>
      </c>
      <c r="D61" s="12">
        <f t="shared" si="1"/>
        <v>53</v>
      </c>
      <c r="E61" s="3">
        <v>1973</v>
      </c>
      <c r="F61" s="5">
        <v>168923083</v>
      </c>
      <c r="G61" s="2">
        <f t="shared" si="2"/>
        <v>168.92308299999999</v>
      </c>
      <c r="H61" s="1">
        <f t="shared" si="3"/>
        <v>170.92308299999999</v>
      </c>
    </row>
    <row r="62" spans="3:8">
      <c r="C62" s="12">
        <f t="shared" si="0"/>
        <v>24</v>
      </c>
      <c r="D62" s="12">
        <f t="shared" si="1"/>
        <v>54</v>
      </c>
      <c r="E62" s="3">
        <v>1974</v>
      </c>
      <c r="F62" s="5">
        <v>171054779</v>
      </c>
      <c r="G62" s="2">
        <f t="shared" si="2"/>
        <v>171.054779</v>
      </c>
      <c r="H62" s="1">
        <f t="shared" si="3"/>
        <v>173.054779</v>
      </c>
    </row>
    <row r="63" spans="3:8">
      <c r="C63" s="12">
        <f t="shared" si="0"/>
        <v>25</v>
      </c>
      <c r="D63" s="12">
        <f t="shared" si="1"/>
        <v>55</v>
      </c>
      <c r="E63" s="3">
        <v>1975</v>
      </c>
      <c r="F63" s="5">
        <v>190390827</v>
      </c>
      <c r="G63" s="2">
        <f t="shared" si="2"/>
        <v>190.390827</v>
      </c>
      <c r="H63" s="1">
        <f t="shared" si="3"/>
        <v>192.390827</v>
      </c>
    </row>
    <row r="64" spans="3:8">
      <c r="C64" s="12">
        <f t="shared" si="0"/>
        <v>26</v>
      </c>
      <c r="D64" s="12">
        <f t="shared" si="1"/>
        <v>56</v>
      </c>
      <c r="E64" s="3">
        <v>1976</v>
      </c>
      <c r="F64" s="5">
        <v>216554782</v>
      </c>
      <c r="G64" s="2">
        <f t="shared" si="2"/>
        <v>216.55478199999999</v>
      </c>
      <c r="H64" s="1">
        <f t="shared" si="3"/>
        <v>218.55478199999999</v>
      </c>
    </row>
    <row r="65" spans="3:8">
      <c r="C65" s="12">
        <f t="shared" si="0"/>
        <v>27</v>
      </c>
      <c r="D65" s="12">
        <f t="shared" si="1"/>
        <v>57</v>
      </c>
      <c r="E65" s="3">
        <v>1977</v>
      </c>
      <c r="F65" s="5">
        <v>210569712</v>
      </c>
      <c r="G65" s="2">
        <f t="shared" si="2"/>
        <v>210.56971200000001</v>
      </c>
      <c r="H65" s="1">
        <f t="shared" si="3"/>
        <v>212.56971200000001</v>
      </c>
    </row>
    <row r="66" spans="3:8">
      <c r="C66" s="12">
        <f t="shared" si="0"/>
        <v>28</v>
      </c>
      <c r="D66" s="12">
        <f t="shared" si="1"/>
        <v>58</v>
      </c>
      <c r="E66" s="3">
        <v>1978</v>
      </c>
      <c r="F66" s="5">
        <v>222184026</v>
      </c>
      <c r="G66" s="2">
        <f t="shared" si="2"/>
        <v>222.18402599999999</v>
      </c>
      <c r="H66" s="1">
        <f t="shared" si="3"/>
        <v>224.18402599999999</v>
      </c>
    </row>
    <row r="67" spans="3:8">
      <c r="C67" s="12">
        <f t="shared" si="0"/>
        <v>29</v>
      </c>
      <c r="D67" s="12">
        <f t="shared" si="1"/>
        <v>59</v>
      </c>
      <c r="E67" s="3">
        <v>1979</v>
      </c>
      <c r="F67" s="5">
        <v>205369795</v>
      </c>
      <c r="G67" s="2">
        <f t="shared" si="2"/>
        <v>205.36979500000001</v>
      </c>
      <c r="H67" s="1">
        <f t="shared" si="3"/>
        <v>207.36979500000001</v>
      </c>
    </row>
    <row r="68" spans="3:8">
      <c r="C68" s="12">
        <f t="shared" si="0"/>
        <v>30</v>
      </c>
      <c r="D68" s="12">
        <f t="shared" si="1"/>
        <v>60</v>
      </c>
      <c r="E68" s="3">
        <v>1980</v>
      </c>
      <c r="F68" s="5">
        <v>220463211</v>
      </c>
      <c r="G68" s="2">
        <f t="shared" si="2"/>
        <v>220.463211</v>
      </c>
      <c r="H68" s="1">
        <f t="shared" si="3"/>
        <v>222.463211</v>
      </c>
    </row>
    <row r="69" spans="3:8">
      <c r="C69" s="12">
        <f t="shared" ref="C69:C95" si="8">E69-1950</f>
        <v>31</v>
      </c>
      <c r="D69" s="12">
        <f t="shared" ref="D69:D95" si="9">E69-1920</f>
        <v>61</v>
      </c>
      <c r="E69" s="3">
        <v>1981</v>
      </c>
      <c r="F69" s="5">
        <v>238592669</v>
      </c>
      <c r="G69" s="2">
        <f t="shared" ref="G69:G95" si="10">F69/1000000</f>
        <v>238.592669</v>
      </c>
      <c r="H69" s="1">
        <f t="shared" ref="H69:H95" si="11">G69+2</f>
        <v>240.592669</v>
      </c>
    </row>
    <row r="70" spans="3:8">
      <c r="C70" s="12">
        <f t="shared" si="8"/>
        <v>32</v>
      </c>
      <c r="D70" s="12">
        <f t="shared" si="9"/>
        <v>62</v>
      </c>
      <c r="E70" s="3">
        <v>1982</v>
      </c>
      <c r="F70" s="5">
        <v>244924579</v>
      </c>
      <c r="G70" s="2">
        <f t="shared" si="10"/>
        <v>244.92457899999999</v>
      </c>
      <c r="H70" s="1">
        <f t="shared" si="11"/>
        <v>246.92457899999999</v>
      </c>
    </row>
    <row r="71" spans="3:8">
      <c r="C71" s="12">
        <f t="shared" si="8"/>
        <v>33</v>
      </c>
      <c r="D71" s="12">
        <f t="shared" si="9"/>
        <v>63</v>
      </c>
      <c r="E71" s="3">
        <v>1983</v>
      </c>
      <c r="F71" s="5">
        <v>243619396</v>
      </c>
      <c r="G71" s="2">
        <f t="shared" si="10"/>
        <v>243.61939599999999</v>
      </c>
      <c r="H71" s="1">
        <f t="shared" si="11"/>
        <v>245.61939599999999</v>
      </c>
    </row>
    <row r="72" spans="3:8">
      <c r="C72" s="12">
        <f t="shared" si="8"/>
        <v>34</v>
      </c>
      <c r="D72" s="12">
        <f t="shared" si="9"/>
        <v>64</v>
      </c>
      <c r="E72" s="3">
        <v>1984</v>
      </c>
      <c r="F72" s="5">
        <v>248785509</v>
      </c>
      <c r="G72" s="2">
        <f t="shared" si="10"/>
        <v>248.78550899999999</v>
      </c>
      <c r="H72" s="1">
        <f t="shared" si="11"/>
        <v>250.78550899999999</v>
      </c>
    </row>
    <row r="73" spans="3:8">
      <c r="C73" s="12">
        <f t="shared" si="8"/>
        <v>35</v>
      </c>
      <c r="D73" s="12">
        <f t="shared" si="9"/>
        <v>65</v>
      </c>
      <c r="E73" s="3">
        <v>1985</v>
      </c>
      <c r="F73" s="5">
        <v>263441808</v>
      </c>
      <c r="G73" s="2">
        <f t="shared" si="10"/>
        <v>263.44180799999998</v>
      </c>
      <c r="H73" s="1">
        <f t="shared" si="11"/>
        <v>265.44180799999998</v>
      </c>
    </row>
    <row r="74" spans="3:8" ht="15.75" thickBot="1">
      <c r="C74" s="12">
        <f t="shared" si="8"/>
        <v>36</v>
      </c>
      <c r="D74" s="12">
        <f t="shared" si="9"/>
        <v>66</v>
      </c>
      <c r="E74" s="3">
        <v>1986</v>
      </c>
      <c r="F74" s="7">
        <v>281094850</v>
      </c>
      <c r="G74" s="2">
        <f t="shared" si="10"/>
        <v>281.09485000000001</v>
      </c>
      <c r="H74" s="1">
        <f t="shared" si="11"/>
        <v>283.09485000000001</v>
      </c>
    </row>
    <row r="75" spans="3:8" ht="15.75" thickBot="1">
      <c r="C75" s="12">
        <f t="shared" si="8"/>
        <v>37</v>
      </c>
      <c r="D75" s="12">
        <f t="shared" si="9"/>
        <v>67</v>
      </c>
      <c r="E75" s="10">
        <v>1987</v>
      </c>
      <c r="F75" s="7">
        <v>287244998</v>
      </c>
      <c r="G75" s="2">
        <f t="shared" si="10"/>
        <v>287.24499800000001</v>
      </c>
      <c r="H75" s="1">
        <f t="shared" si="11"/>
        <v>289.24499800000001</v>
      </c>
    </row>
    <row r="76" spans="3:8">
      <c r="C76" s="12">
        <f t="shared" si="8"/>
        <v>38</v>
      </c>
      <c r="D76" s="12">
        <f t="shared" si="9"/>
        <v>68</v>
      </c>
      <c r="E76" s="3">
        <v>1988</v>
      </c>
      <c r="F76" s="5">
        <v>282451441</v>
      </c>
      <c r="G76" s="2">
        <f t="shared" si="10"/>
        <v>282.45144099999999</v>
      </c>
      <c r="H76" s="1">
        <f t="shared" si="11"/>
        <v>284.45144099999999</v>
      </c>
    </row>
    <row r="77" spans="3:8">
      <c r="C77" s="12">
        <f t="shared" si="8"/>
        <v>39</v>
      </c>
      <c r="D77" s="12">
        <f t="shared" si="9"/>
        <v>69</v>
      </c>
      <c r="E77" s="3">
        <v>1989</v>
      </c>
      <c r="F77" s="5">
        <v>269399837</v>
      </c>
      <c r="G77" s="2">
        <f t="shared" si="10"/>
        <v>269.39983699999999</v>
      </c>
      <c r="H77" s="1">
        <f t="shared" si="11"/>
        <v>271.39983699999999</v>
      </c>
    </row>
    <row r="78" spans="3:8">
      <c r="C78" s="12">
        <f t="shared" si="8"/>
        <v>40</v>
      </c>
      <c r="D78" s="12">
        <f t="shared" si="9"/>
        <v>70</v>
      </c>
      <c r="E78" s="3">
        <v>1990</v>
      </c>
      <c r="F78" s="5">
        <v>255581467</v>
      </c>
      <c r="G78" s="2">
        <f t="shared" si="10"/>
        <v>255.581467</v>
      </c>
      <c r="H78" s="1">
        <f t="shared" si="11"/>
        <v>257.58146699999998</v>
      </c>
    </row>
    <row r="79" spans="3:8">
      <c r="C79" s="12">
        <f t="shared" si="8"/>
        <v>41</v>
      </c>
      <c r="D79" s="12">
        <f t="shared" si="9"/>
        <v>71</v>
      </c>
      <c r="E79" s="3">
        <v>1991</v>
      </c>
      <c r="F79" s="5">
        <v>267840999</v>
      </c>
      <c r="G79" s="2">
        <f t="shared" si="10"/>
        <v>267.84099900000001</v>
      </c>
      <c r="H79" s="1">
        <f t="shared" si="11"/>
        <v>269.84099900000001</v>
      </c>
    </row>
    <row r="80" spans="3:8">
      <c r="C80" s="12">
        <f t="shared" si="8"/>
        <v>42</v>
      </c>
      <c r="D80" s="12">
        <f t="shared" si="9"/>
        <v>72</v>
      </c>
      <c r="E80" s="3">
        <v>1992</v>
      </c>
      <c r="F80" s="5">
        <v>274694549</v>
      </c>
      <c r="G80" s="2">
        <f t="shared" si="10"/>
        <v>274.69454899999999</v>
      </c>
      <c r="H80" s="1">
        <f t="shared" si="11"/>
        <v>276.69454899999999</v>
      </c>
    </row>
    <row r="81" spans="3:8">
      <c r="C81" s="12">
        <f t="shared" si="8"/>
        <v>43</v>
      </c>
      <c r="D81" s="12">
        <f t="shared" si="9"/>
        <v>73</v>
      </c>
      <c r="E81" s="3">
        <v>1993</v>
      </c>
      <c r="F81" s="5">
        <v>273120925</v>
      </c>
      <c r="G81" s="2">
        <f t="shared" si="10"/>
        <v>273.120925</v>
      </c>
      <c r="H81" s="1">
        <f t="shared" si="11"/>
        <v>275.120925</v>
      </c>
    </row>
    <row r="82" spans="3:8">
      <c r="C82" s="12">
        <f t="shared" si="8"/>
        <v>44</v>
      </c>
      <c r="D82" s="12">
        <f t="shared" si="9"/>
        <v>74</v>
      </c>
      <c r="E82" s="3">
        <v>1994</v>
      </c>
      <c r="F82" s="5">
        <v>268636169</v>
      </c>
      <c r="G82" s="2">
        <f t="shared" si="10"/>
        <v>268.636169</v>
      </c>
      <c r="H82" s="1">
        <f t="shared" si="11"/>
        <v>270.636169</v>
      </c>
    </row>
    <row r="83" spans="3:8">
      <c r="C83" s="12">
        <f t="shared" si="8"/>
        <v>45</v>
      </c>
      <c r="D83" s="12">
        <f t="shared" si="9"/>
        <v>75</v>
      </c>
      <c r="E83" s="3">
        <v>1995</v>
      </c>
      <c r="F83" s="5">
        <v>269564307</v>
      </c>
      <c r="G83" s="2">
        <f t="shared" si="10"/>
        <v>269.56430699999999</v>
      </c>
      <c r="H83" s="1">
        <f t="shared" si="11"/>
        <v>271.56430699999999</v>
      </c>
    </row>
    <row r="84" spans="3:8">
      <c r="C84" s="12">
        <f t="shared" si="8"/>
        <v>46</v>
      </c>
      <c r="D84" s="12">
        <f t="shared" si="9"/>
        <v>76</v>
      </c>
      <c r="E84" s="3">
        <v>1996</v>
      </c>
      <c r="F84" s="5">
        <v>265796163</v>
      </c>
      <c r="G84" s="2">
        <f t="shared" si="10"/>
        <v>265.79616299999998</v>
      </c>
      <c r="H84" s="1">
        <f t="shared" si="11"/>
        <v>267.79616299999998</v>
      </c>
    </row>
    <row r="85" spans="3:8">
      <c r="C85" s="12">
        <f t="shared" si="8"/>
        <v>47</v>
      </c>
      <c r="D85" s="12">
        <f t="shared" si="9"/>
        <v>77</v>
      </c>
      <c r="E85" s="3">
        <v>1997</v>
      </c>
      <c r="F85" s="5">
        <v>275236335</v>
      </c>
      <c r="G85" s="2">
        <f t="shared" si="10"/>
        <v>275.236335</v>
      </c>
      <c r="H85" s="1">
        <f t="shared" si="11"/>
        <v>277.236335</v>
      </c>
    </row>
    <row r="86" spans="3:8">
      <c r="C86" s="12">
        <f t="shared" si="8"/>
        <v>48</v>
      </c>
      <c r="D86" s="12">
        <f t="shared" si="9"/>
        <v>78</v>
      </c>
      <c r="E86" s="3">
        <v>1998</v>
      </c>
      <c r="F86" s="5">
        <v>286739115</v>
      </c>
      <c r="G86" s="2">
        <f t="shared" si="10"/>
        <v>286.73911500000003</v>
      </c>
      <c r="H86" s="1">
        <f t="shared" si="11"/>
        <v>288.73911500000003</v>
      </c>
    </row>
    <row r="87" spans="3:8">
      <c r="C87" s="12">
        <f t="shared" si="8"/>
        <v>49</v>
      </c>
      <c r="D87" s="12">
        <f t="shared" si="9"/>
        <v>79</v>
      </c>
      <c r="E87" s="3">
        <v>1999</v>
      </c>
      <c r="F87" s="5">
        <v>287130879</v>
      </c>
      <c r="G87" s="2">
        <f t="shared" si="10"/>
        <v>287.13087899999999</v>
      </c>
      <c r="H87" s="1">
        <f t="shared" si="11"/>
        <v>289.13087899999999</v>
      </c>
    </row>
    <row r="88" spans="3:8">
      <c r="C88" s="12">
        <f t="shared" si="8"/>
        <v>50</v>
      </c>
      <c r="D88" s="12">
        <f t="shared" si="9"/>
        <v>80</v>
      </c>
      <c r="E88" s="3">
        <v>2000</v>
      </c>
      <c r="F88" s="5">
        <v>285891275</v>
      </c>
      <c r="G88" s="2">
        <f t="shared" si="10"/>
        <v>285.89127500000001</v>
      </c>
      <c r="H88" s="1">
        <f t="shared" si="11"/>
        <v>287.89127500000001</v>
      </c>
    </row>
    <row r="89" spans="3:8">
      <c r="C89" s="12">
        <f t="shared" si="8"/>
        <v>51</v>
      </c>
      <c r="D89" s="12">
        <f t="shared" si="9"/>
        <v>81</v>
      </c>
      <c r="E89" s="3">
        <v>2001</v>
      </c>
      <c r="F89" s="5">
        <v>279873926</v>
      </c>
      <c r="G89" s="2">
        <f t="shared" si="10"/>
        <v>279.87392599999998</v>
      </c>
      <c r="H89" s="1">
        <f t="shared" si="11"/>
        <v>281.87392599999998</v>
      </c>
    </row>
    <row r="90" spans="3:8">
      <c r="C90" s="12">
        <f t="shared" si="8"/>
        <v>52</v>
      </c>
      <c r="D90" s="12">
        <f t="shared" si="9"/>
        <v>82</v>
      </c>
      <c r="E90" s="3">
        <v>2002</v>
      </c>
      <c r="F90" s="5">
        <v>277299880</v>
      </c>
      <c r="G90" s="2">
        <f t="shared" si="10"/>
        <v>277.29987999999997</v>
      </c>
      <c r="H90" s="1">
        <f t="shared" si="11"/>
        <v>279.29987999999997</v>
      </c>
    </row>
    <row r="91" spans="3:8">
      <c r="C91" s="12">
        <f t="shared" si="8"/>
        <v>53</v>
      </c>
      <c r="D91" s="12">
        <f t="shared" si="9"/>
        <v>83</v>
      </c>
      <c r="E91" s="3">
        <v>2003</v>
      </c>
      <c r="F91" s="5">
        <v>266099641</v>
      </c>
      <c r="G91" s="2">
        <f t="shared" si="10"/>
        <v>266.09964100000002</v>
      </c>
      <c r="H91" s="1">
        <f t="shared" si="11"/>
        <v>268.09964100000002</v>
      </c>
    </row>
    <row r="92" spans="3:8">
      <c r="C92" s="12">
        <f t="shared" si="8"/>
        <v>54</v>
      </c>
      <c r="D92" s="12">
        <f t="shared" si="9"/>
        <v>84</v>
      </c>
      <c r="E92" s="3">
        <v>2004</v>
      </c>
      <c r="F92" s="5">
        <v>276908337</v>
      </c>
      <c r="G92" s="2">
        <f t="shared" si="10"/>
        <v>276.90833700000002</v>
      </c>
      <c r="H92" s="1">
        <f t="shared" si="11"/>
        <v>278.90833700000002</v>
      </c>
    </row>
    <row r="93" spans="3:8">
      <c r="C93" s="12">
        <f t="shared" si="8"/>
        <v>55</v>
      </c>
      <c r="D93" s="12">
        <f t="shared" si="9"/>
        <v>85</v>
      </c>
      <c r="E93" s="3">
        <v>2005</v>
      </c>
      <c r="F93" s="5">
        <v>273488751</v>
      </c>
      <c r="G93" s="2">
        <f t="shared" si="10"/>
        <v>273.48875099999998</v>
      </c>
      <c r="H93" s="1">
        <f t="shared" si="11"/>
        <v>275.48875099999998</v>
      </c>
    </row>
    <row r="94" spans="3:8">
      <c r="C94" s="12">
        <f t="shared" si="8"/>
        <v>56</v>
      </c>
      <c r="D94" s="12">
        <f t="shared" si="9"/>
        <v>86</v>
      </c>
      <c r="E94" s="3">
        <v>2006</v>
      </c>
      <c r="F94" s="5">
        <v>272623980</v>
      </c>
      <c r="G94" s="2">
        <f t="shared" si="10"/>
        <v>272.62398000000002</v>
      </c>
      <c r="H94" s="1">
        <f t="shared" si="11"/>
        <v>274.62398000000002</v>
      </c>
    </row>
    <row r="95" spans="3:8">
      <c r="C95" s="12">
        <f t="shared" si="8"/>
        <v>57</v>
      </c>
      <c r="D95" s="12">
        <f t="shared" si="9"/>
        <v>87</v>
      </c>
      <c r="E95" s="3">
        <v>2007</v>
      </c>
      <c r="F95" s="3">
        <v>275581547</v>
      </c>
      <c r="G95" s="2">
        <f t="shared" si="10"/>
        <v>275.581547</v>
      </c>
      <c r="H95" s="1">
        <f t="shared" si="11"/>
        <v>277.581547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3:J60"/>
  <sheetViews>
    <sheetView topLeftCell="C1" workbookViewId="0">
      <selection activeCell="J29" sqref="J29"/>
    </sheetView>
  </sheetViews>
  <sheetFormatPr defaultRowHeight="15"/>
  <sheetData>
    <row r="3" spans="3:10">
      <c r="C3" s="13" t="s">
        <v>0</v>
      </c>
      <c r="D3" s="13" t="s">
        <v>1</v>
      </c>
      <c r="E3" s="13" t="s">
        <v>2</v>
      </c>
      <c r="F3" s="13"/>
    </row>
    <row r="4" spans="3:10">
      <c r="C4" s="13">
        <v>1950</v>
      </c>
      <c r="D4" s="13">
        <v>0</v>
      </c>
      <c r="E4" s="14">
        <v>13.83</v>
      </c>
      <c r="F4" s="14">
        <f>9/5*E4+32</f>
        <v>56.894000000000005</v>
      </c>
      <c r="G4">
        <v>0</v>
      </c>
    </row>
    <row r="5" spans="3:10">
      <c r="C5" s="13">
        <v>1951</v>
      </c>
      <c r="D5" s="13">
        <v>1</v>
      </c>
      <c r="E5" s="14">
        <v>13.98</v>
      </c>
      <c r="F5" s="14">
        <f t="shared" ref="F5:F60" si="0">9/5*E5+32</f>
        <v>57.164000000000001</v>
      </c>
      <c r="G5" s="15">
        <f>F5-$F$4</f>
        <v>0.26999999999999602</v>
      </c>
    </row>
    <row r="6" spans="3:10">
      <c r="C6" s="13">
        <v>1952</v>
      </c>
      <c r="D6" s="13">
        <v>2</v>
      </c>
      <c r="E6" s="14">
        <v>14.04</v>
      </c>
      <c r="F6" s="14">
        <f t="shared" si="0"/>
        <v>57.271999999999998</v>
      </c>
      <c r="G6" s="15">
        <f t="shared" ref="G6:G60" si="1">F6-$F$4</f>
        <v>0.37799999999999301</v>
      </c>
    </row>
    <row r="7" spans="3:10">
      <c r="C7" s="13">
        <v>1953</v>
      </c>
      <c r="D7" s="13">
        <v>3</v>
      </c>
      <c r="E7" s="14">
        <v>14.12</v>
      </c>
      <c r="F7" s="14">
        <f t="shared" si="0"/>
        <v>57.415999999999997</v>
      </c>
      <c r="G7" s="15">
        <f t="shared" si="1"/>
        <v>0.52199999999999136</v>
      </c>
      <c r="I7">
        <v>0</v>
      </c>
      <c r="J7" s="15">
        <f xml:space="preserve"> 0.0006*I7^2-0.0089*I7+0.267</f>
        <v>0.26700000000000002</v>
      </c>
    </row>
    <row r="8" spans="3:10">
      <c r="C8" s="13">
        <v>1954</v>
      </c>
      <c r="D8" s="13">
        <v>4</v>
      </c>
      <c r="E8" s="14">
        <v>13.91</v>
      </c>
      <c r="F8" s="14">
        <f t="shared" si="0"/>
        <v>57.037999999999997</v>
      </c>
      <c r="G8" s="15">
        <f t="shared" si="1"/>
        <v>0.14399999999999125</v>
      </c>
      <c r="I8">
        <f>I7+5</f>
        <v>5</v>
      </c>
      <c r="J8" s="15">
        <f t="shared" ref="J8:J17" si="2" xml:space="preserve"> 0.0006*I8^2-0.0089*I8+0.267</f>
        <v>0.23750000000000002</v>
      </c>
    </row>
    <row r="9" spans="3:10">
      <c r="C9" s="13">
        <v>1955</v>
      </c>
      <c r="D9" s="13">
        <v>5</v>
      </c>
      <c r="E9" s="14">
        <v>13.92</v>
      </c>
      <c r="F9" s="14">
        <f t="shared" si="0"/>
        <v>57.055999999999997</v>
      </c>
      <c r="G9" s="15">
        <f t="shared" si="1"/>
        <v>0.16199999999999193</v>
      </c>
      <c r="I9">
        <f t="shared" ref="I9:I17" si="3">I8+5</f>
        <v>10</v>
      </c>
      <c r="J9" s="15">
        <f t="shared" si="2"/>
        <v>0.23800000000000002</v>
      </c>
    </row>
    <row r="10" spans="3:10">
      <c r="C10" s="13">
        <v>1956</v>
      </c>
      <c r="D10" s="13">
        <v>6</v>
      </c>
      <c r="E10" s="14">
        <v>13.82</v>
      </c>
      <c r="F10" s="14">
        <f t="shared" si="0"/>
        <v>56.876000000000005</v>
      </c>
      <c r="G10" s="15">
        <f t="shared" si="1"/>
        <v>-1.8000000000000682E-2</v>
      </c>
      <c r="I10">
        <f t="shared" si="3"/>
        <v>15</v>
      </c>
      <c r="J10" s="15">
        <f t="shared" si="2"/>
        <v>0.26849999999999996</v>
      </c>
    </row>
    <row r="11" spans="3:10">
      <c r="C11" s="13">
        <v>1957</v>
      </c>
      <c r="D11" s="13">
        <v>7</v>
      </c>
      <c r="E11" s="14">
        <v>14.08</v>
      </c>
      <c r="F11" s="14">
        <f t="shared" si="0"/>
        <v>57.344000000000001</v>
      </c>
      <c r="G11" s="15">
        <f t="shared" si="1"/>
        <v>0.44999999999999574</v>
      </c>
      <c r="I11">
        <f t="shared" si="3"/>
        <v>20</v>
      </c>
      <c r="J11" s="15">
        <f t="shared" si="2"/>
        <v>0.32900000000000001</v>
      </c>
    </row>
    <row r="12" spans="3:10">
      <c r="C12" s="13">
        <v>1958</v>
      </c>
      <c r="D12" s="13">
        <v>8</v>
      </c>
      <c r="E12" s="14">
        <v>14.09</v>
      </c>
      <c r="F12" s="14">
        <f t="shared" si="0"/>
        <v>57.362000000000002</v>
      </c>
      <c r="G12" s="15">
        <f t="shared" si="1"/>
        <v>0.46799999999999642</v>
      </c>
      <c r="I12">
        <f t="shared" si="3"/>
        <v>25</v>
      </c>
      <c r="J12" s="15">
        <f t="shared" si="2"/>
        <v>0.41949999999999998</v>
      </c>
    </row>
    <row r="13" spans="3:10">
      <c r="C13" s="13">
        <v>1959</v>
      </c>
      <c r="D13" s="13">
        <v>9</v>
      </c>
      <c r="E13" s="14">
        <v>14.05</v>
      </c>
      <c r="F13" s="14">
        <f t="shared" si="0"/>
        <v>57.290000000000006</v>
      </c>
      <c r="G13" s="15">
        <f t="shared" si="1"/>
        <v>0.3960000000000008</v>
      </c>
      <c r="I13">
        <f t="shared" si="3"/>
        <v>30</v>
      </c>
      <c r="J13" s="15">
        <f t="shared" si="2"/>
        <v>0.53999999999999992</v>
      </c>
    </row>
    <row r="14" spans="3:10">
      <c r="C14" s="13">
        <v>1960</v>
      </c>
      <c r="D14" s="13">
        <v>10</v>
      </c>
      <c r="E14" s="14">
        <v>13.98</v>
      </c>
      <c r="F14" s="14">
        <f t="shared" si="0"/>
        <v>57.164000000000001</v>
      </c>
      <c r="G14" s="15">
        <f t="shared" si="1"/>
        <v>0.26999999999999602</v>
      </c>
      <c r="I14">
        <f t="shared" si="3"/>
        <v>35</v>
      </c>
      <c r="J14" s="15">
        <f t="shared" si="2"/>
        <v>0.6905</v>
      </c>
    </row>
    <row r="15" spans="3:10">
      <c r="C15" s="13">
        <v>1961</v>
      </c>
      <c r="D15" s="13">
        <v>11</v>
      </c>
      <c r="E15" s="14">
        <v>14.1</v>
      </c>
      <c r="F15" s="14">
        <f t="shared" si="0"/>
        <v>57.379999999999995</v>
      </c>
      <c r="G15" s="15">
        <f t="shared" si="1"/>
        <v>0.48599999999999</v>
      </c>
      <c r="I15">
        <f t="shared" si="3"/>
        <v>40</v>
      </c>
      <c r="J15" s="15">
        <f t="shared" si="2"/>
        <v>0.871</v>
      </c>
    </row>
    <row r="16" spans="3:10">
      <c r="C16" s="13">
        <v>1962</v>
      </c>
      <c r="D16" s="13">
        <v>12</v>
      </c>
      <c r="E16" s="14">
        <v>14.05</v>
      </c>
      <c r="F16" s="14">
        <f t="shared" si="0"/>
        <v>57.290000000000006</v>
      </c>
      <c r="G16" s="15">
        <f t="shared" si="1"/>
        <v>0.3960000000000008</v>
      </c>
      <c r="I16">
        <f t="shared" si="3"/>
        <v>45</v>
      </c>
      <c r="J16" s="15">
        <f t="shared" si="2"/>
        <v>1.0814999999999997</v>
      </c>
    </row>
    <row r="17" spans="3:10">
      <c r="C17" s="13">
        <v>1963</v>
      </c>
      <c r="D17" s="13">
        <v>13</v>
      </c>
      <c r="E17" s="14">
        <v>14.02</v>
      </c>
      <c r="F17" s="14">
        <f t="shared" si="0"/>
        <v>57.236000000000004</v>
      </c>
      <c r="G17" s="15">
        <f t="shared" si="1"/>
        <v>0.34199999999999875</v>
      </c>
      <c r="I17">
        <f t="shared" si="3"/>
        <v>50</v>
      </c>
      <c r="J17" s="15">
        <f t="shared" si="2"/>
        <v>1.3219999999999996</v>
      </c>
    </row>
    <row r="18" spans="3:10">
      <c r="C18" s="13">
        <v>1964</v>
      </c>
      <c r="D18" s="13">
        <v>14</v>
      </c>
      <c r="E18" s="14">
        <v>13.75</v>
      </c>
      <c r="F18" s="14">
        <f t="shared" si="0"/>
        <v>56.75</v>
      </c>
      <c r="G18" s="15">
        <f t="shared" si="1"/>
        <v>-0.14400000000000546</v>
      </c>
    </row>
    <row r="19" spans="3:10">
      <c r="C19" s="13">
        <v>1965</v>
      </c>
      <c r="D19" s="13">
        <v>15</v>
      </c>
      <c r="E19" s="14">
        <v>13.85</v>
      </c>
      <c r="F19" s="14">
        <f t="shared" si="0"/>
        <v>56.93</v>
      </c>
      <c r="G19" s="15">
        <f t="shared" si="1"/>
        <v>3.5999999999994259E-2</v>
      </c>
    </row>
    <row r="20" spans="3:10">
      <c r="C20" s="13">
        <v>1966</v>
      </c>
      <c r="D20" s="13">
        <v>16</v>
      </c>
      <c r="E20" s="14">
        <v>13.92</v>
      </c>
      <c r="F20" s="14">
        <f t="shared" si="0"/>
        <v>57.055999999999997</v>
      </c>
      <c r="G20" s="15">
        <f t="shared" si="1"/>
        <v>0.16199999999999193</v>
      </c>
    </row>
    <row r="21" spans="3:10">
      <c r="C21" s="13">
        <v>1967</v>
      </c>
      <c r="D21" s="13">
        <v>17</v>
      </c>
      <c r="E21" s="14">
        <v>13.98</v>
      </c>
      <c r="F21" s="14">
        <f t="shared" si="0"/>
        <v>57.164000000000001</v>
      </c>
      <c r="G21" s="15">
        <f t="shared" si="1"/>
        <v>0.26999999999999602</v>
      </c>
    </row>
    <row r="22" spans="3:10">
      <c r="C22" s="13">
        <v>1968</v>
      </c>
      <c r="D22" s="13">
        <v>18</v>
      </c>
      <c r="E22" s="14">
        <v>13.91</v>
      </c>
      <c r="F22" s="14">
        <f t="shared" si="0"/>
        <v>57.037999999999997</v>
      </c>
      <c r="G22" s="15">
        <f t="shared" si="1"/>
        <v>0.14399999999999125</v>
      </c>
    </row>
    <row r="23" spans="3:10">
      <c r="C23" s="13">
        <v>1969</v>
      </c>
      <c r="D23" s="13">
        <v>19</v>
      </c>
      <c r="E23" s="14">
        <v>14</v>
      </c>
      <c r="F23" s="14">
        <f t="shared" si="0"/>
        <v>57.2</v>
      </c>
      <c r="G23" s="15">
        <f t="shared" si="1"/>
        <v>0.30599999999999739</v>
      </c>
    </row>
    <row r="24" spans="3:10">
      <c r="C24" s="13">
        <v>1970</v>
      </c>
      <c r="D24" s="13">
        <v>20</v>
      </c>
      <c r="E24" s="14">
        <v>14.04</v>
      </c>
      <c r="F24" s="14">
        <f t="shared" si="0"/>
        <v>57.271999999999998</v>
      </c>
      <c r="G24" s="15">
        <f t="shared" si="1"/>
        <v>0.37799999999999301</v>
      </c>
    </row>
    <row r="25" spans="3:10">
      <c r="C25" s="13">
        <v>1971</v>
      </c>
      <c r="D25" s="13">
        <v>21</v>
      </c>
      <c r="E25" s="14">
        <v>13.9</v>
      </c>
      <c r="F25" s="14">
        <f t="shared" si="0"/>
        <v>57.019999999999996</v>
      </c>
      <c r="G25" s="15">
        <f t="shared" si="1"/>
        <v>0.12599999999999056</v>
      </c>
    </row>
    <row r="26" spans="3:10">
      <c r="C26" s="13">
        <v>1972</v>
      </c>
      <c r="D26" s="13">
        <v>22</v>
      </c>
      <c r="E26" s="14">
        <v>13.95</v>
      </c>
      <c r="F26" s="14">
        <f t="shared" si="0"/>
        <v>57.11</v>
      </c>
      <c r="G26" s="15">
        <f t="shared" si="1"/>
        <v>0.21599999999999397</v>
      </c>
    </row>
    <row r="27" spans="3:10">
      <c r="C27" s="13">
        <v>1973</v>
      </c>
      <c r="D27" s="13">
        <v>23</v>
      </c>
      <c r="E27" s="14">
        <v>14.18</v>
      </c>
      <c r="F27" s="14">
        <f t="shared" si="0"/>
        <v>57.524000000000001</v>
      </c>
      <c r="G27" s="15">
        <f t="shared" si="1"/>
        <v>0.62999999999999545</v>
      </c>
    </row>
    <row r="28" spans="3:10">
      <c r="C28" s="13">
        <v>1974</v>
      </c>
      <c r="D28" s="13">
        <v>24</v>
      </c>
      <c r="E28" s="14">
        <v>13.94</v>
      </c>
      <c r="F28" s="14">
        <f t="shared" si="0"/>
        <v>57.091999999999999</v>
      </c>
      <c r="G28" s="15">
        <f t="shared" si="1"/>
        <v>0.19799999999999329</v>
      </c>
    </row>
    <row r="29" spans="3:10">
      <c r="C29" s="13">
        <v>1975</v>
      </c>
      <c r="D29" s="13">
        <v>25</v>
      </c>
      <c r="E29" s="14">
        <v>13.98</v>
      </c>
      <c r="F29" s="14">
        <f t="shared" si="0"/>
        <v>57.164000000000001</v>
      </c>
      <c r="G29" s="15">
        <f t="shared" si="1"/>
        <v>0.26999999999999602</v>
      </c>
    </row>
    <row r="30" spans="3:10">
      <c r="C30" s="13">
        <v>1976</v>
      </c>
      <c r="D30" s="13">
        <v>26</v>
      </c>
      <c r="E30" s="14">
        <v>13.79</v>
      </c>
      <c r="F30" s="14">
        <f t="shared" si="0"/>
        <v>56.822000000000003</v>
      </c>
      <c r="G30" s="15">
        <f t="shared" si="1"/>
        <v>-7.2000000000002728E-2</v>
      </c>
    </row>
    <row r="31" spans="3:10">
      <c r="C31" s="13">
        <v>1977</v>
      </c>
      <c r="D31" s="13">
        <v>27</v>
      </c>
      <c r="E31" s="14">
        <v>14.16</v>
      </c>
      <c r="F31" s="14">
        <f t="shared" si="0"/>
        <v>57.488</v>
      </c>
      <c r="G31" s="15">
        <f t="shared" si="1"/>
        <v>0.59399999999999409</v>
      </c>
    </row>
    <row r="32" spans="3:10">
      <c r="C32" s="13">
        <v>1978</v>
      </c>
      <c r="D32" s="13">
        <v>28</v>
      </c>
      <c r="E32" s="14">
        <v>14.07</v>
      </c>
      <c r="F32" s="14">
        <f t="shared" si="0"/>
        <v>57.326000000000001</v>
      </c>
      <c r="G32" s="15">
        <f t="shared" si="1"/>
        <v>0.43199999999999505</v>
      </c>
    </row>
    <row r="33" spans="3:7">
      <c r="C33" s="13">
        <v>1979</v>
      </c>
      <c r="D33" s="13">
        <v>29</v>
      </c>
      <c r="E33" s="14">
        <v>14.14</v>
      </c>
      <c r="F33" s="14">
        <f t="shared" si="0"/>
        <v>57.451999999999998</v>
      </c>
      <c r="G33" s="15">
        <f t="shared" si="1"/>
        <v>0.55799999999999272</v>
      </c>
    </row>
    <row r="34" spans="3:7">
      <c r="C34" s="13">
        <v>1980</v>
      </c>
      <c r="D34" s="13">
        <v>30</v>
      </c>
      <c r="E34" s="14">
        <v>14.28</v>
      </c>
      <c r="F34" s="14">
        <f t="shared" si="0"/>
        <v>57.704000000000001</v>
      </c>
      <c r="G34" s="15">
        <f t="shared" si="1"/>
        <v>0.80999999999999517</v>
      </c>
    </row>
    <row r="35" spans="3:7">
      <c r="C35" s="13">
        <v>1981</v>
      </c>
      <c r="D35" s="13">
        <v>31</v>
      </c>
      <c r="E35" s="14">
        <v>14.4</v>
      </c>
      <c r="F35" s="14">
        <f t="shared" si="0"/>
        <v>57.92</v>
      </c>
      <c r="G35" s="15">
        <f t="shared" si="1"/>
        <v>1.0259999999999962</v>
      </c>
    </row>
    <row r="36" spans="3:7">
      <c r="C36" s="13">
        <v>1982</v>
      </c>
      <c r="D36" s="13">
        <v>32</v>
      </c>
      <c r="E36" s="14">
        <v>14.09</v>
      </c>
      <c r="F36" s="14">
        <f t="shared" si="0"/>
        <v>57.362000000000002</v>
      </c>
      <c r="G36" s="15">
        <f t="shared" si="1"/>
        <v>0.46799999999999642</v>
      </c>
    </row>
    <row r="37" spans="3:7">
      <c r="C37" s="13">
        <v>1983</v>
      </c>
      <c r="D37" s="13">
        <v>33</v>
      </c>
      <c r="E37" s="14">
        <v>14.34</v>
      </c>
      <c r="F37" s="14">
        <f t="shared" si="0"/>
        <v>57.811999999999998</v>
      </c>
      <c r="G37" s="15">
        <f t="shared" si="1"/>
        <v>0.91799999999999216</v>
      </c>
    </row>
    <row r="38" spans="3:7">
      <c r="C38" s="13">
        <v>1984</v>
      </c>
      <c r="D38" s="13">
        <v>34</v>
      </c>
      <c r="E38" s="14">
        <v>14.15</v>
      </c>
      <c r="F38" s="14">
        <f t="shared" si="0"/>
        <v>57.47</v>
      </c>
      <c r="G38" s="15">
        <f t="shared" si="1"/>
        <v>0.57599999999999341</v>
      </c>
    </row>
    <row r="39" spans="3:7">
      <c r="C39" s="13">
        <v>1985</v>
      </c>
      <c r="D39" s="13">
        <v>35</v>
      </c>
      <c r="E39" s="14">
        <v>14.12</v>
      </c>
      <c r="F39" s="14">
        <f t="shared" si="0"/>
        <v>57.415999999999997</v>
      </c>
      <c r="G39" s="15">
        <f t="shared" si="1"/>
        <v>0.52199999999999136</v>
      </c>
    </row>
    <row r="40" spans="3:7">
      <c r="C40" s="13">
        <v>1986</v>
      </c>
      <c r="D40" s="13">
        <v>36</v>
      </c>
      <c r="E40" s="14">
        <v>14.19</v>
      </c>
      <c r="F40" s="14">
        <f t="shared" si="0"/>
        <v>57.542000000000002</v>
      </c>
      <c r="G40" s="15">
        <f t="shared" si="1"/>
        <v>0.64799999999999613</v>
      </c>
    </row>
    <row r="41" spans="3:7">
      <c r="C41" s="13">
        <v>1987</v>
      </c>
      <c r="D41" s="13">
        <v>37</v>
      </c>
      <c r="E41" s="14">
        <v>14.35</v>
      </c>
      <c r="F41" s="14">
        <f t="shared" si="0"/>
        <v>57.83</v>
      </c>
      <c r="G41" s="15">
        <f t="shared" si="1"/>
        <v>0.93599999999999284</v>
      </c>
    </row>
    <row r="42" spans="3:7">
      <c r="C42" s="13">
        <v>1988</v>
      </c>
      <c r="D42" s="13">
        <v>38</v>
      </c>
      <c r="E42" s="14">
        <v>14.39</v>
      </c>
      <c r="F42" s="14">
        <f t="shared" si="0"/>
        <v>57.902000000000001</v>
      </c>
      <c r="G42" s="15">
        <f t="shared" si="1"/>
        <v>1.0079999999999956</v>
      </c>
    </row>
    <row r="43" spans="3:7">
      <c r="C43" s="13">
        <v>1989</v>
      </c>
      <c r="D43" s="13">
        <v>39</v>
      </c>
      <c r="E43" s="14">
        <v>14.26</v>
      </c>
      <c r="F43" s="14">
        <f t="shared" si="0"/>
        <v>57.667999999999999</v>
      </c>
      <c r="G43" s="15">
        <f t="shared" si="1"/>
        <v>0.7739999999999938</v>
      </c>
    </row>
    <row r="44" spans="3:7">
      <c r="C44" s="13">
        <v>1990</v>
      </c>
      <c r="D44" s="13">
        <v>40</v>
      </c>
      <c r="E44" s="14">
        <v>14.48</v>
      </c>
      <c r="F44" s="14">
        <f t="shared" si="0"/>
        <v>58.064</v>
      </c>
      <c r="G44" s="15">
        <f t="shared" si="1"/>
        <v>1.1699999999999946</v>
      </c>
    </row>
    <row r="45" spans="3:7">
      <c r="C45" s="13">
        <v>1991</v>
      </c>
      <c r="D45" s="13">
        <v>41</v>
      </c>
      <c r="E45" s="14">
        <v>14.44</v>
      </c>
      <c r="F45" s="14">
        <f t="shared" si="0"/>
        <v>57.992000000000004</v>
      </c>
      <c r="G45" s="15">
        <f t="shared" si="1"/>
        <v>1.097999999999999</v>
      </c>
    </row>
    <row r="46" spans="3:7">
      <c r="C46" s="13">
        <v>1992</v>
      </c>
      <c r="D46" s="13">
        <v>42</v>
      </c>
      <c r="E46" s="14">
        <v>14.15</v>
      </c>
      <c r="F46" s="14">
        <f t="shared" si="0"/>
        <v>57.47</v>
      </c>
      <c r="G46" s="15">
        <f t="shared" si="1"/>
        <v>0.57599999999999341</v>
      </c>
    </row>
    <row r="47" spans="3:7">
      <c r="C47" s="13">
        <v>1993</v>
      </c>
      <c r="D47" s="13">
        <v>43</v>
      </c>
      <c r="E47" s="14">
        <v>14.19</v>
      </c>
      <c r="F47" s="14">
        <f t="shared" si="0"/>
        <v>57.542000000000002</v>
      </c>
      <c r="G47" s="15">
        <f t="shared" si="1"/>
        <v>0.64799999999999613</v>
      </c>
    </row>
    <row r="48" spans="3:7">
      <c r="C48" s="13">
        <v>1994</v>
      </c>
      <c r="D48" s="13">
        <v>44</v>
      </c>
      <c r="E48" s="14">
        <v>14.32</v>
      </c>
      <c r="F48" s="14">
        <f t="shared" si="0"/>
        <v>57.775999999999996</v>
      </c>
      <c r="G48" s="15">
        <f t="shared" si="1"/>
        <v>0.88199999999999079</v>
      </c>
    </row>
    <row r="49" spans="3:7">
      <c r="C49" s="13">
        <v>1995</v>
      </c>
      <c r="D49" s="13">
        <v>45</v>
      </c>
      <c r="E49" s="14">
        <v>14.46</v>
      </c>
      <c r="F49" s="14">
        <f t="shared" si="0"/>
        <v>58.028000000000006</v>
      </c>
      <c r="G49" s="15">
        <f t="shared" si="1"/>
        <v>1.1340000000000003</v>
      </c>
    </row>
    <row r="50" spans="3:7">
      <c r="C50" s="13">
        <v>1996</v>
      </c>
      <c r="D50" s="13">
        <v>46</v>
      </c>
      <c r="E50" s="14">
        <v>14.39</v>
      </c>
      <c r="F50" s="14">
        <f t="shared" si="0"/>
        <v>57.902000000000001</v>
      </c>
      <c r="G50" s="15">
        <f t="shared" si="1"/>
        <v>1.0079999999999956</v>
      </c>
    </row>
    <row r="51" spans="3:7">
      <c r="C51" s="13">
        <v>1997</v>
      </c>
      <c r="D51" s="13">
        <v>47</v>
      </c>
      <c r="E51" s="14">
        <v>14.41</v>
      </c>
      <c r="F51" s="14">
        <f t="shared" si="0"/>
        <v>57.938000000000002</v>
      </c>
      <c r="G51" s="15">
        <f t="shared" si="1"/>
        <v>1.0439999999999969</v>
      </c>
    </row>
    <row r="52" spans="3:7">
      <c r="C52" s="13">
        <v>1998</v>
      </c>
      <c r="D52" s="13">
        <v>48</v>
      </c>
      <c r="E52" s="14">
        <v>14.71</v>
      </c>
      <c r="F52" s="14">
        <f t="shared" si="0"/>
        <v>58.478000000000002</v>
      </c>
      <c r="G52" s="15">
        <f t="shared" si="1"/>
        <v>1.5839999999999961</v>
      </c>
    </row>
    <row r="53" spans="3:7">
      <c r="C53" s="13">
        <v>1999</v>
      </c>
      <c r="D53" s="13">
        <v>49</v>
      </c>
      <c r="E53" s="14">
        <v>14.46</v>
      </c>
      <c r="F53" s="14">
        <f t="shared" si="0"/>
        <v>58.028000000000006</v>
      </c>
      <c r="G53" s="15">
        <f t="shared" si="1"/>
        <v>1.1340000000000003</v>
      </c>
    </row>
    <row r="54" spans="3:7">
      <c r="C54" s="13">
        <v>2000</v>
      </c>
      <c r="D54" s="13">
        <v>50</v>
      </c>
      <c r="E54" s="14">
        <v>14.42</v>
      </c>
      <c r="F54" s="14">
        <f t="shared" si="0"/>
        <v>57.956000000000003</v>
      </c>
      <c r="G54" s="15">
        <f t="shared" si="1"/>
        <v>1.0619999999999976</v>
      </c>
    </row>
    <row r="55" spans="3:7">
      <c r="C55" s="13">
        <v>2001</v>
      </c>
      <c r="D55" s="13">
        <v>51</v>
      </c>
      <c r="E55" s="14">
        <v>14.57</v>
      </c>
      <c r="F55" s="14">
        <f t="shared" si="0"/>
        <v>58.225999999999999</v>
      </c>
      <c r="G55" s="15">
        <f t="shared" si="1"/>
        <v>1.3319999999999936</v>
      </c>
    </row>
    <row r="56" spans="3:7">
      <c r="C56" s="13">
        <v>2002</v>
      </c>
      <c r="D56" s="13">
        <v>52</v>
      </c>
      <c r="E56" s="14">
        <v>14.69</v>
      </c>
      <c r="F56" s="14">
        <f t="shared" si="0"/>
        <v>58.442</v>
      </c>
      <c r="G56" s="15">
        <f t="shared" si="1"/>
        <v>1.5479999999999947</v>
      </c>
    </row>
    <row r="57" spans="3:7">
      <c r="C57" s="13">
        <v>2003</v>
      </c>
      <c r="D57" s="13">
        <v>53</v>
      </c>
      <c r="E57" s="14">
        <v>14.67</v>
      </c>
      <c r="F57" s="14">
        <f t="shared" si="0"/>
        <v>58.405999999999999</v>
      </c>
      <c r="G57" s="15">
        <f t="shared" si="1"/>
        <v>1.5119999999999933</v>
      </c>
    </row>
    <row r="58" spans="3:7">
      <c r="C58" s="13">
        <v>2004</v>
      </c>
      <c r="D58" s="13">
        <v>54</v>
      </c>
      <c r="E58" s="14">
        <v>14.6</v>
      </c>
      <c r="F58" s="14">
        <f t="shared" si="0"/>
        <v>58.28</v>
      </c>
      <c r="G58" s="15">
        <f t="shared" si="1"/>
        <v>1.3859999999999957</v>
      </c>
    </row>
    <row r="59" spans="3:7">
      <c r="C59" s="13">
        <v>2005</v>
      </c>
      <c r="D59" s="13">
        <v>55</v>
      </c>
      <c r="E59" s="14">
        <v>14.76</v>
      </c>
      <c r="F59" s="14">
        <f t="shared" si="0"/>
        <v>58.567999999999998</v>
      </c>
      <c r="G59" s="15">
        <f t="shared" si="1"/>
        <v>1.6739999999999924</v>
      </c>
    </row>
    <row r="60" spans="3:7">
      <c r="C60" s="13">
        <v>2006</v>
      </c>
      <c r="D60" s="13">
        <v>56</v>
      </c>
      <c r="E60" s="14">
        <v>14.66</v>
      </c>
      <c r="F60" s="14">
        <f t="shared" si="0"/>
        <v>58.388000000000005</v>
      </c>
      <c r="G60" s="15">
        <f t="shared" si="1"/>
        <v>1.4939999999999998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6"/>
  <sheetViews>
    <sheetView workbookViewId="0">
      <selection activeCell="I6" sqref="I6"/>
    </sheetView>
  </sheetViews>
  <sheetFormatPr defaultRowHeight="15"/>
  <sheetData>
    <row r="2" spans="1:9">
      <c r="A2" t="s">
        <v>4</v>
      </c>
    </row>
    <row r="4" spans="1:9">
      <c r="I4">
        <f>-0.4957/(2*-0.07214)</f>
        <v>3.4356806210146935</v>
      </c>
    </row>
    <row r="5" spans="1:9">
      <c r="C5" t="s">
        <v>3</v>
      </c>
      <c r="D5" t="s">
        <v>5</v>
      </c>
      <c r="I5">
        <f>0.07214*I4^2-0.4957*I4+1.029</f>
        <v>0.17746655808150802</v>
      </c>
    </row>
    <row r="6" spans="1:9">
      <c r="C6">
        <v>0</v>
      </c>
      <c r="D6">
        <f>0.07214*C6^2-0.4957*C6+1.029</f>
        <v>1.0289999999999999</v>
      </c>
    </row>
    <row r="7" spans="1:9">
      <c r="C7">
        <f>C6+10</f>
        <v>10</v>
      </c>
      <c r="D7">
        <f>0.07214*C7^2-0.4957*C7+1.029</f>
        <v>3.2859999999999996</v>
      </c>
    </row>
    <row r="8" spans="1:9">
      <c r="C8">
        <f t="shared" ref="C8:C16" si="0">C7+10</f>
        <v>20</v>
      </c>
      <c r="D8">
        <f t="shared" ref="D8:D16" si="1">0.07214*C8^2-0.4957*C8+1.029</f>
        <v>19.971</v>
      </c>
    </row>
    <row r="9" spans="1:9">
      <c r="C9">
        <f t="shared" si="0"/>
        <v>30</v>
      </c>
      <c r="D9">
        <f t="shared" si="1"/>
        <v>51.084000000000003</v>
      </c>
    </row>
    <row r="10" spans="1:9">
      <c r="C10">
        <f t="shared" si="0"/>
        <v>40</v>
      </c>
      <c r="D10">
        <f t="shared" si="1"/>
        <v>96.624999999999986</v>
      </c>
    </row>
    <row r="11" spans="1:9">
      <c r="C11">
        <f t="shared" si="0"/>
        <v>50</v>
      </c>
      <c r="D11">
        <f t="shared" si="1"/>
        <v>156.59399999999999</v>
      </c>
    </row>
    <row r="12" spans="1:9">
      <c r="C12">
        <f t="shared" si="0"/>
        <v>60</v>
      </c>
      <c r="D12">
        <f t="shared" si="1"/>
        <v>230.99100000000001</v>
      </c>
    </row>
    <row r="13" spans="1:9">
      <c r="C13">
        <f t="shared" si="0"/>
        <v>70</v>
      </c>
      <c r="D13">
        <f t="shared" si="1"/>
        <v>319.81599999999997</v>
      </c>
    </row>
    <row r="14" spans="1:9">
      <c r="C14">
        <f t="shared" si="0"/>
        <v>80</v>
      </c>
      <c r="D14">
        <f t="shared" si="1"/>
        <v>423.06899999999996</v>
      </c>
    </row>
    <row r="15" spans="1:9">
      <c r="C15">
        <f>C14+10</f>
        <v>90</v>
      </c>
      <c r="D15">
        <f t="shared" si="1"/>
        <v>540.75</v>
      </c>
    </row>
    <row r="16" spans="1:9">
      <c r="C16">
        <f t="shared" si="0"/>
        <v>100</v>
      </c>
      <c r="D16">
        <f t="shared" si="1"/>
        <v>672.85899999999992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3:G34"/>
  <sheetViews>
    <sheetView workbookViewId="0">
      <selection activeCell="E34" sqref="E34"/>
    </sheetView>
  </sheetViews>
  <sheetFormatPr defaultRowHeight="15"/>
  <sheetData>
    <row r="3" spans="2:7">
      <c r="C3" t="s">
        <v>6</v>
      </c>
    </row>
    <row r="5" spans="2:7">
      <c r="B5" t="s">
        <v>7</v>
      </c>
      <c r="C5" t="s">
        <v>8</v>
      </c>
      <c r="E5" t="s">
        <v>9</v>
      </c>
      <c r="F5" t="s">
        <v>10</v>
      </c>
      <c r="G5" t="s">
        <v>11</v>
      </c>
    </row>
    <row r="6" spans="2:7">
      <c r="B6">
        <v>1997</v>
      </c>
      <c r="C6">
        <v>9915.1</v>
      </c>
      <c r="E6">
        <f t="shared" ref="E6:E28" si="0">B6-1997</f>
        <v>0</v>
      </c>
      <c r="F6">
        <f>C6/100</f>
        <v>99.15100000000001</v>
      </c>
      <c r="G6" s="12">
        <f>-1.44*E6^2+11.46*E6+104.39</f>
        <v>104.39</v>
      </c>
    </row>
    <row r="7" spans="2:7">
      <c r="B7">
        <v>1998</v>
      </c>
      <c r="C7">
        <v>11416</v>
      </c>
      <c r="E7">
        <f t="shared" si="0"/>
        <v>1</v>
      </c>
      <c r="F7">
        <f t="shared" ref="F7:F16" si="1">C7/100</f>
        <v>114.16</v>
      </c>
      <c r="G7" s="12">
        <f t="shared" ref="G7:G28" si="2">-1.44*E7^2+11.46*E7+104.39</f>
        <v>114.41</v>
      </c>
    </row>
    <row r="8" spans="2:7">
      <c r="B8">
        <v>1999</v>
      </c>
      <c r="C8">
        <v>12816.3</v>
      </c>
      <c r="E8">
        <f t="shared" si="0"/>
        <v>2</v>
      </c>
      <c r="F8">
        <f t="shared" si="1"/>
        <v>128.16299999999998</v>
      </c>
      <c r="G8" s="12">
        <f t="shared" si="2"/>
        <v>121.55000000000001</v>
      </c>
    </row>
    <row r="9" spans="2:7">
      <c r="B9">
        <v>2000</v>
      </c>
      <c r="C9">
        <v>13214.5</v>
      </c>
      <c r="E9">
        <f t="shared" si="0"/>
        <v>3</v>
      </c>
      <c r="F9">
        <f t="shared" si="1"/>
        <v>132.14500000000001</v>
      </c>
      <c r="G9" s="12">
        <f t="shared" si="2"/>
        <v>125.81</v>
      </c>
    </row>
    <row r="10" spans="2:7">
      <c r="B10">
        <v>2001</v>
      </c>
      <c r="C10">
        <v>12909.4</v>
      </c>
      <c r="E10">
        <f t="shared" si="0"/>
        <v>4</v>
      </c>
      <c r="F10">
        <f t="shared" si="1"/>
        <v>129.09399999999999</v>
      </c>
      <c r="G10" s="12">
        <f t="shared" si="2"/>
        <v>127.19</v>
      </c>
    </row>
    <row r="11" spans="2:7">
      <c r="B11">
        <v>2002</v>
      </c>
      <c r="C11">
        <v>12044.1</v>
      </c>
      <c r="E11">
        <f t="shared" si="0"/>
        <v>5</v>
      </c>
      <c r="F11">
        <f t="shared" si="1"/>
        <v>120.441</v>
      </c>
      <c r="G11" s="12">
        <f t="shared" si="2"/>
        <v>125.69</v>
      </c>
    </row>
    <row r="12" spans="2:7">
      <c r="B12">
        <v>2003</v>
      </c>
      <c r="C12">
        <v>11232.9</v>
      </c>
      <c r="E12">
        <f t="shared" si="0"/>
        <v>6</v>
      </c>
      <c r="F12">
        <f t="shared" si="1"/>
        <v>112.32899999999999</v>
      </c>
      <c r="G12" s="12">
        <f t="shared" si="2"/>
        <v>121.31</v>
      </c>
    </row>
    <row r="13" spans="2:7">
      <c r="B13">
        <v>2004</v>
      </c>
      <c r="C13">
        <v>11446.5</v>
      </c>
      <c r="E13">
        <f t="shared" si="0"/>
        <v>7</v>
      </c>
      <c r="F13">
        <f t="shared" si="1"/>
        <v>114.465</v>
      </c>
      <c r="G13" s="12">
        <f t="shared" si="2"/>
        <v>114.05</v>
      </c>
    </row>
    <row r="14" spans="2:7">
      <c r="B14">
        <v>2005</v>
      </c>
      <c r="C14">
        <v>10520.2</v>
      </c>
      <c r="E14">
        <f t="shared" si="0"/>
        <v>8</v>
      </c>
      <c r="F14">
        <f t="shared" si="1"/>
        <v>105.20200000000001</v>
      </c>
      <c r="G14" s="12">
        <f t="shared" si="2"/>
        <v>103.91000000000001</v>
      </c>
    </row>
    <row r="15" spans="2:7">
      <c r="B15">
        <v>2006</v>
      </c>
      <c r="C15">
        <v>9372.6</v>
      </c>
      <c r="E15">
        <f t="shared" si="0"/>
        <v>9</v>
      </c>
      <c r="F15">
        <f t="shared" si="1"/>
        <v>93.725999999999999</v>
      </c>
      <c r="G15" s="12">
        <f t="shared" si="2"/>
        <v>90.890000000000015</v>
      </c>
    </row>
    <row r="16" spans="2:7">
      <c r="B16">
        <v>2007</v>
      </c>
      <c r="C16">
        <v>7452.3</v>
      </c>
      <c r="E16">
        <f t="shared" si="0"/>
        <v>10</v>
      </c>
      <c r="F16">
        <f t="shared" si="1"/>
        <v>74.522999999999996</v>
      </c>
      <c r="G16" s="12">
        <f t="shared" si="2"/>
        <v>74.990000000000009</v>
      </c>
    </row>
    <row r="17" spans="2:7">
      <c r="B17">
        <f>B16+1</f>
        <v>2008</v>
      </c>
      <c r="E17">
        <f t="shared" si="0"/>
        <v>11</v>
      </c>
      <c r="G17" s="12">
        <f t="shared" si="2"/>
        <v>56.210000000000022</v>
      </c>
    </row>
    <row r="18" spans="2:7">
      <c r="B18">
        <f t="shared" ref="B18:B28" si="3">B17+1</f>
        <v>2009</v>
      </c>
      <c r="E18">
        <f t="shared" si="0"/>
        <v>12</v>
      </c>
      <c r="G18" s="12">
        <f t="shared" si="2"/>
        <v>34.550000000000026</v>
      </c>
    </row>
    <row r="19" spans="2:7">
      <c r="B19">
        <f t="shared" si="3"/>
        <v>2010</v>
      </c>
      <c r="E19">
        <f t="shared" si="0"/>
        <v>13</v>
      </c>
      <c r="G19" s="12">
        <f t="shared" si="2"/>
        <v>10.010000000000034</v>
      </c>
    </row>
    <row r="20" spans="2:7">
      <c r="B20">
        <f t="shared" si="3"/>
        <v>2011</v>
      </c>
      <c r="E20">
        <f t="shared" si="0"/>
        <v>14</v>
      </c>
      <c r="G20" s="12">
        <f t="shared" si="2"/>
        <v>-17.410000000000011</v>
      </c>
    </row>
    <row r="21" spans="2:7">
      <c r="B21">
        <f t="shared" si="3"/>
        <v>2012</v>
      </c>
      <c r="E21">
        <f t="shared" si="0"/>
        <v>15</v>
      </c>
      <c r="G21" s="12">
        <f t="shared" si="2"/>
        <v>-47.709999999999994</v>
      </c>
    </row>
    <row r="22" spans="2:7">
      <c r="B22">
        <f t="shared" si="3"/>
        <v>2013</v>
      </c>
      <c r="E22">
        <f t="shared" si="0"/>
        <v>16</v>
      </c>
      <c r="G22" s="12">
        <f t="shared" si="2"/>
        <v>-80.889999999999972</v>
      </c>
    </row>
    <row r="23" spans="2:7">
      <c r="B23">
        <f t="shared" si="3"/>
        <v>2014</v>
      </c>
      <c r="E23">
        <f t="shared" si="0"/>
        <v>17</v>
      </c>
      <c r="G23" s="12">
        <f t="shared" si="2"/>
        <v>-116.94999999999995</v>
      </c>
    </row>
    <row r="24" spans="2:7">
      <c r="B24">
        <f t="shared" si="3"/>
        <v>2015</v>
      </c>
      <c r="E24">
        <f t="shared" si="0"/>
        <v>18</v>
      </c>
      <c r="G24" s="12">
        <f t="shared" si="2"/>
        <v>-155.88999999999999</v>
      </c>
    </row>
    <row r="25" spans="2:7">
      <c r="B25">
        <f t="shared" si="3"/>
        <v>2016</v>
      </c>
      <c r="E25">
        <f t="shared" si="0"/>
        <v>19</v>
      </c>
      <c r="G25" s="12">
        <f t="shared" si="2"/>
        <v>-197.71000000000004</v>
      </c>
    </row>
    <row r="26" spans="2:7">
      <c r="B26">
        <f t="shared" si="3"/>
        <v>2017</v>
      </c>
      <c r="E26">
        <f t="shared" si="0"/>
        <v>20</v>
      </c>
      <c r="G26" s="12">
        <f t="shared" si="2"/>
        <v>-242.40999999999997</v>
      </c>
    </row>
    <row r="27" spans="2:7">
      <c r="B27">
        <f t="shared" si="3"/>
        <v>2018</v>
      </c>
      <c r="E27">
        <f t="shared" si="0"/>
        <v>21</v>
      </c>
      <c r="G27" s="12">
        <f t="shared" si="2"/>
        <v>-289.98999999999995</v>
      </c>
    </row>
    <row r="28" spans="2:7">
      <c r="B28">
        <f t="shared" si="3"/>
        <v>2019</v>
      </c>
      <c r="E28">
        <f t="shared" si="0"/>
        <v>22</v>
      </c>
      <c r="G28" s="12">
        <f t="shared" si="2"/>
        <v>-340.44999999999993</v>
      </c>
    </row>
    <row r="31" spans="2:7">
      <c r="C31">
        <f>11.5/2.8</f>
        <v>4.1071428571428577</v>
      </c>
    </row>
    <row r="32" spans="2:7">
      <c r="C32">
        <f>(-11.5)^2-4*-1.4*84.4</f>
        <v>604.89</v>
      </c>
      <c r="E32">
        <f>C31+C34</f>
        <v>-4.6766112795969601</v>
      </c>
    </row>
    <row r="33" spans="3:5">
      <c r="C33">
        <f>C32^0.5</f>
        <v>24.59451158287149</v>
      </c>
      <c r="E33">
        <f>C31-C34</f>
        <v>12.890896993882675</v>
      </c>
    </row>
    <row r="34" spans="3:5">
      <c r="C34">
        <f>C33/(-2.8)</f>
        <v>-8.7837541367398178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4:J12"/>
  <sheetViews>
    <sheetView tabSelected="1" workbookViewId="0">
      <selection activeCell="G5" sqref="G5:G12"/>
    </sheetView>
  </sheetViews>
  <sheetFormatPr defaultRowHeight="15"/>
  <cols>
    <col min="3" max="3" width="14.28515625" bestFit="1" customWidth="1"/>
  </cols>
  <sheetData>
    <row r="4" spans="2:10">
      <c r="B4" t="s">
        <v>7</v>
      </c>
      <c r="C4" t="s">
        <v>12</v>
      </c>
      <c r="E4" t="s">
        <v>9</v>
      </c>
      <c r="F4" t="s">
        <v>10</v>
      </c>
      <c r="G4" t="s">
        <v>11</v>
      </c>
    </row>
    <row r="5" spans="2:10" ht="16.5">
      <c r="B5">
        <v>2000</v>
      </c>
      <c r="C5" s="17">
        <v>130838.61900000001</v>
      </c>
      <c r="E5">
        <f>B5-2000</f>
        <v>0</v>
      </c>
      <c r="F5" s="16">
        <f>C5/100</f>
        <v>1308.3861900000002</v>
      </c>
      <c r="G5" s="12">
        <f>22.16*E5^2-72.71*E5+1235.3</f>
        <v>1235.3</v>
      </c>
    </row>
    <row r="6" spans="2:10" ht="16.5">
      <c r="B6">
        <v>2001</v>
      </c>
      <c r="C6" s="17">
        <v>115525.89599999999</v>
      </c>
      <c r="E6">
        <f t="shared" ref="E6:E12" si="0">B6-2000</f>
        <v>1</v>
      </c>
      <c r="F6" s="16">
        <f t="shared" ref="F6:F12" si="1">C6/100</f>
        <v>1155.2589599999999</v>
      </c>
      <c r="G6" s="12">
        <f t="shared" ref="G6:G12" si="2">22.16*E6^2-72.71*E6+1235.3</f>
        <v>1184.75</v>
      </c>
      <c r="J6">
        <f>71.71/(2*22.16)</f>
        <v>1.6180054151624548</v>
      </c>
    </row>
    <row r="7" spans="2:10" ht="16.5">
      <c r="B7">
        <v>2002</v>
      </c>
      <c r="C7" s="17">
        <v>106985.463</v>
      </c>
      <c r="E7">
        <f t="shared" si="0"/>
        <v>2</v>
      </c>
      <c r="F7" s="16">
        <f t="shared" si="1"/>
        <v>1069.85463</v>
      </c>
      <c r="G7" s="12">
        <f t="shared" si="2"/>
        <v>1178.52</v>
      </c>
      <c r="J7">
        <f>22.16*1.618^2-71.71*1.618+135.3</f>
        <v>77.286415840000018</v>
      </c>
    </row>
    <row r="8" spans="2:10" ht="16.5">
      <c r="B8">
        <v>2003</v>
      </c>
      <c r="C8" s="17">
        <v>117920.23</v>
      </c>
      <c r="E8">
        <f t="shared" si="0"/>
        <v>3</v>
      </c>
      <c r="F8" s="16">
        <f t="shared" si="1"/>
        <v>1179.2022999999999</v>
      </c>
      <c r="G8" s="12">
        <f t="shared" si="2"/>
        <v>1216.6099999999999</v>
      </c>
    </row>
    <row r="9" spans="2:10" ht="16.5">
      <c r="B9">
        <v>2004</v>
      </c>
      <c r="C9" s="17">
        <v>134299.55833999999</v>
      </c>
      <c r="E9">
        <f t="shared" si="0"/>
        <v>4</v>
      </c>
      <c r="F9" s="16">
        <f t="shared" si="1"/>
        <v>1342.9955834</v>
      </c>
      <c r="G9" s="12">
        <f t="shared" si="2"/>
        <v>1299.02</v>
      </c>
    </row>
    <row r="10" spans="2:10" ht="16.5">
      <c r="B10">
        <v>2005</v>
      </c>
      <c r="C10" s="17">
        <v>151255</v>
      </c>
      <c r="E10">
        <f t="shared" si="0"/>
        <v>5</v>
      </c>
      <c r="F10" s="16">
        <f t="shared" si="1"/>
        <v>1512.55</v>
      </c>
      <c r="G10" s="12">
        <f t="shared" si="2"/>
        <v>1425.75</v>
      </c>
    </row>
    <row r="11" spans="2:10" ht="16.5">
      <c r="B11">
        <v>2006</v>
      </c>
      <c r="C11" s="17">
        <v>164912</v>
      </c>
      <c r="E11">
        <f t="shared" si="0"/>
        <v>6</v>
      </c>
      <c r="F11" s="16">
        <f t="shared" si="1"/>
        <v>1649.12</v>
      </c>
      <c r="G11" s="12">
        <f t="shared" si="2"/>
        <v>1596.8</v>
      </c>
    </row>
    <row r="12" spans="2:10" ht="16.5">
      <c r="B12">
        <v>2007</v>
      </c>
      <c r="C12" s="17">
        <v>173104</v>
      </c>
      <c r="E12">
        <f t="shared" si="0"/>
        <v>7</v>
      </c>
      <c r="F12" s="16">
        <f t="shared" si="1"/>
        <v>1731.04</v>
      </c>
      <c r="G12" s="12">
        <f t="shared" si="2"/>
        <v>1812.1699999999998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C5:L22"/>
  <sheetViews>
    <sheetView workbookViewId="0">
      <selection activeCell="H7" sqref="H7"/>
    </sheetView>
  </sheetViews>
  <sheetFormatPr defaultRowHeight="15"/>
  <sheetData>
    <row r="5" spans="3:12">
      <c r="C5">
        <v>0</v>
      </c>
      <c r="D5">
        <f>$L$6+$K$6*C5+$J$6*C5^2</f>
        <v>3</v>
      </c>
      <c r="J5" t="s">
        <v>14</v>
      </c>
      <c r="K5" t="s">
        <v>15</v>
      </c>
      <c r="L5" t="s">
        <v>16</v>
      </c>
    </row>
    <row r="6" spans="3:12">
      <c r="C6">
        <f>C5+1</f>
        <v>1</v>
      </c>
      <c r="D6">
        <f t="shared" ref="D6:D15" si="0">$L$6+$K$6*C6+$J$6*C6^2</f>
        <v>67</v>
      </c>
      <c r="G6" t="s">
        <v>13</v>
      </c>
      <c r="H6">
        <v>40</v>
      </c>
      <c r="J6">
        <v>-16</v>
      </c>
      <c r="K6">
        <v>80</v>
      </c>
      <c r="L6">
        <v>3</v>
      </c>
    </row>
    <row r="7" spans="3:12">
      <c r="C7">
        <f t="shared" ref="C7:C14" si="1">C6+1</f>
        <v>2</v>
      </c>
      <c r="D7">
        <f t="shared" si="0"/>
        <v>99</v>
      </c>
    </row>
    <row r="8" spans="3:12">
      <c r="C8">
        <f t="shared" si="1"/>
        <v>3</v>
      </c>
      <c r="D8">
        <f t="shared" si="0"/>
        <v>99</v>
      </c>
    </row>
    <row r="9" spans="3:12">
      <c r="C9">
        <f t="shared" si="1"/>
        <v>4</v>
      </c>
      <c r="D9">
        <f t="shared" si="0"/>
        <v>67</v>
      </c>
      <c r="G9" t="s">
        <v>17</v>
      </c>
      <c r="H9">
        <f>(-K6+SQRT(K6^2-4*J6*(L6-H6)))/(2*J6)</f>
        <v>0.51568651670155696</v>
      </c>
    </row>
    <row r="10" spans="3:12">
      <c r="C10">
        <f t="shared" si="1"/>
        <v>5</v>
      </c>
      <c r="D10">
        <f t="shared" si="0"/>
        <v>3</v>
      </c>
      <c r="H10">
        <f>(-K6-SQRT(K6^2-4*J6*(L6-H6)))/(2*J6)</f>
        <v>4.4843134832984433</v>
      </c>
    </row>
    <row r="11" spans="3:12">
      <c r="C11">
        <f t="shared" si="1"/>
        <v>6</v>
      </c>
      <c r="D11">
        <f t="shared" si="0"/>
        <v>-93</v>
      </c>
    </row>
    <row r="12" spans="3:12">
      <c r="C12">
        <f t="shared" si="1"/>
        <v>7</v>
      </c>
      <c r="D12">
        <f t="shared" si="0"/>
        <v>-221</v>
      </c>
    </row>
    <row r="13" spans="3:12">
      <c r="C13">
        <f t="shared" si="1"/>
        <v>8</v>
      </c>
      <c r="D13">
        <f t="shared" si="0"/>
        <v>-381</v>
      </c>
    </row>
    <row r="14" spans="3:12">
      <c r="C14">
        <f t="shared" si="1"/>
        <v>9</v>
      </c>
      <c r="D14">
        <f t="shared" si="0"/>
        <v>-573</v>
      </c>
    </row>
    <row r="15" spans="3:12">
      <c r="C15">
        <f>C14+1</f>
        <v>10</v>
      </c>
      <c r="D15">
        <f t="shared" si="0"/>
        <v>-797</v>
      </c>
      <c r="H15">
        <f>-K6/(2*J6)</f>
        <v>2.5</v>
      </c>
    </row>
    <row r="16" spans="3:12">
      <c r="H16">
        <f>K6^2-4*J6*(L6-H6)</f>
        <v>4032</v>
      </c>
    </row>
    <row r="17" spans="7:8">
      <c r="H17">
        <f>SQRT(H16)</f>
        <v>63.498031465550177</v>
      </c>
    </row>
    <row r="18" spans="7:8">
      <c r="H18">
        <f>H17/(2*J6)</f>
        <v>-1.984313483298443</v>
      </c>
    </row>
    <row r="21" spans="7:8">
      <c r="G21" t="s">
        <v>18</v>
      </c>
      <c r="H21">
        <f>H15+H18</f>
        <v>0.51568651670155696</v>
      </c>
    </row>
    <row r="22" spans="7:8">
      <c r="G22" t="s">
        <v>19</v>
      </c>
      <c r="H22">
        <f>H15-H18</f>
        <v>4.4843134832984433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C5:L20"/>
  <sheetViews>
    <sheetView workbookViewId="0">
      <selection activeCell="G12" sqref="G12:H20"/>
    </sheetView>
  </sheetViews>
  <sheetFormatPr defaultRowHeight="15"/>
  <sheetData>
    <row r="5" spans="3:12">
      <c r="C5">
        <v>0</v>
      </c>
      <c r="D5">
        <f>$L$6+$K$6*C5+$J$6*C5^2</f>
        <v>449</v>
      </c>
      <c r="J5" t="s">
        <v>14</v>
      </c>
      <c r="K5" t="s">
        <v>15</v>
      </c>
      <c r="L5" t="s">
        <v>16</v>
      </c>
    </row>
    <row r="6" spans="3:12">
      <c r="C6">
        <f>C5+1</f>
        <v>1</v>
      </c>
      <c r="D6">
        <f t="shared" ref="D6:D20" si="0">$L$6+$K$6*C6+$J$6*C6^2</f>
        <v>445.1</v>
      </c>
      <c r="G6" t="s">
        <v>13</v>
      </c>
      <c r="H6">
        <v>6</v>
      </c>
      <c r="J6">
        <v>-4.9000000000000004</v>
      </c>
      <c r="K6">
        <v>1</v>
      </c>
      <c r="L6">
        <v>449</v>
      </c>
    </row>
    <row r="7" spans="3:12">
      <c r="C7">
        <f t="shared" ref="C7:C14" si="1">C6+1</f>
        <v>2</v>
      </c>
      <c r="D7">
        <f t="shared" si="0"/>
        <v>431.4</v>
      </c>
    </row>
    <row r="8" spans="3:12">
      <c r="C8">
        <f t="shared" si="1"/>
        <v>3</v>
      </c>
      <c r="D8">
        <f t="shared" si="0"/>
        <v>407.9</v>
      </c>
    </row>
    <row r="9" spans="3:12">
      <c r="C9">
        <f t="shared" si="1"/>
        <v>4</v>
      </c>
      <c r="D9">
        <f t="shared" si="0"/>
        <v>374.6</v>
      </c>
      <c r="G9" t="s">
        <v>17</v>
      </c>
      <c r="H9">
        <f>(-K6+SQRT(K6^2-4*J6*(L6-H6)))/(2*J6)</f>
        <v>-9.406827444066117</v>
      </c>
    </row>
    <row r="10" spans="3:12">
      <c r="C10">
        <f t="shared" si="1"/>
        <v>5</v>
      </c>
      <c r="D10">
        <f t="shared" si="0"/>
        <v>331.5</v>
      </c>
      <c r="H10">
        <f>(-K6-SQRT(K6^2-4*J6*(L6-H6)))/(2*J6)</f>
        <v>9.610909076719178</v>
      </c>
    </row>
    <row r="11" spans="3:12">
      <c r="C11">
        <f t="shared" si="1"/>
        <v>6</v>
      </c>
      <c r="D11">
        <f t="shared" si="0"/>
        <v>278.60000000000002</v>
      </c>
    </row>
    <row r="12" spans="3:12">
      <c r="C12">
        <f t="shared" si="1"/>
        <v>7</v>
      </c>
      <c r="D12">
        <f t="shared" si="0"/>
        <v>215.89999999999998</v>
      </c>
    </row>
    <row r="13" spans="3:12">
      <c r="C13">
        <f t="shared" si="1"/>
        <v>8</v>
      </c>
      <c r="D13">
        <f t="shared" si="0"/>
        <v>143.39999999999998</v>
      </c>
      <c r="H13">
        <f>-K6/(2*J6)</f>
        <v>0.1020408163265306</v>
      </c>
    </row>
    <row r="14" spans="3:12">
      <c r="C14">
        <f t="shared" si="1"/>
        <v>9</v>
      </c>
      <c r="D14">
        <f t="shared" si="0"/>
        <v>61.099999999999966</v>
      </c>
      <c r="H14">
        <f>K6^2-4*J6*(L6-H6)</f>
        <v>8683.8000000000011</v>
      </c>
    </row>
    <row r="15" spans="3:12">
      <c r="C15">
        <f>C14+1</f>
        <v>10</v>
      </c>
      <c r="D15">
        <f t="shared" si="0"/>
        <v>-31.000000000000057</v>
      </c>
      <c r="H15">
        <f>SQRT(H14)</f>
        <v>93.186908951847954</v>
      </c>
    </row>
    <row r="16" spans="3:12">
      <c r="C16">
        <f t="shared" ref="C16:C20" si="2">C15+1</f>
        <v>11</v>
      </c>
      <c r="D16">
        <f t="shared" si="0"/>
        <v>-132.90000000000009</v>
      </c>
      <c r="H16">
        <f>H15/(2*J6)</f>
        <v>-9.5088682603926475</v>
      </c>
    </row>
    <row r="17" spans="3:8">
      <c r="C17">
        <f t="shared" si="2"/>
        <v>12</v>
      </c>
      <c r="D17">
        <f t="shared" si="0"/>
        <v>-244.60000000000002</v>
      </c>
    </row>
    <row r="18" spans="3:8">
      <c r="C18">
        <f t="shared" si="2"/>
        <v>13</v>
      </c>
      <c r="D18">
        <f t="shared" si="0"/>
        <v>-366.1</v>
      </c>
    </row>
    <row r="19" spans="3:8">
      <c r="C19">
        <f t="shared" si="2"/>
        <v>14</v>
      </c>
      <c r="D19">
        <f t="shared" si="0"/>
        <v>-497.40000000000009</v>
      </c>
      <c r="G19" t="s">
        <v>18</v>
      </c>
      <c r="H19">
        <f>H13+H16</f>
        <v>-9.406827444066117</v>
      </c>
    </row>
    <row r="20" spans="3:8">
      <c r="C20">
        <f t="shared" si="2"/>
        <v>15</v>
      </c>
      <c r="D20">
        <f t="shared" si="0"/>
        <v>-638.5</v>
      </c>
      <c r="G20" t="s">
        <v>19</v>
      </c>
      <c r="H20">
        <f>H13-H16</f>
        <v>9.610909076719178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C5:L20"/>
  <sheetViews>
    <sheetView workbookViewId="0">
      <selection activeCell="G16" sqref="G16"/>
    </sheetView>
  </sheetViews>
  <sheetFormatPr defaultRowHeight="15"/>
  <sheetData>
    <row r="5" spans="3:12">
      <c r="C5">
        <v>0</v>
      </c>
      <c r="D5">
        <f>$L$6+$K$6*C5+$J$6*C5^2</f>
        <v>36</v>
      </c>
      <c r="J5" t="s">
        <v>14</v>
      </c>
      <c r="K5" t="s">
        <v>15</v>
      </c>
      <c r="L5" t="s">
        <v>16</v>
      </c>
    </row>
    <row r="6" spans="3:12">
      <c r="C6">
        <f>C5+50</f>
        <v>50</v>
      </c>
      <c r="D6">
        <f t="shared" ref="D6:D20" si="0">$L$6+$K$6*C6+$J$6*C6^2</f>
        <v>31.75</v>
      </c>
      <c r="G6" t="s">
        <v>13</v>
      </c>
      <c r="H6">
        <v>6</v>
      </c>
      <c r="J6">
        <v>2.9999999999999997E-4</v>
      </c>
      <c r="K6">
        <v>-0.1</v>
      </c>
      <c r="L6">
        <v>36</v>
      </c>
    </row>
    <row r="7" spans="3:12">
      <c r="C7">
        <f t="shared" ref="C7:C20" si="1">C6+50</f>
        <v>100</v>
      </c>
      <c r="D7">
        <f t="shared" si="0"/>
        <v>29</v>
      </c>
    </row>
    <row r="8" spans="3:12">
      <c r="C8">
        <f t="shared" si="1"/>
        <v>150</v>
      </c>
      <c r="D8">
        <f t="shared" si="0"/>
        <v>27.75</v>
      </c>
    </row>
    <row r="9" spans="3:12">
      <c r="C9">
        <f t="shared" si="1"/>
        <v>200</v>
      </c>
      <c r="D9">
        <f t="shared" si="0"/>
        <v>28</v>
      </c>
      <c r="G9" t="s">
        <v>17</v>
      </c>
      <c r="H9" t="e">
        <f>(-K6+SQRT(K6^2-4*J6*(L6-H6)))/(2*J6)</f>
        <v>#NUM!</v>
      </c>
    </row>
    <row r="10" spans="3:12">
      <c r="C10">
        <f t="shared" si="1"/>
        <v>250</v>
      </c>
      <c r="D10">
        <f t="shared" si="0"/>
        <v>29.75</v>
      </c>
      <c r="H10" t="e">
        <f>(-K6-SQRT(K6^2-4*J6*(L6-H6)))/(2*J6)</f>
        <v>#NUM!</v>
      </c>
    </row>
    <row r="11" spans="3:12">
      <c r="C11">
        <f t="shared" si="1"/>
        <v>300</v>
      </c>
      <c r="D11">
        <f t="shared" si="0"/>
        <v>33</v>
      </c>
    </row>
    <row r="12" spans="3:12">
      <c r="C12">
        <f t="shared" si="1"/>
        <v>350</v>
      </c>
      <c r="D12">
        <f t="shared" si="0"/>
        <v>37.75</v>
      </c>
    </row>
    <row r="13" spans="3:12">
      <c r="C13">
        <f t="shared" si="1"/>
        <v>400</v>
      </c>
      <c r="D13">
        <f t="shared" si="0"/>
        <v>43.999999999999993</v>
      </c>
    </row>
    <row r="14" spans="3:12">
      <c r="C14">
        <f t="shared" si="1"/>
        <v>450</v>
      </c>
      <c r="D14">
        <f t="shared" si="0"/>
        <v>51.749999999999993</v>
      </c>
      <c r="G14">
        <f>-K6/(2*J6)</f>
        <v>166.66666666666669</v>
      </c>
    </row>
    <row r="15" spans="3:12">
      <c r="C15">
        <f t="shared" si="1"/>
        <v>500</v>
      </c>
      <c r="D15">
        <f t="shared" si="0"/>
        <v>61</v>
      </c>
      <c r="G15">
        <f>J6*G14^2+K6*G14+L6</f>
        <v>27.666666666666664</v>
      </c>
    </row>
    <row r="16" spans="3:12">
      <c r="C16">
        <f t="shared" si="1"/>
        <v>550</v>
      </c>
      <c r="D16">
        <f t="shared" si="0"/>
        <v>71.749999999999986</v>
      </c>
    </row>
    <row r="17" spans="3:4">
      <c r="C17">
        <f t="shared" si="1"/>
        <v>600</v>
      </c>
      <c r="D17">
        <f t="shared" si="0"/>
        <v>83.999999999999986</v>
      </c>
    </row>
    <row r="18" spans="3:4">
      <c r="C18">
        <f t="shared" si="1"/>
        <v>650</v>
      </c>
      <c r="D18">
        <f t="shared" si="0"/>
        <v>97.749999999999986</v>
      </c>
    </row>
    <row r="19" spans="3:4">
      <c r="C19">
        <f t="shared" si="1"/>
        <v>700</v>
      </c>
      <c r="D19">
        <f t="shared" si="0"/>
        <v>113</v>
      </c>
    </row>
    <row r="20" spans="3:4">
      <c r="C20">
        <f t="shared" si="1"/>
        <v>750</v>
      </c>
      <c r="D20">
        <f t="shared" si="0"/>
        <v>129.74999999999997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Aimee</vt:lpstr>
      <vt:lpstr>parkData</vt:lpstr>
      <vt:lpstr>temperature</vt:lpstr>
      <vt:lpstr>nursing home costs</vt:lpstr>
      <vt:lpstr>CD sales</vt:lpstr>
      <vt:lpstr>airlineRevenue</vt:lpstr>
      <vt:lpstr>Joe Mauer</vt:lpstr>
      <vt:lpstr>CN tower</vt:lpstr>
      <vt:lpstr>stocks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zobitz</dc:creator>
  <cp:lastModifiedBy>admin</cp:lastModifiedBy>
  <dcterms:created xsi:type="dcterms:W3CDTF">2009-04-16T15:42:56Z</dcterms:created>
  <dcterms:modified xsi:type="dcterms:W3CDTF">2009-12-07T19:39:43Z</dcterms:modified>
</cp:coreProperties>
</file>