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9"/>
  <workbookPr/>
  <xr:revisionPtr revIDLastSave="710" documentId="11_F18789A79B8A3A3C46AD49D09D6511733CED4083" xr6:coauthVersionLast="47" xr6:coauthVersionMax="47" xr10:uidLastSave="{9C4193B9-5FEE-4536-9D50-B35C1677B71D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2" i="1" l="1"/>
  <c r="L102" i="1"/>
  <c r="K102" i="1"/>
  <c r="P102" i="1"/>
  <c r="O102" i="1"/>
  <c r="L80" i="1"/>
  <c r="K80" i="1"/>
  <c r="J80" i="1"/>
  <c r="N80" i="1" s="1"/>
  <c r="H80" i="1"/>
  <c r="M80" i="1" s="1"/>
  <c r="L79" i="1"/>
  <c r="K79" i="1"/>
  <c r="J79" i="1"/>
  <c r="N79" i="1" s="1"/>
  <c r="H79" i="1"/>
  <c r="M79" i="1" s="1"/>
  <c r="M78" i="1"/>
  <c r="L78" i="1"/>
  <c r="K78" i="1"/>
  <c r="J78" i="1"/>
  <c r="N78" i="1" s="1"/>
  <c r="M77" i="1"/>
  <c r="L77" i="1"/>
  <c r="K77" i="1"/>
  <c r="J77" i="1"/>
  <c r="N77" i="1" s="1"/>
  <c r="I61" i="1"/>
  <c r="K61" i="1" s="1"/>
  <c r="H61" i="1"/>
  <c r="I60" i="1"/>
  <c r="K60" i="1" s="1"/>
  <c r="H60" i="1"/>
  <c r="M48" i="1"/>
  <c r="K48" i="1"/>
  <c r="I48" i="1"/>
  <c r="N48" i="1" s="1"/>
  <c r="H48" i="1"/>
  <c r="M47" i="1"/>
  <c r="K47" i="1"/>
  <c r="I47" i="1"/>
  <c r="N47" i="1" s="1"/>
  <c r="H47" i="1"/>
  <c r="I27" i="1"/>
  <c r="H27" i="1"/>
  <c r="K27" i="1" s="1"/>
  <c r="I26" i="1"/>
  <c r="H26" i="1"/>
  <c r="K26" i="1" s="1"/>
  <c r="I25" i="1"/>
  <c r="H25" i="1"/>
  <c r="K25" i="1" s="1"/>
  <c r="I24" i="1"/>
  <c r="H24" i="1"/>
  <c r="K24" i="1" s="1"/>
  <c r="J23" i="1"/>
  <c r="K23" i="1" s="1"/>
  <c r="I23" i="1"/>
  <c r="H23" i="1"/>
  <c r="M100" i="2"/>
  <c r="P97" i="2" s="1"/>
  <c r="L100" i="2"/>
  <c r="K100" i="2"/>
  <c r="O97" i="2" s="1"/>
  <c r="J78" i="2"/>
  <c r="J77" i="2"/>
  <c r="J76" i="2"/>
  <c r="J75" i="2"/>
  <c r="L78" i="2"/>
  <c r="K78" i="2"/>
  <c r="N78" i="2" s="1"/>
  <c r="H78" i="2"/>
  <c r="M78" i="2" s="1"/>
  <c r="L77" i="2"/>
  <c r="K77" i="2"/>
  <c r="N77" i="2" s="1"/>
  <c r="H77" i="2"/>
  <c r="M77" i="2" s="1"/>
  <c r="M76" i="2"/>
  <c r="L76" i="2"/>
  <c r="K76" i="2"/>
  <c r="M75" i="2"/>
  <c r="L75" i="2"/>
  <c r="K75" i="2"/>
  <c r="I59" i="2"/>
  <c r="K59" i="2" s="1"/>
  <c r="H59" i="2"/>
  <c r="I58" i="2"/>
  <c r="K58" i="2" s="1"/>
  <c r="H58" i="2"/>
  <c r="M46" i="2"/>
  <c r="M45" i="2"/>
  <c r="H45" i="2"/>
  <c r="O45" i="2" s="1"/>
  <c r="K46" i="2"/>
  <c r="I46" i="2"/>
  <c r="N46" i="2" s="1"/>
  <c r="H46" i="2"/>
  <c r="K45" i="2"/>
  <c r="I45" i="2"/>
  <c r="N45" i="2" s="1"/>
  <c r="I25" i="2"/>
  <c r="H25" i="2"/>
  <c r="K25" i="2" s="1"/>
  <c r="I24" i="2"/>
  <c r="H24" i="2"/>
  <c r="K24" i="2" s="1"/>
  <c r="I23" i="2"/>
  <c r="H23" i="2"/>
  <c r="K23" i="2" s="1"/>
  <c r="I22" i="2"/>
  <c r="H22" i="2"/>
  <c r="K22" i="2" s="1"/>
  <c r="J21" i="2"/>
  <c r="K21" i="2" s="1"/>
  <c r="I21" i="2"/>
  <c r="H21" i="2"/>
  <c r="O47" i="1" l="1"/>
  <c r="O48" i="1"/>
  <c r="N75" i="2"/>
  <c r="N76" i="2"/>
  <c r="O46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<sst xmlns="http://schemas.openxmlformats.org/spreadsheetml/2006/main" count="206" uniqueCount="70">
  <si>
    <t>Fixed, Electrolytic (Dry), Aluminum (Polarized)</t>
  </si>
  <si>
    <t>Fixed, Ceramic, Chip</t>
  </si>
  <si>
    <t>Capacitors</t>
  </si>
  <si>
    <t>Component</t>
  </si>
  <si>
    <t>Type</t>
  </si>
  <si>
    <t>Rated Voltage (V)</t>
  </si>
  <si>
    <t>Operating Temperature Range(C)</t>
  </si>
  <si>
    <t>Operating Voltage (V)</t>
  </si>
  <si>
    <t>Rated Voltage at TS(V)</t>
  </si>
  <si>
    <t>Rated Voltage at TD1(V)</t>
  </si>
  <si>
    <t>Voltage at TD2(V)</t>
  </si>
  <si>
    <t>Margin( Percent of Max Max Voltage)</t>
  </si>
  <si>
    <t>EEH-ZK1V101XP</t>
  </si>
  <si>
    <t>-55 to 125</t>
  </si>
  <si>
    <t>GRT21BC71E106KE13L</t>
  </si>
  <si>
    <t>N/A</t>
  </si>
  <si>
    <t>GCM155R71H104KE02J </t>
  </si>
  <si>
    <t>GCM31CR71H225KA55L </t>
  </si>
  <si>
    <t>GCM155R71H103KA55D</t>
  </si>
  <si>
    <t>Resistors</t>
  </si>
  <si>
    <t>Power dissipated(W)</t>
  </si>
  <si>
    <t>Derated Power dissipated</t>
  </si>
  <si>
    <t>Derated Voltage</t>
  </si>
  <si>
    <t>T1</t>
  </si>
  <si>
    <t>T2</t>
  </si>
  <si>
    <t>Operating Voltage(V)</t>
  </si>
  <si>
    <t>Operating Power(W)</t>
  </si>
  <si>
    <t>Margin( Percent of Max Voltage)</t>
  </si>
  <si>
    <t>Margin( Percent of Power Dissipated)</t>
  </si>
  <si>
    <t xml:space="preserve">
ERJ-2RKF4701X</t>
  </si>
  <si>
    <t>Fixed, Film, Chip, ER</t>
  </si>
  <si>
    <t>-55 to 155</t>
  </si>
  <si>
    <t>ERJ-2RKF1001X</t>
  </si>
  <si>
    <t>Rated Saturation Current(A)</t>
  </si>
  <si>
    <t>Rated Current due to Temperature Rise 40 degree above ambient(A)</t>
  </si>
  <si>
    <t>Derated Saturation Current(A)</t>
  </si>
  <si>
    <t>Derated Current due to Temperature Rise 40 degree above ambient(A)</t>
  </si>
  <si>
    <t xml:space="preserve">Operating Current(A) </t>
  </si>
  <si>
    <t>Margin( Percent of Max Current)</t>
  </si>
  <si>
    <t>DFE322520FD-4R7M=P2 </t>
  </si>
  <si>
    <t>CHIP COIL</t>
  </si>
  <si>
    <t>-40 to 125</t>
  </si>
  <si>
    <t>ETQ-P3M6R8KVN </t>
  </si>
  <si>
    <t>Rated Max Vin(V)</t>
  </si>
  <si>
    <t>Rated Power Dissipation(W)</t>
  </si>
  <si>
    <t>Rated Max Tj(C)</t>
  </si>
  <si>
    <t>Rated Max Iout(A)</t>
  </si>
  <si>
    <t>Max Operating Vin (V)</t>
  </si>
  <si>
    <t>Max Power Dissipated Operating(W)</t>
  </si>
  <si>
    <t>Derated Power Dissipation(W)</t>
  </si>
  <si>
    <t>Derated Max Tj(C)</t>
  </si>
  <si>
    <t>Derated Max Iout(A)</t>
  </si>
  <si>
    <t>LMR50410Y5FQDBVRQ1</t>
  </si>
  <si>
    <t>monolithic</t>
  </si>
  <si>
    <t>LMR50410Y3FQDBVRQ1 </t>
  </si>
  <si>
    <t>TCA9548ARGERQ1</t>
  </si>
  <si>
    <t>TMP112AQDRLRQ1</t>
  </si>
  <si>
    <t>Diodes</t>
  </si>
  <si>
    <t>Rated PIV(V)</t>
  </si>
  <si>
    <t>Rated Surge Currnet(A)</t>
  </si>
  <si>
    <t>Rated Forward Current(A)</t>
  </si>
  <si>
    <t>Max Operating PIV</t>
  </si>
  <si>
    <t>Max Foreward Current(A)</t>
  </si>
  <si>
    <t>Derated PIV</t>
  </si>
  <si>
    <t>Derated Surge Currnet(A)</t>
  </si>
  <si>
    <t>Derated Forward Current(A)</t>
  </si>
  <si>
    <t>Margin( Percent of Max PIV)</t>
  </si>
  <si>
    <t>Margin( Percent of Forward Current)</t>
  </si>
  <si>
    <t>V1P22-M3/H</t>
  </si>
  <si>
    <t>Schottky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</si>
</sst>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11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5" xfId="0" applyFont="1" applyBorder="1"/>
    <xf numFmtId="0" fontId="0" fillId="0" borderId="5" xfId="0" applyBorder="1"/>
    <xf numFmtId="10" fontId="3" fillId="0" borderId="1" xfId="0" applyNumberFormat="1" applyFont="1" applyBorder="1"/>
    <xf numFmtId="0" fontId="4" fillId="0" borderId="0" xfId="0" applyFont="1" applyAlignment="1">
      <alignment horizontal="center" wrapText="1"/>
    </xf>
    <xf numFmtId="0" fontId="1" fillId="0" borderId="5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3</xdr:row>
      <xdr:rowOff>104775</xdr:rowOff>
    </xdr:from>
    <xdr:to>
      <xdr:col>5</xdr:col>
      <xdr:colOff>857250</xdr:colOff>
      <xdr:row>17</xdr:row>
      <xdr:rowOff>0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38DF622A-4A88-48DF-B0CF-4AD5ACEEC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657225"/>
          <a:ext cx="4219575" cy="290512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4</xdr:row>
      <xdr:rowOff>19050</xdr:rowOff>
    </xdr:from>
    <xdr:to>
      <xdr:col>8</xdr:col>
      <xdr:colOff>657225</xdr:colOff>
      <xdr:row>18</xdr:row>
      <xdr:rowOff>123825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C6E52C8E-98DE-44F6-9DD9-0CD9715F8228}"/>
            </a:ext>
            <a:ext uri="{147F2762-F138-4A5C-976F-8EAC2B608ADB}">
              <a16:predDERef xmlns:a16="http://schemas.microsoft.com/office/drawing/2014/main" pred="{38DF622A-4A88-48DF-B0CF-4AD5ACEEC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9525" y="762000"/>
          <a:ext cx="4286250" cy="2771775"/>
        </a:xfrm>
        <a:prstGeom prst="rect">
          <a:avLst/>
        </a:prstGeom>
      </xdr:spPr>
    </xdr:pic>
    <xdr:clientData/>
  </xdr:twoCellAnchor>
  <xdr:twoCellAnchor editAs="oneCell">
    <xdr:from>
      <xdr:col>3</xdr:col>
      <xdr:colOff>923925</xdr:colOff>
      <xdr:row>27</xdr:row>
      <xdr:rowOff>123825</xdr:rowOff>
    </xdr:from>
    <xdr:to>
      <xdr:col>5</xdr:col>
      <xdr:colOff>2009775</xdr:colOff>
      <xdr:row>43</xdr:row>
      <xdr:rowOff>104775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id="{24BAA714-9044-488F-9C51-5F62D57A40D0}"/>
            </a:ext>
            <a:ext uri="{147F2762-F138-4A5C-976F-8EAC2B608ADB}">
              <a16:predDERef xmlns:a16="http://schemas.microsoft.com/office/drawing/2014/main" pred="{C6E52C8E-98DE-44F6-9DD9-0CD9715F8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38550" y="5734050"/>
          <a:ext cx="4572000" cy="3028950"/>
        </a:xfrm>
        <a:prstGeom prst="rect">
          <a:avLst/>
        </a:prstGeom>
      </xdr:spPr>
    </xdr:pic>
    <xdr:clientData/>
  </xdr:twoCellAnchor>
  <xdr:twoCellAnchor editAs="oneCell">
    <xdr:from>
      <xdr:col>3</xdr:col>
      <xdr:colOff>981075</xdr:colOff>
      <xdr:row>51</xdr:row>
      <xdr:rowOff>142875</xdr:rowOff>
    </xdr:from>
    <xdr:to>
      <xdr:col>6</xdr:col>
      <xdr:colOff>9525</xdr:colOff>
      <xdr:row>57</xdr:row>
      <xdr:rowOff>66675</xdr:rowOff>
    </xdr:to>
    <xdr:pic>
      <xdr:nvPicPr>
        <xdr:cNvPr id="11" name="Picture 4">
          <a:extLst>
            <a:ext uri="{FF2B5EF4-FFF2-40B4-BE49-F238E27FC236}">
              <a16:creationId xmlns:a16="http://schemas.microsoft.com/office/drawing/2014/main" id="{05327F64-56F2-4DB3-8B8E-C5C2971F2C38}"/>
            </a:ext>
            <a:ext uri="{147F2762-F138-4A5C-976F-8EAC2B608ADB}">
              <a16:predDERef xmlns:a16="http://schemas.microsoft.com/office/drawing/2014/main" pred="{24BAA714-9044-488F-9C51-5F62D57A4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95700" y="10448925"/>
          <a:ext cx="4572000" cy="10668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63</xdr:row>
      <xdr:rowOff>85725</xdr:rowOff>
    </xdr:from>
    <xdr:to>
      <xdr:col>6</xdr:col>
      <xdr:colOff>123825</xdr:colOff>
      <xdr:row>73</xdr:row>
      <xdr:rowOff>123825</xdr:rowOff>
    </xdr:to>
    <xdr:pic>
      <xdr:nvPicPr>
        <xdr:cNvPr id="12" name="Picture 5">
          <a:extLst>
            <a:ext uri="{FF2B5EF4-FFF2-40B4-BE49-F238E27FC236}">
              <a16:creationId xmlns:a16="http://schemas.microsoft.com/office/drawing/2014/main" id="{139B6BA8-4110-40F5-B256-86CAD9873129}"/>
            </a:ext>
            <a:ext uri="{147F2762-F138-4A5C-976F-8EAC2B608ADB}">
              <a16:predDERef xmlns:a16="http://schemas.microsoft.com/office/drawing/2014/main" pred="{05327F64-56F2-4DB3-8B8E-C5C2971F2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0" y="13268325"/>
          <a:ext cx="4572000" cy="1943100"/>
        </a:xfrm>
        <a:prstGeom prst="rect">
          <a:avLst/>
        </a:prstGeom>
      </xdr:spPr>
    </xdr:pic>
    <xdr:clientData/>
  </xdr:twoCellAnchor>
  <xdr:twoCellAnchor editAs="oneCell">
    <xdr:from>
      <xdr:col>3</xdr:col>
      <xdr:colOff>962025</xdr:colOff>
      <xdr:row>81</xdr:row>
      <xdr:rowOff>38100</xdr:rowOff>
    </xdr:from>
    <xdr:to>
      <xdr:col>5</xdr:col>
      <xdr:colOff>2047875</xdr:colOff>
      <xdr:row>97</xdr:row>
      <xdr:rowOff>9525</xdr:rowOff>
    </xdr:to>
    <xdr:pic>
      <xdr:nvPicPr>
        <xdr:cNvPr id="13" name="Picture 6">
          <a:extLst>
            <a:ext uri="{FF2B5EF4-FFF2-40B4-BE49-F238E27FC236}">
              <a16:creationId xmlns:a16="http://schemas.microsoft.com/office/drawing/2014/main" id="{16517A0D-2117-420E-B734-359F54492E89}"/>
            </a:ext>
            <a:ext uri="{147F2762-F138-4A5C-976F-8EAC2B608ADB}">
              <a16:predDERef xmlns:a16="http://schemas.microsoft.com/office/drawing/2014/main" pred="{139B6BA8-4110-40F5-B256-86CAD9873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76650" y="16849725"/>
          <a:ext cx="4572000" cy="3019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1</xdr:row>
      <xdr:rowOff>104775</xdr:rowOff>
    </xdr:from>
    <xdr:to>
      <xdr:col>5</xdr:col>
      <xdr:colOff>1790700</xdr:colOff>
      <xdr:row>16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ABF445-6A9F-B7FB-EB6E-7BD4A97C5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657225"/>
          <a:ext cx="4219575" cy="290512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</xdr:row>
      <xdr:rowOff>19050</xdr:rowOff>
    </xdr:from>
    <xdr:to>
      <xdr:col>8</xdr:col>
      <xdr:colOff>923925</xdr:colOff>
      <xdr:row>16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BA8330-2C33-7554-11AD-B05066D2AD3A}"/>
            </a:ext>
            <a:ext uri="{147F2762-F138-4A5C-976F-8EAC2B608ADB}">
              <a16:predDERef xmlns:a16="http://schemas.microsoft.com/office/drawing/2014/main" pred="{2AABF445-6A9F-B7FB-EB6E-7BD4A97C5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9975" y="762000"/>
          <a:ext cx="4286250" cy="2771775"/>
        </a:xfrm>
        <a:prstGeom prst="rect">
          <a:avLst/>
        </a:prstGeom>
      </xdr:spPr>
    </xdr:pic>
    <xdr:clientData/>
  </xdr:twoCellAnchor>
  <xdr:twoCellAnchor editAs="oneCell">
    <xdr:from>
      <xdr:col>3</xdr:col>
      <xdr:colOff>923925</xdr:colOff>
      <xdr:row>25</xdr:row>
      <xdr:rowOff>123825</xdr:rowOff>
    </xdr:from>
    <xdr:to>
      <xdr:col>6</xdr:col>
      <xdr:colOff>885825</xdr:colOff>
      <xdr:row>41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85C937-F784-AA1D-FAF9-66A09023CE4F}"/>
            </a:ext>
            <a:ext uri="{147F2762-F138-4A5C-976F-8EAC2B608ADB}">
              <a16:predDERef xmlns:a16="http://schemas.microsoft.com/office/drawing/2014/main" pred="{A3BA8330-2C33-7554-11AD-B05066D2AD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38550" y="5734050"/>
          <a:ext cx="4572000" cy="3028950"/>
        </a:xfrm>
        <a:prstGeom prst="rect">
          <a:avLst/>
        </a:prstGeom>
      </xdr:spPr>
    </xdr:pic>
    <xdr:clientData/>
  </xdr:twoCellAnchor>
  <xdr:twoCellAnchor editAs="oneCell">
    <xdr:from>
      <xdr:col>3</xdr:col>
      <xdr:colOff>981075</xdr:colOff>
      <xdr:row>49</xdr:row>
      <xdr:rowOff>142875</xdr:rowOff>
    </xdr:from>
    <xdr:to>
      <xdr:col>6</xdr:col>
      <xdr:colOff>942975</xdr:colOff>
      <xdr:row>55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60FC1C-6539-C138-96B8-BA921419D02F}"/>
            </a:ext>
            <a:ext uri="{147F2762-F138-4A5C-976F-8EAC2B608ADB}">
              <a16:predDERef xmlns:a16="http://schemas.microsoft.com/office/drawing/2014/main" pred="{3485C937-F784-AA1D-FAF9-66A09023C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95700" y="10448925"/>
          <a:ext cx="4572000" cy="10668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61</xdr:row>
      <xdr:rowOff>85725</xdr:rowOff>
    </xdr:from>
    <xdr:to>
      <xdr:col>6</xdr:col>
      <xdr:colOff>1057275</xdr:colOff>
      <xdr:row>71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FAE682F-5E0B-5E2D-62C9-0C4D972F12B7}"/>
            </a:ext>
            <a:ext uri="{147F2762-F138-4A5C-976F-8EAC2B608ADB}">
              <a16:predDERef xmlns:a16="http://schemas.microsoft.com/office/drawing/2014/main" pred="{0A60FC1C-6539-C138-96B8-BA921419D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0" y="13268325"/>
          <a:ext cx="4572000" cy="1943100"/>
        </a:xfrm>
        <a:prstGeom prst="rect">
          <a:avLst/>
        </a:prstGeom>
      </xdr:spPr>
    </xdr:pic>
    <xdr:clientData/>
  </xdr:twoCellAnchor>
  <xdr:twoCellAnchor editAs="oneCell">
    <xdr:from>
      <xdr:col>3</xdr:col>
      <xdr:colOff>962025</xdr:colOff>
      <xdr:row>79</xdr:row>
      <xdr:rowOff>38100</xdr:rowOff>
    </xdr:from>
    <xdr:to>
      <xdr:col>6</xdr:col>
      <xdr:colOff>923925</xdr:colOff>
      <xdr:row>95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4E48C3-9F7A-FB99-C2C9-D4D0EE5ED71F}"/>
            </a:ext>
            <a:ext uri="{147F2762-F138-4A5C-976F-8EAC2B608ADB}">
              <a16:predDERef xmlns:a16="http://schemas.microsoft.com/office/drawing/2014/main" pred="{5FAE682F-5E0B-5E2D-62C9-0C4D972F1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76650" y="16849725"/>
          <a:ext cx="4572000" cy="301942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103"/>
  <sheetViews>
    <sheetView tabSelected="1" topLeftCell="H66" workbookViewId="0">
      <selection activeCell="J78" sqref="J78"/>
    </sheetView>
  </sheetViews>
  <sheetFormatPr defaultRowHeight="15"/>
  <cols>
    <col min="2" max="2" width="21.85546875" bestFit="1" customWidth="1"/>
    <col min="3" max="3" width="22.42578125" bestFit="1" customWidth="1"/>
    <col min="4" max="5" width="26.140625" bestFit="1" customWidth="1"/>
    <col min="6" max="6" width="30.85546875" bestFit="1" customWidth="1"/>
    <col min="7" max="7" width="30.85546875" customWidth="1"/>
    <col min="8" max="8" width="28.140625" bestFit="1" customWidth="1"/>
    <col min="9" max="9" width="22.28515625" bestFit="1" customWidth="1"/>
    <col min="10" max="10" width="16.5703125" bestFit="1" customWidth="1"/>
    <col min="11" max="11" width="31.5703125" bestFit="1" customWidth="1"/>
    <col min="12" max="12" width="19.7109375" bestFit="1" customWidth="1"/>
    <col min="13" max="13" width="26.140625" bestFit="1" customWidth="1"/>
    <col min="14" max="15" width="32.28515625" bestFit="1" customWidth="1"/>
    <col min="16" max="16" width="31.42578125" bestFit="1" customWidth="1"/>
  </cols>
  <sheetData>
    <row r="3" spans="4:9" ht="15" hidden="1" customHeight="1">
      <c r="D3" s="14" t="s">
        <v>0</v>
      </c>
      <c r="E3" s="14"/>
      <c r="F3" s="14"/>
      <c r="G3" s="14" t="s">
        <v>1</v>
      </c>
      <c r="H3" s="14"/>
      <c r="I3" s="14"/>
    </row>
    <row r="4" spans="4:9" ht="42" customHeight="1"/>
    <row r="13" spans="4:9" ht="15" customHeight="1"/>
    <row r="21" spans="3:11" ht="24">
      <c r="C21" s="10" t="s">
        <v>2</v>
      </c>
      <c r="D21" s="10"/>
      <c r="E21" s="10"/>
      <c r="F21" s="10"/>
      <c r="G21" s="10"/>
      <c r="H21" s="10"/>
      <c r="I21" s="10"/>
      <c r="J21" s="10"/>
    </row>
    <row r="22" spans="3:11" ht="15.75">
      <c r="C22" s="2" t="s">
        <v>3</v>
      </c>
      <c r="D22" s="2" t="s">
        <v>4</v>
      </c>
      <c r="E22" s="2" t="s">
        <v>5</v>
      </c>
      <c r="F22" s="2" t="s">
        <v>6</v>
      </c>
      <c r="G22" s="2" t="s">
        <v>7</v>
      </c>
      <c r="H22" s="2" t="s">
        <v>8</v>
      </c>
      <c r="I22" s="2" t="s">
        <v>9</v>
      </c>
      <c r="J22" s="11" t="s">
        <v>10</v>
      </c>
      <c r="K22" s="1" t="s">
        <v>11</v>
      </c>
    </row>
    <row r="23" spans="3:11" ht="29.25">
      <c r="C23" s="1" t="s">
        <v>12</v>
      </c>
      <c r="D23" s="3" t="s">
        <v>0</v>
      </c>
      <c r="E23" s="1">
        <v>35</v>
      </c>
      <c r="F23" s="1" t="s">
        <v>13</v>
      </c>
      <c r="G23" s="1">
        <v>5</v>
      </c>
      <c r="H23" s="1">
        <f>0.7*E23</f>
        <v>24.5</v>
      </c>
      <c r="I23" s="1">
        <f>0.4*E23</f>
        <v>14</v>
      </c>
      <c r="J23" s="12">
        <f>0.2*E23</f>
        <v>7</v>
      </c>
      <c r="K23" s="13">
        <f>G23/J23</f>
        <v>0.7142857142857143</v>
      </c>
    </row>
    <row r="24" spans="3:11">
      <c r="C24" s="1" t="s">
        <v>14</v>
      </c>
      <c r="D24" s="1" t="s">
        <v>1</v>
      </c>
      <c r="E24" s="1">
        <v>25</v>
      </c>
      <c r="F24" s="1" t="s">
        <v>13</v>
      </c>
      <c r="G24" s="1">
        <v>5</v>
      </c>
      <c r="H24" s="1">
        <f>0.6*E24</f>
        <v>15</v>
      </c>
      <c r="I24" s="1">
        <f>0.4*E24</f>
        <v>10</v>
      </c>
      <c r="J24" s="12" t="s">
        <v>15</v>
      </c>
      <c r="K24" s="13">
        <f>G24/H24</f>
        <v>0.33333333333333331</v>
      </c>
    </row>
    <row r="25" spans="3:11">
      <c r="C25" s="1" t="s">
        <v>16</v>
      </c>
      <c r="D25" s="1" t="s">
        <v>1</v>
      </c>
      <c r="E25" s="1">
        <v>50</v>
      </c>
      <c r="F25" s="1" t="s">
        <v>13</v>
      </c>
      <c r="G25" s="1">
        <v>5</v>
      </c>
      <c r="H25" s="1">
        <f>0.6*E25</f>
        <v>30</v>
      </c>
      <c r="I25" s="1">
        <f>0.4*E25</f>
        <v>20</v>
      </c>
      <c r="J25" s="12" t="s">
        <v>15</v>
      </c>
      <c r="K25" s="13">
        <f t="shared" ref="K25:K27" si="0">G25/H25</f>
        <v>0.16666666666666666</v>
      </c>
    </row>
    <row r="26" spans="3:11">
      <c r="C26" s="1" t="s">
        <v>17</v>
      </c>
      <c r="D26" s="1" t="s">
        <v>1</v>
      </c>
      <c r="E26" s="1">
        <v>50</v>
      </c>
      <c r="F26" s="1" t="s">
        <v>13</v>
      </c>
      <c r="G26" s="1">
        <v>5</v>
      </c>
      <c r="H26" s="1">
        <f>0.6*E26</f>
        <v>30</v>
      </c>
      <c r="I26" s="1">
        <f>0.4*E26</f>
        <v>20</v>
      </c>
      <c r="J26" s="12" t="s">
        <v>15</v>
      </c>
      <c r="K26" s="13">
        <f t="shared" si="0"/>
        <v>0.16666666666666666</v>
      </c>
    </row>
    <row r="27" spans="3:11">
      <c r="C27" s="1" t="s">
        <v>18</v>
      </c>
      <c r="D27" s="1" t="s">
        <v>1</v>
      </c>
      <c r="E27" s="1">
        <v>25</v>
      </c>
      <c r="F27" s="1" t="s">
        <v>13</v>
      </c>
      <c r="G27" s="1">
        <v>5</v>
      </c>
      <c r="H27" s="1">
        <f>0.6*E27</f>
        <v>15</v>
      </c>
      <c r="I27" s="1">
        <f>0.4*E27</f>
        <v>10</v>
      </c>
      <c r="J27" s="12" t="s">
        <v>15</v>
      </c>
      <c r="K27" s="13">
        <f t="shared" si="0"/>
        <v>0.33333333333333331</v>
      </c>
    </row>
    <row r="45" spans="3:15" ht="24">
      <c r="C45" s="9" t="s">
        <v>19</v>
      </c>
      <c r="D45" s="9"/>
      <c r="E45" s="9"/>
      <c r="F45" s="9"/>
      <c r="G45" s="9"/>
      <c r="H45" s="9"/>
      <c r="I45" s="9"/>
      <c r="J45" s="9"/>
      <c r="K45" s="9"/>
      <c r="L45" s="10"/>
      <c r="M45" s="10"/>
    </row>
    <row r="46" spans="3:15" ht="15.75">
      <c r="C46" s="2" t="s">
        <v>3</v>
      </c>
      <c r="D46" s="2" t="s">
        <v>4</v>
      </c>
      <c r="E46" s="2" t="s">
        <v>20</v>
      </c>
      <c r="F46" s="2" t="s">
        <v>5</v>
      </c>
      <c r="G46" s="2" t="s">
        <v>6</v>
      </c>
      <c r="H46" s="2" t="s">
        <v>21</v>
      </c>
      <c r="I46" s="2" t="s">
        <v>22</v>
      </c>
      <c r="J46" s="2" t="s">
        <v>23</v>
      </c>
      <c r="K46" s="2" t="s">
        <v>24</v>
      </c>
      <c r="L46" s="2" t="s">
        <v>25</v>
      </c>
      <c r="M46" s="2" t="s">
        <v>26</v>
      </c>
      <c r="N46" s="1" t="s">
        <v>27</v>
      </c>
      <c r="O46" s="1" t="s">
        <v>28</v>
      </c>
    </row>
    <row r="47" spans="3:15">
      <c r="C47" s="1" t="s">
        <v>29</v>
      </c>
      <c r="D47" s="1" t="s">
        <v>30</v>
      </c>
      <c r="E47" s="1">
        <v>6.3E-2</v>
      </c>
      <c r="F47" s="1">
        <v>50</v>
      </c>
      <c r="G47" s="1" t="s">
        <v>31</v>
      </c>
      <c r="H47" s="1">
        <f>0.6*E47</f>
        <v>3.78E-2</v>
      </c>
      <c r="I47" s="1">
        <f>0.8*F47</f>
        <v>40</v>
      </c>
      <c r="J47" s="1">
        <v>70</v>
      </c>
      <c r="K47" s="1">
        <f>0.6*(155-J47)+J47</f>
        <v>121</v>
      </c>
      <c r="L47" s="1">
        <v>5</v>
      </c>
      <c r="M47" s="1">
        <f>0.005*5</f>
        <v>2.5000000000000001E-2</v>
      </c>
      <c r="N47" s="13">
        <f>L47/I47</f>
        <v>0.125</v>
      </c>
      <c r="O47" s="13">
        <f>M47/H47</f>
        <v>0.66137566137566139</v>
      </c>
    </row>
    <row r="48" spans="3:15">
      <c r="C48" s="1" t="s">
        <v>32</v>
      </c>
      <c r="D48" s="1" t="s">
        <v>30</v>
      </c>
      <c r="E48" s="1">
        <v>6.3E-2</v>
      </c>
      <c r="F48" s="1">
        <v>50</v>
      </c>
      <c r="G48" s="1" t="s">
        <v>31</v>
      </c>
      <c r="H48" s="1">
        <f>0.6*E48</f>
        <v>3.78E-2</v>
      </c>
      <c r="I48" s="1">
        <f>0.8*F48</f>
        <v>40</v>
      </c>
      <c r="J48" s="1">
        <v>70</v>
      </c>
      <c r="K48" s="1">
        <f>0.6*(155-J48)+J48</f>
        <v>121</v>
      </c>
      <c r="L48" s="1">
        <v>5</v>
      </c>
      <c r="M48" s="1">
        <f>0.005*5</f>
        <v>2.5000000000000001E-2</v>
      </c>
      <c r="N48" s="13">
        <f>5/I48</f>
        <v>0.125</v>
      </c>
      <c r="O48" s="13">
        <f>M48/H48</f>
        <v>0.66137566137566139</v>
      </c>
    </row>
    <row r="49" spans="3:1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3:1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3:1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9" spans="3:15" ht="92.25">
      <c r="C59" s="2" t="s">
        <v>3</v>
      </c>
      <c r="D59" s="2" t="s">
        <v>4</v>
      </c>
      <c r="E59" s="2" t="s">
        <v>33</v>
      </c>
      <c r="F59" s="4" t="s">
        <v>34</v>
      </c>
      <c r="G59" s="2" t="s">
        <v>6</v>
      </c>
      <c r="H59" s="4" t="s">
        <v>35</v>
      </c>
      <c r="I59" s="15" t="s">
        <v>36</v>
      </c>
      <c r="J59" s="4" t="s">
        <v>37</v>
      </c>
      <c r="K59" s="1" t="s">
        <v>38</v>
      </c>
    </row>
    <row r="60" spans="3:15">
      <c r="C60" s="1" t="s">
        <v>39</v>
      </c>
      <c r="D60" s="1" t="s">
        <v>40</v>
      </c>
      <c r="E60" s="1">
        <v>3.4</v>
      </c>
      <c r="F60" s="1">
        <v>2</v>
      </c>
      <c r="G60" s="1" t="s">
        <v>41</v>
      </c>
      <c r="H60" s="1">
        <f>0.9*E60</f>
        <v>3.06</v>
      </c>
      <c r="I60" s="12">
        <f>0.9*F60</f>
        <v>1.8</v>
      </c>
      <c r="J60" s="1">
        <v>0.1</v>
      </c>
      <c r="K60" s="13">
        <f>J60/I60</f>
        <v>5.5555555555555559E-2</v>
      </c>
    </row>
    <row r="61" spans="3:15">
      <c r="C61" s="1" t="s">
        <v>42</v>
      </c>
      <c r="D61" s="1" t="s">
        <v>40</v>
      </c>
      <c r="E61" s="1">
        <v>8.1</v>
      </c>
      <c r="F61" s="1">
        <v>3.6</v>
      </c>
      <c r="G61" s="1" t="s">
        <v>31</v>
      </c>
      <c r="H61" s="1">
        <f>E61*0.9</f>
        <v>7.29</v>
      </c>
      <c r="I61" s="12">
        <f>F61*0.9</f>
        <v>3.24</v>
      </c>
      <c r="J61" s="1">
        <v>0.1</v>
      </c>
      <c r="K61" s="13">
        <f>J61/I61</f>
        <v>3.0864197530864196E-2</v>
      </c>
    </row>
    <row r="62" spans="3:15">
      <c r="C62" s="1"/>
      <c r="D62" s="1"/>
      <c r="E62" s="1"/>
      <c r="F62" s="1"/>
      <c r="G62" s="1"/>
      <c r="H62" s="1"/>
      <c r="I62" s="12"/>
      <c r="J62" s="1"/>
      <c r="K62" s="1"/>
    </row>
    <row r="70" spans="3:14">
      <c r="F70" t="e" vm="1">
        <v>#VALUE!</v>
      </c>
    </row>
    <row r="76" spans="3:14" ht="46.5">
      <c r="C76" s="5" t="s">
        <v>3</v>
      </c>
      <c r="D76" s="5" t="s">
        <v>4</v>
      </c>
      <c r="E76" s="5" t="s">
        <v>43</v>
      </c>
      <c r="F76" s="6" t="s">
        <v>44</v>
      </c>
      <c r="G76" s="5" t="s">
        <v>45</v>
      </c>
      <c r="H76" s="5" t="s">
        <v>46</v>
      </c>
      <c r="I76" s="5" t="s">
        <v>47</v>
      </c>
      <c r="J76" s="6" t="s">
        <v>48</v>
      </c>
      <c r="K76" s="6" t="s">
        <v>49</v>
      </c>
      <c r="L76" s="6" t="s">
        <v>50</v>
      </c>
      <c r="M76" s="6" t="s">
        <v>51</v>
      </c>
      <c r="N76" s="1" t="s">
        <v>28</v>
      </c>
    </row>
    <row r="77" spans="3:14">
      <c r="C77" s="1" t="s">
        <v>52</v>
      </c>
      <c r="D77" s="1" t="s">
        <v>53</v>
      </c>
      <c r="E77" s="1">
        <v>36</v>
      </c>
      <c r="F77" s="7">
        <v>0.72199999999999998</v>
      </c>
      <c r="G77" s="1">
        <v>150</v>
      </c>
      <c r="H77" s="1">
        <v>1</v>
      </c>
      <c r="I77" s="1">
        <v>20.75</v>
      </c>
      <c r="J77" s="1">
        <f>(150-60)/173</f>
        <v>0.52023121387283233</v>
      </c>
      <c r="K77" s="1">
        <f>0.75*F77</f>
        <v>0.54149999999999998</v>
      </c>
      <c r="L77" s="1">
        <f>0.75*G77</f>
        <v>112.5</v>
      </c>
      <c r="M77" s="8">
        <f>0.8*H77</f>
        <v>0.8</v>
      </c>
      <c r="N77" s="13">
        <f>J77/K77</f>
        <v>0.96072246329239586</v>
      </c>
    </row>
    <row r="78" spans="3:14">
      <c r="C78" s="1" t="s">
        <v>54</v>
      </c>
      <c r="D78" s="1" t="s">
        <v>53</v>
      </c>
      <c r="E78" s="1">
        <v>36</v>
      </c>
      <c r="F78" s="7">
        <v>0.72199999999999998</v>
      </c>
      <c r="G78" s="1">
        <v>150</v>
      </c>
      <c r="H78" s="1">
        <v>1</v>
      </c>
      <c r="I78" s="1">
        <v>20.75</v>
      </c>
      <c r="J78" s="1">
        <f t="shared" ref="J78" si="1">(150-60)/173</f>
        <v>0.52023121387283233</v>
      </c>
      <c r="K78" s="1">
        <f>0.75*F78</f>
        <v>0.54149999999999998</v>
      </c>
      <c r="L78" s="1">
        <f>0.75*G78</f>
        <v>112.5</v>
      </c>
      <c r="M78" s="8">
        <f>0.8*H78</f>
        <v>0.8</v>
      </c>
      <c r="N78" s="13">
        <f t="shared" ref="N78:N80" si="2">J78/K78</f>
        <v>0.96072246329239586</v>
      </c>
    </row>
    <row r="79" spans="3:14">
      <c r="C79" s="1" t="s">
        <v>55</v>
      </c>
      <c r="D79" s="1" t="s">
        <v>53</v>
      </c>
      <c r="E79" s="1">
        <v>5.25</v>
      </c>
      <c r="F79" s="7">
        <v>2</v>
      </c>
      <c r="G79" s="1">
        <v>125</v>
      </c>
      <c r="H79" s="1">
        <f>25*10^-3</f>
        <v>2.5000000000000001E-2</v>
      </c>
      <c r="I79" s="1">
        <v>5</v>
      </c>
      <c r="J79" s="1">
        <f>(125-60)/57.2</f>
        <v>1.1363636363636362</v>
      </c>
      <c r="K79" s="1">
        <f t="shared" ref="K79:L81" si="3">0.75*F79</f>
        <v>1.5</v>
      </c>
      <c r="L79" s="1">
        <f t="shared" si="3"/>
        <v>93.75</v>
      </c>
      <c r="M79" s="8">
        <f t="shared" ref="M79:M81" si="4">0.8*H79</f>
        <v>2.0000000000000004E-2</v>
      </c>
      <c r="N79" s="13">
        <f t="shared" si="2"/>
        <v>0.75757575757575746</v>
      </c>
    </row>
    <row r="80" spans="3:14">
      <c r="C80" s="1" t="s">
        <v>56</v>
      </c>
      <c r="D80" s="1" t="s">
        <v>53</v>
      </c>
      <c r="E80" s="1">
        <v>3.6</v>
      </c>
      <c r="F80" s="7">
        <v>0.6</v>
      </c>
      <c r="G80" s="1">
        <v>125</v>
      </c>
      <c r="H80" s="1">
        <f>3*10^-3</f>
        <v>3.0000000000000001E-3</v>
      </c>
      <c r="I80" s="1">
        <v>3.3</v>
      </c>
      <c r="J80" s="1">
        <f>(125-60)/210</f>
        <v>0.30952380952380953</v>
      </c>
      <c r="K80" s="1">
        <f t="shared" si="3"/>
        <v>0.44999999999999996</v>
      </c>
      <c r="L80" s="1">
        <f t="shared" si="3"/>
        <v>93.75</v>
      </c>
      <c r="M80" s="8">
        <f t="shared" si="4"/>
        <v>2.4000000000000002E-3</v>
      </c>
      <c r="N80" s="13">
        <f t="shared" si="2"/>
        <v>0.6878306878306879</v>
      </c>
    </row>
    <row r="81" spans="3:14">
      <c r="C81" s="1"/>
      <c r="D81" s="1"/>
      <c r="E81" s="1"/>
      <c r="F81" s="7"/>
      <c r="G81" s="1"/>
      <c r="H81" s="1"/>
      <c r="I81" s="1"/>
      <c r="J81" s="1"/>
      <c r="K81" s="1"/>
      <c r="L81" s="1"/>
      <c r="M81" s="1"/>
      <c r="N81" s="8"/>
    </row>
    <row r="100" spans="3:16" ht="24">
      <c r="C100" s="9" t="s">
        <v>57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3:16" ht="30.75">
      <c r="C101" s="2" t="s">
        <v>3</v>
      </c>
      <c r="D101" s="2" t="s">
        <v>4</v>
      </c>
      <c r="E101" s="2" t="s">
        <v>58</v>
      </c>
      <c r="F101" s="4" t="s">
        <v>59</v>
      </c>
      <c r="G101" s="2" t="s">
        <v>60</v>
      </c>
      <c r="H101" s="2" t="s">
        <v>45</v>
      </c>
      <c r="I101" s="4" t="s">
        <v>61</v>
      </c>
      <c r="J101" s="4" t="s">
        <v>62</v>
      </c>
      <c r="K101" s="2" t="s">
        <v>63</v>
      </c>
      <c r="L101" s="4" t="s">
        <v>64</v>
      </c>
      <c r="M101" s="4" t="s">
        <v>65</v>
      </c>
      <c r="N101" s="4" t="s">
        <v>50</v>
      </c>
      <c r="O101" s="1" t="s">
        <v>66</v>
      </c>
      <c r="P101" s="1" t="s">
        <v>67</v>
      </c>
    </row>
    <row r="102" spans="3:16">
      <c r="C102" s="1" t="s">
        <v>68</v>
      </c>
      <c r="D102" s="1" t="s">
        <v>69</v>
      </c>
      <c r="E102" s="1">
        <v>160</v>
      </c>
      <c r="F102" s="1">
        <v>25</v>
      </c>
      <c r="G102" s="1">
        <v>1</v>
      </c>
      <c r="H102" s="1">
        <v>175</v>
      </c>
      <c r="I102" s="1">
        <v>21.5</v>
      </c>
      <c r="J102" s="1">
        <v>2.5000000000000001E-2</v>
      </c>
      <c r="K102" s="1">
        <f>0.7*E102</f>
        <v>112</v>
      </c>
      <c r="L102" s="1">
        <f>0.5*F102</f>
        <v>12.5</v>
      </c>
      <c r="M102" s="1">
        <f>0.5*G102</f>
        <v>0.5</v>
      </c>
      <c r="N102" s="1">
        <v>125</v>
      </c>
      <c r="O102" s="13">
        <f>I102/K102</f>
        <v>0.19196428571428573</v>
      </c>
      <c r="P102" s="13">
        <f>J102/M102</f>
        <v>0.05</v>
      </c>
    </row>
    <row r="103" spans="3:16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</sheetData>
  <conditionalFormatting sqref="K23:K27">
    <cfRule type="cellIs" dxfId="13" priority="7" operator="lessThan">
      <formula>100%</formula>
    </cfRule>
  </conditionalFormatting>
  <conditionalFormatting sqref="N47:N48">
    <cfRule type="cellIs" dxfId="12" priority="6" operator="lessThan">
      <formula>100%</formula>
    </cfRule>
  </conditionalFormatting>
  <conditionalFormatting sqref="O47:O48">
    <cfRule type="cellIs" dxfId="11" priority="5" operator="lessThan">
      <formula>100%</formula>
    </cfRule>
  </conditionalFormatting>
  <conditionalFormatting sqref="K60:K61">
    <cfRule type="cellIs" dxfId="10" priority="4" operator="lessThan">
      <formula>100%</formula>
    </cfRule>
  </conditionalFormatting>
  <conditionalFormatting sqref="N77:N80">
    <cfRule type="cellIs" dxfId="9" priority="3" operator="lessThan">
      <formula>100%</formula>
    </cfRule>
  </conditionalFormatting>
  <conditionalFormatting sqref="O102">
    <cfRule type="cellIs" dxfId="8" priority="2" operator="lessThan">
      <formula>100%</formula>
    </cfRule>
  </conditionalFormatting>
  <conditionalFormatting sqref="P102">
    <cfRule type="cellIs" dxfId="7" priority="1" operator="lessThan">
      <formula>100%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3118-5172-41C0-8F40-6C54AFDEA027}">
  <dimension ref="C1:P101"/>
  <sheetViews>
    <sheetView workbookViewId="0">
      <selection activeCell="C35" sqref="A1:XFD1048576"/>
    </sheetView>
  </sheetViews>
  <sheetFormatPr defaultRowHeight="15"/>
  <cols>
    <col min="3" max="3" width="22.42578125" bestFit="1" customWidth="1"/>
    <col min="4" max="4" width="18.5703125" bestFit="1" customWidth="1"/>
    <col min="5" max="5" width="19.7109375" bestFit="1" customWidth="1"/>
    <col min="6" max="6" width="30.85546875" bestFit="1" customWidth="1"/>
    <col min="7" max="7" width="30.85546875" customWidth="1"/>
    <col min="8" max="8" width="24.140625" bestFit="1" customWidth="1"/>
    <col min="9" max="9" width="22.28515625" bestFit="1" customWidth="1"/>
    <col min="10" max="10" width="27.85546875" bestFit="1" customWidth="1"/>
    <col min="11" max="11" width="31.5703125" bestFit="1" customWidth="1"/>
    <col min="12" max="13" width="31.5703125" customWidth="1"/>
    <col min="14" max="15" width="32.28515625" bestFit="1" customWidth="1"/>
    <col min="16" max="16" width="31.42578125" bestFit="1" customWidth="1"/>
    <col min="18" max="18" width="22.28515625" bestFit="1" customWidth="1"/>
    <col min="20" max="20" width="16.28515625" bestFit="1" customWidth="1"/>
    <col min="22" max="22" width="15.140625" bestFit="1" customWidth="1"/>
    <col min="23" max="23" width="16.85546875" bestFit="1" customWidth="1"/>
    <col min="24" max="24" width="25.7109375" bestFit="1" customWidth="1"/>
    <col min="25" max="25" width="9.42578125" bestFit="1" customWidth="1"/>
    <col min="26" max="26" width="18.5703125" customWidth="1"/>
    <col min="27" max="27" width="24.140625" bestFit="1" customWidth="1"/>
    <col min="28" max="28" width="15.140625" bestFit="1" customWidth="1"/>
    <col min="29" max="30" width="15.140625" customWidth="1"/>
    <col min="31" max="31" width="25.7109375" customWidth="1"/>
    <col min="32" max="32" width="29.42578125" customWidth="1"/>
    <col min="33" max="33" width="18.85546875" customWidth="1"/>
    <col min="35" max="35" width="27.7109375" bestFit="1" customWidth="1"/>
    <col min="36" max="36" width="32.28515625" bestFit="1" customWidth="1"/>
  </cols>
  <sheetData>
    <row r="1" spans="4:9" ht="43.5" customHeight="1">
      <c r="D1" s="17" t="s">
        <v>0</v>
      </c>
      <c r="E1" s="17"/>
      <c r="F1" s="17"/>
      <c r="G1" s="17" t="s">
        <v>1</v>
      </c>
      <c r="H1" s="17"/>
      <c r="I1" s="17"/>
    </row>
    <row r="19" spans="3:11" ht="24">
      <c r="C19" s="16" t="s">
        <v>2</v>
      </c>
      <c r="D19" s="16"/>
      <c r="E19" s="16"/>
      <c r="F19" s="16"/>
      <c r="G19" s="16"/>
      <c r="H19" s="16"/>
      <c r="I19" s="16"/>
      <c r="J19" s="16"/>
    </row>
    <row r="20" spans="3:11" ht="15.75"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8</v>
      </c>
      <c r="I20" s="2" t="s">
        <v>9</v>
      </c>
      <c r="J20" s="11" t="s">
        <v>10</v>
      </c>
      <c r="K20" s="1" t="s">
        <v>11</v>
      </c>
    </row>
    <row r="21" spans="3:11" ht="43.5">
      <c r="C21" s="1" t="s">
        <v>12</v>
      </c>
      <c r="D21" s="3" t="s">
        <v>0</v>
      </c>
      <c r="E21" s="1">
        <v>35</v>
      </c>
      <c r="F21" s="1" t="s">
        <v>13</v>
      </c>
      <c r="G21" s="1">
        <v>5</v>
      </c>
      <c r="H21" s="1">
        <f>0.7*E21</f>
        <v>24.5</v>
      </c>
      <c r="I21" s="1">
        <f>0.4*E21</f>
        <v>14</v>
      </c>
      <c r="J21" s="12">
        <f>0.2*E21</f>
        <v>7</v>
      </c>
      <c r="K21" s="13">
        <f>G21/J21</f>
        <v>0.7142857142857143</v>
      </c>
    </row>
    <row r="22" spans="3:11">
      <c r="C22" s="1" t="s">
        <v>14</v>
      </c>
      <c r="D22" s="1" t="s">
        <v>1</v>
      </c>
      <c r="E22" s="1">
        <v>25</v>
      </c>
      <c r="F22" s="1" t="s">
        <v>13</v>
      </c>
      <c r="G22" s="1">
        <v>5</v>
      </c>
      <c r="H22" s="1">
        <f>0.6*E22</f>
        <v>15</v>
      </c>
      <c r="I22" s="1">
        <f>0.4*E22</f>
        <v>10</v>
      </c>
      <c r="J22" s="12" t="s">
        <v>15</v>
      </c>
      <c r="K22" s="13">
        <f>G22/H22</f>
        <v>0.33333333333333331</v>
      </c>
    </row>
    <row r="23" spans="3:11">
      <c r="C23" s="1" t="s">
        <v>16</v>
      </c>
      <c r="D23" s="1" t="s">
        <v>1</v>
      </c>
      <c r="E23" s="1">
        <v>50</v>
      </c>
      <c r="F23" s="1" t="s">
        <v>13</v>
      </c>
      <c r="G23" s="1">
        <v>5</v>
      </c>
      <c r="H23" s="1">
        <f>0.6*E23</f>
        <v>30</v>
      </c>
      <c r="I23" s="1">
        <f>0.4*E23</f>
        <v>20</v>
      </c>
      <c r="J23" s="12" t="s">
        <v>15</v>
      </c>
      <c r="K23" s="13">
        <f t="shared" ref="K23:K25" si="0">G23/H23</f>
        <v>0.16666666666666666</v>
      </c>
    </row>
    <row r="24" spans="3:11">
      <c r="C24" s="1" t="s">
        <v>17</v>
      </c>
      <c r="D24" s="1" t="s">
        <v>1</v>
      </c>
      <c r="E24" s="1">
        <v>50</v>
      </c>
      <c r="F24" s="1" t="s">
        <v>13</v>
      </c>
      <c r="G24" s="1">
        <v>5</v>
      </c>
      <c r="H24" s="1">
        <f>0.6*E24</f>
        <v>30</v>
      </c>
      <c r="I24" s="1">
        <f>0.4*E24</f>
        <v>20</v>
      </c>
      <c r="J24" s="12" t="s">
        <v>15</v>
      </c>
      <c r="K24" s="13">
        <f t="shared" si="0"/>
        <v>0.16666666666666666</v>
      </c>
    </row>
    <row r="25" spans="3:11">
      <c r="C25" s="1" t="s">
        <v>18</v>
      </c>
      <c r="D25" s="1" t="s">
        <v>1</v>
      </c>
      <c r="E25" s="1">
        <v>25</v>
      </c>
      <c r="F25" s="1" t="s">
        <v>13</v>
      </c>
      <c r="G25" s="1">
        <v>5</v>
      </c>
      <c r="H25" s="1">
        <f>0.6*E25</f>
        <v>15</v>
      </c>
      <c r="I25" s="1">
        <f>0.4*E25</f>
        <v>10</v>
      </c>
      <c r="J25" s="12" t="s">
        <v>15</v>
      </c>
      <c r="K25" s="13">
        <f t="shared" si="0"/>
        <v>0.33333333333333331</v>
      </c>
    </row>
    <row r="43" spans="3:15" ht="24">
      <c r="C43" s="18" t="s">
        <v>19</v>
      </c>
      <c r="D43" s="18"/>
      <c r="E43" s="18"/>
      <c r="F43" s="18"/>
      <c r="G43" s="18"/>
      <c r="H43" s="18"/>
      <c r="I43" s="18"/>
      <c r="J43" s="18"/>
      <c r="K43" s="18"/>
      <c r="L43" s="10"/>
      <c r="M43" s="10"/>
    </row>
    <row r="44" spans="3:15" ht="15.75">
      <c r="C44" s="2" t="s">
        <v>3</v>
      </c>
      <c r="D44" s="2" t="s">
        <v>4</v>
      </c>
      <c r="E44" s="2" t="s">
        <v>20</v>
      </c>
      <c r="F44" s="2" t="s">
        <v>5</v>
      </c>
      <c r="G44" s="2" t="s">
        <v>6</v>
      </c>
      <c r="H44" s="2" t="s">
        <v>21</v>
      </c>
      <c r="I44" s="2" t="s">
        <v>22</v>
      </c>
      <c r="J44" s="2" t="s">
        <v>23</v>
      </c>
      <c r="K44" s="2" t="s">
        <v>24</v>
      </c>
      <c r="L44" s="2" t="s">
        <v>25</v>
      </c>
      <c r="M44" s="2" t="s">
        <v>26</v>
      </c>
      <c r="N44" s="1" t="s">
        <v>27</v>
      </c>
      <c r="O44" s="1" t="s">
        <v>28</v>
      </c>
    </row>
    <row r="45" spans="3:15">
      <c r="C45" s="1" t="s">
        <v>29</v>
      </c>
      <c r="D45" s="1" t="s">
        <v>30</v>
      </c>
      <c r="E45" s="1">
        <v>6.3E-2</v>
      </c>
      <c r="F45" s="1">
        <v>50</v>
      </c>
      <c r="G45" s="1" t="s">
        <v>31</v>
      </c>
      <c r="H45" s="1">
        <f>0.6*E45</f>
        <v>3.78E-2</v>
      </c>
      <c r="I45" s="1">
        <f>0.8*F45</f>
        <v>40</v>
      </c>
      <c r="J45" s="1">
        <v>70</v>
      </c>
      <c r="K45" s="1">
        <f>0.6*(155-J45)+J45</f>
        <v>121</v>
      </c>
      <c r="L45" s="1">
        <v>5</v>
      </c>
      <c r="M45" s="1">
        <f>0.005*5</f>
        <v>2.5000000000000001E-2</v>
      </c>
      <c r="N45" s="13">
        <f>L45/I45</f>
        <v>0.125</v>
      </c>
      <c r="O45" s="13">
        <f>M45/H45</f>
        <v>0.66137566137566139</v>
      </c>
    </row>
    <row r="46" spans="3:15">
      <c r="C46" s="1" t="s">
        <v>32</v>
      </c>
      <c r="D46" s="1" t="s">
        <v>30</v>
      </c>
      <c r="E46" s="1">
        <v>6.3E-2</v>
      </c>
      <c r="F46" s="1">
        <v>50</v>
      </c>
      <c r="G46" s="1" t="s">
        <v>31</v>
      </c>
      <c r="H46" s="1">
        <f>0.6*E46</f>
        <v>3.78E-2</v>
      </c>
      <c r="I46" s="1">
        <f>0.8*F46</f>
        <v>40</v>
      </c>
      <c r="J46" s="1">
        <v>70</v>
      </c>
      <c r="K46" s="1">
        <f>0.6*(155-J46)+J46</f>
        <v>121</v>
      </c>
      <c r="L46" s="1">
        <v>5</v>
      </c>
      <c r="M46" s="1">
        <f>0.005*5</f>
        <v>2.5000000000000001E-2</v>
      </c>
      <c r="N46" s="13">
        <f>5/I46</f>
        <v>0.125</v>
      </c>
      <c r="O46" s="13">
        <f>M46/H46</f>
        <v>0.66137566137566139</v>
      </c>
    </row>
    <row r="47" spans="3:1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3:1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3:1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7" spans="3:15" ht="61.5">
      <c r="C57" s="2" t="s">
        <v>3</v>
      </c>
      <c r="D57" s="2" t="s">
        <v>4</v>
      </c>
      <c r="E57" s="2" t="s">
        <v>33</v>
      </c>
      <c r="F57" s="4" t="s">
        <v>34</v>
      </c>
      <c r="G57" s="2" t="s">
        <v>6</v>
      </c>
      <c r="H57" s="4" t="s">
        <v>35</v>
      </c>
      <c r="I57" s="15" t="s">
        <v>36</v>
      </c>
      <c r="J57" s="4" t="s">
        <v>37</v>
      </c>
      <c r="K57" s="1" t="s">
        <v>38</v>
      </c>
    </row>
    <row r="58" spans="3:15">
      <c r="C58" s="1" t="s">
        <v>39</v>
      </c>
      <c r="D58" s="1" t="s">
        <v>40</v>
      </c>
      <c r="E58" s="1">
        <v>3.4</v>
      </c>
      <c r="F58" s="1">
        <v>2</v>
      </c>
      <c r="G58" s="1" t="s">
        <v>41</v>
      </c>
      <c r="H58" s="1">
        <f>0.9*E58</f>
        <v>3.06</v>
      </c>
      <c r="I58" s="12">
        <f>0.9*F58</f>
        <v>1.8</v>
      </c>
      <c r="J58" s="1">
        <v>0.1</v>
      </c>
      <c r="K58" s="13">
        <f>J58/I58</f>
        <v>5.5555555555555559E-2</v>
      </c>
    </row>
    <row r="59" spans="3:15">
      <c r="C59" s="1" t="s">
        <v>42</v>
      </c>
      <c r="D59" s="1" t="s">
        <v>40</v>
      </c>
      <c r="E59" s="1">
        <v>8.1</v>
      </c>
      <c r="F59" s="1">
        <v>3.6</v>
      </c>
      <c r="G59" s="1" t="s">
        <v>31</v>
      </c>
      <c r="H59" s="1">
        <f>E59*0.9</f>
        <v>7.29</v>
      </c>
      <c r="I59" s="12">
        <f>F59*0.9</f>
        <v>3.24</v>
      </c>
      <c r="J59" s="1">
        <v>0.1</v>
      </c>
      <c r="K59" s="13">
        <f>J59/I59</f>
        <v>3.0864197530864196E-2</v>
      </c>
    </row>
    <row r="60" spans="3:15">
      <c r="C60" s="1"/>
      <c r="D60" s="1"/>
      <c r="E60" s="1"/>
      <c r="F60" s="1"/>
      <c r="G60" s="1"/>
      <c r="H60" s="1"/>
      <c r="I60" s="12"/>
      <c r="J60" s="1"/>
      <c r="K60" s="1"/>
    </row>
    <row r="68" spans="3:14">
      <c r="F68" t="e" vm="1">
        <v>#VALUE!</v>
      </c>
    </row>
    <row r="74" spans="3:14" ht="30.75">
      <c r="C74" s="5" t="s">
        <v>3</v>
      </c>
      <c r="D74" s="5" t="s">
        <v>4</v>
      </c>
      <c r="E74" s="5" t="s">
        <v>43</v>
      </c>
      <c r="F74" s="6" t="s">
        <v>44</v>
      </c>
      <c r="G74" s="5" t="s">
        <v>45</v>
      </c>
      <c r="H74" s="5" t="s">
        <v>46</v>
      </c>
      <c r="I74" s="5" t="s">
        <v>47</v>
      </c>
      <c r="J74" s="6" t="s">
        <v>48</v>
      </c>
      <c r="K74" s="6" t="s">
        <v>49</v>
      </c>
      <c r="L74" s="6" t="s">
        <v>50</v>
      </c>
      <c r="M74" s="6" t="s">
        <v>51</v>
      </c>
      <c r="N74" s="1" t="s">
        <v>28</v>
      </c>
    </row>
    <row r="75" spans="3:14">
      <c r="C75" s="1" t="s">
        <v>52</v>
      </c>
      <c r="D75" s="1" t="s">
        <v>53</v>
      </c>
      <c r="E75" s="1">
        <v>36</v>
      </c>
      <c r="F75" s="7">
        <v>0.72199999999999998</v>
      </c>
      <c r="G75" s="1">
        <v>150</v>
      </c>
      <c r="H75" s="1">
        <v>1</v>
      </c>
      <c r="I75" s="1">
        <v>21</v>
      </c>
      <c r="J75" s="1">
        <f>(150-60)/173</f>
        <v>0.52023121387283233</v>
      </c>
      <c r="K75" s="1">
        <f>0.75*F75</f>
        <v>0.54149999999999998</v>
      </c>
      <c r="L75" s="1">
        <f>0.75*G75</f>
        <v>112.5</v>
      </c>
      <c r="M75" s="8">
        <f>0.8*H75</f>
        <v>0.8</v>
      </c>
      <c r="N75" s="13">
        <f>J75/K75</f>
        <v>0.96072246329239586</v>
      </c>
    </row>
    <row r="76" spans="3:14">
      <c r="C76" s="1" t="s">
        <v>54</v>
      </c>
      <c r="D76" s="1" t="s">
        <v>53</v>
      </c>
      <c r="E76" s="1">
        <v>36</v>
      </c>
      <c r="F76" s="7">
        <v>0.72199999999999998</v>
      </c>
      <c r="G76" s="1">
        <v>150</v>
      </c>
      <c r="H76" s="1">
        <v>1</v>
      </c>
      <c r="I76" s="1">
        <v>21</v>
      </c>
      <c r="J76" s="1">
        <f t="shared" ref="J76" si="1">(150-60)/173</f>
        <v>0.52023121387283233</v>
      </c>
      <c r="K76" s="1">
        <f>0.75*F76</f>
        <v>0.54149999999999998</v>
      </c>
      <c r="L76" s="1">
        <f>0.75*G76</f>
        <v>112.5</v>
      </c>
      <c r="M76" s="8">
        <f>0.8*H76</f>
        <v>0.8</v>
      </c>
      <c r="N76" s="13">
        <f t="shared" ref="N76:N78" si="2">J76/K76</f>
        <v>0.96072246329239586</v>
      </c>
    </row>
    <row r="77" spans="3:14">
      <c r="C77" s="1" t="s">
        <v>55</v>
      </c>
      <c r="D77" s="1" t="s">
        <v>53</v>
      </c>
      <c r="E77" s="1">
        <v>5.25</v>
      </c>
      <c r="F77" s="7">
        <v>2</v>
      </c>
      <c r="G77" s="1">
        <v>125</v>
      </c>
      <c r="H77" s="1">
        <f>25*10^-3</f>
        <v>2.5000000000000001E-2</v>
      </c>
      <c r="I77" s="1">
        <v>5</v>
      </c>
      <c r="J77" s="1">
        <f>(125-60)/57.2</f>
        <v>1.1363636363636362</v>
      </c>
      <c r="K77" s="1">
        <f t="shared" ref="K77:L79" si="3">0.75*F77</f>
        <v>1.5</v>
      </c>
      <c r="L77" s="1">
        <f t="shared" si="3"/>
        <v>93.75</v>
      </c>
      <c r="M77" s="8">
        <f t="shared" ref="M77:N79" si="4">0.8*H77</f>
        <v>2.0000000000000004E-2</v>
      </c>
      <c r="N77" s="13">
        <f t="shared" si="2"/>
        <v>0.75757575757575746</v>
      </c>
    </row>
    <row r="78" spans="3:14">
      <c r="C78" s="1" t="s">
        <v>56</v>
      </c>
      <c r="D78" s="1" t="s">
        <v>53</v>
      </c>
      <c r="E78" s="1">
        <v>3.6</v>
      </c>
      <c r="F78" s="7">
        <v>0.6</v>
      </c>
      <c r="G78" s="1">
        <v>125</v>
      </c>
      <c r="H78" s="1">
        <f>3*10^-3</f>
        <v>3.0000000000000001E-3</v>
      </c>
      <c r="I78" s="1">
        <v>3.3</v>
      </c>
      <c r="J78" s="1">
        <f>(125-60)/210</f>
        <v>0.30952380952380953</v>
      </c>
      <c r="K78" s="1">
        <f t="shared" si="3"/>
        <v>0.44999999999999996</v>
      </c>
      <c r="L78" s="1">
        <f t="shared" si="3"/>
        <v>93.75</v>
      </c>
      <c r="M78" s="8">
        <f t="shared" si="4"/>
        <v>2.4000000000000002E-3</v>
      </c>
      <c r="N78" s="13">
        <f t="shared" si="2"/>
        <v>0.6878306878306879</v>
      </c>
    </row>
    <row r="79" spans="3:14">
      <c r="C79" s="1"/>
      <c r="D79" s="1"/>
      <c r="E79" s="1"/>
      <c r="F79" s="7"/>
      <c r="G79" s="1"/>
      <c r="H79" s="1"/>
      <c r="I79" s="1"/>
      <c r="J79" s="1"/>
      <c r="K79" s="1"/>
      <c r="L79" s="1"/>
      <c r="M79" s="1"/>
      <c r="N79" s="8"/>
    </row>
    <row r="96" spans="15:16">
      <c r="O96" s="1" t="s">
        <v>66</v>
      </c>
      <c r="P96" s="1" t="s">
        <v>67</v>
      </c>
    </row>
    <row r="97" spans="3:16">
      <c r="O97" s="13">
        <f>I100/K100</f>
        <v>0.19196428571428573</v>
      </c>
      <c r="P97" s="13">
        <f>J100/M100</f>
        <v>0.05</v>
      </c>
    </row>
    <row r="98" spans="3:16" ht="24">
      <c r="C98" s="18" t="s">
        <v>57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"/>
      <c r="P98" s="1"/>
    </row>
    <row r="99" spans="3:16" ht="15.75">
      <c r="C99" s="2" t="s">
        <v>3</v>
      </c>
      <c r="D99" s="2" t="s">
        <v>4</v>
      </c>
      <c r="E99" s="2" t="s">
        <v>58</v>
      </c>
      <c r="F99" s="4" t="s">
        <v>59</v>
      </c>
      <c r="G99" s="2" t="s">
        <v>60</v>
      </c>
      <c r="H99" s="2" t="s">
        <v>45</v>
      </c>
      <c r="I99" s="4" t="s">
        <v>61</v>
      </c>
      <c r="J99" s="4" t="s">
        <v>62</v>
      </c>
      <c r="K99" s="2" t="s">
        <v>63</v>
      </c>
      <c r="L99" s="4" t="s">
        <v>64</v>
      </c>
      <c r="M99" s="4" t="s">
        <v>65</v>
      </c>
      <c r="N99" s="4" t="s">
        <v>50</v>
      </c>
    </row>
    <row r="100" spans="3:16">
      <c r="C100" s="1" t="s">
        <v>68</v>
      </c>
      <c r="D100" s="1" t="s">
        <v>69</v>
      </c>
      <c r="E100" s="1">
        <v>160</v>
      </c>
      <c r="F100" s="1">
        <v>25</v>
      </c>
      <c r="G100" s="1">
        <v>1</v>
      </c>
      <c r="H100" s="1">
        <v>175</v>
      </c>
      <c r="I100" s="1">
        <v>21.5</v>
      </c>
      <c r="J100" s="1">
        <v>2.5000000000000001E-2</v>
      </c>
      <c r="K100" s="1">
        <f>0.7*E100</f>
        <v>112</v>
      </c>
      <c r="L100" s="1">
        <f>0.5*F100</f>
        <v>12.5</v>
      </c>
      <c r="M100" s="1">
        <f>0.5*G100</f>
        <v>0.5</v>
      </c>
      <c r="N100" s="1">
        <v>125</v>
      </c>
    </row>
    <row r="101" spans="3:16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</sheetData>
  <mergeCells count="5">
    <mergeCell ref="C19:J19"/>
    <mergeCell ref="D1:F1"/>
    <mergeCell ref="G1:I1"/>
    <mergeCell ref="C43:K43"/>
    <mergeCell ref="C98:N98"/>
  </mergeCells>
  <conditionalFormatting sqref="K21:K25">
    <cfRule type="cellIs" dxfId="6" priority="8" operator="lessThan">
      <formula>100%</formula>
    </cfRule>
  </conditionalFormatting>
  <conditionalFormatting sqref="N45:N46">
    <cfRule type="cellIs" dxfId="5" priority="7" operator="lessThan">
      <formula>100%</formula>
    </cfRule>
  </conditionalFormatting>
  <conditionalFormatting sqref="O45:O46">
    <cfRule type="cellIs" dxfId="4" priority="6" operator="lessThan">
      <formula>100%</formula>
    </cfRule>
  </conditionalFormatting>
  <conditionalFormatting sqref="K58:K59">
    <cfRule type="cellIs" dxfId="3" priority="4" operator="lessThan">
      <formula>100%</formula>
    </cfRule>
  </conditionalFormatting>
  <conditionalFormatting sqref="N75:N78">
    <cfRule type="cellIs" dxfId="2" priority="3" operator="lessThan">
      <formula>100%</formula>
    </cfRule>
  </conditionalFormatting>
  <conditionalFormatting sqref="O97">
    <cfRule type="cellIs" dxfId="1" priority="2" operator="lessThan">
      <formula>100%</formula>
    </cfRule>
  </conditionalFormatting>
  <conditionalFormatting sqref="P97">
    <cfRule type="cellIs" dxfId="0" priority="1" operator="lessThan">
      <formula>100%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E0D0510EA5EF4B911C689B5ADEA705" ma:contentTypeVersion="4" ma:contentTypeDescription="Create a new document." ma:contentTypeScope="" ma:versionID="515525acb5e64cc9c1ddb3000db957d5">
  <xsd:schema xmlns:xsd="http://www.w3.org/2001/XMLSchema" xmlns:xs="http://www.w3.org/2001/XMLSchema" xmlns:p="http://schemas.microsoft.com/office/2006/metadata/properties" xmlns:ns2="21486795-d87d-4a90-9fdc-b154d7459572" targetNamespace="http://schemas.microsoft.com/office/2006/metadata/properties" ma:root="true" ma:fieldsID="b22e5da9b19db30759d4feabc1318b73" ns2:_="">
    <xsd:import namespace="21486795-d87d-4a90-9fdc-b154d74595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486795-d87d-4a90-9fdc-b154d7459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B54585-E4A1-447A-A5E4-6D90776E387E}"/>
</file>

<file path=customXml/itemProps2.xml><?xml version="1.0" encoding="utf-8"?>
<ds:datastoreItem xmlns:ds="http://schemas.openxmlformats.org/officeDocument/2006/customXml" ds:itemID="{8B1CA4AF-8D0B-45CF-8273-14CA4AB13EF3}"/>
</file>

<file path=customXml/itemProps3.xml><?xml version="1.0" encoding="utf-8"?>
<ds:datastoreItem xmlns:ds="http://schemas.openxmlformats.org/officeDocument/2006/customXml" ds:itemID="{9F66C611-33D2-41EE-958A-BA447D9203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McCain, Dylan</cp:lastModifiedBy>
  <cp:revision/>
  <dcterms:created xsi:type="dcterms:W3CDTF">2025-02-04T21:43:48Z</dcterms:created>
  <dcterms:modified xsi:type="dcterms:W3CDTF">2025-02-18T13:20:53Z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0x01010053E0D0510EA5EF4B911C689B5ADEA705</vt:lpwstr>
  </property>
</Properties>
</file>