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 activeTab="1"/>
  </bookViews>
  <sheets>
    <sheet name="Anscombe (resolvido)" sheetId="2" r:id="rId1"/>
    <sheet name="Anscomb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Y5" i="2"/>
  <c r="Y6" i="2"/>
  <c r="Y7" i="2"/>
  <c r="Y8" i="2"/>
  <c r="Y9" i="2"/>
  <c r="Y10" i="2"/>
  <c r="Y11" i="2"/>
  <c r="Y12" i="2"/>
  <c r="Y13" i="2"/>
  <c r="Y14" i="2"/>
  <c r="W5" i="2"/>
  <c r="W6" i="2"/>
  <c r="W7" i="2"/>
  <c r="W8" i="2"/>
  <c r="W9" i="2"/>
  <c r="W10" i="2"/>
  <c r="W11" i="2"/>
  <c r="W12" i="2"/>
  <c r="W13" i="2"/>
  <c r="W14" i="2"/>
  <c r="U5" i="2"/>
  <c r="U6" i="2"/>
  <c r="U7" i="2"/>
  <c r="U8" i="2"/>
  <c r="U9" i="2"/>
  <c r="U10" i="2"/>
  <c r="U11" i="2"/>
  <c r="U12" i="2"/>
  <c r="U13" i="2"/>
  <c r="U14" i="2"/>
  <c r="S5" i="2"/>
  <c r="S6" i="2"/>
  <c r="S7" i="2"/>
  <c r="S8" i="2"/>
  <c r="S9" i="2"/>
  <c r="S10" i="2"/>
  <c r="S11" i="2"/>
  <c r="S12" i="2"/>
  <c r="S13" i="2"/>
  <c r="S14" i="2"/>
  <c r="Y4" i="2"/>
  <c r="W4" i="2"/>
  <c r="U4" i="2"/>
  <c r="S4" i="2"/>
  <c r="V25" i="2"/>
  <c r="V26" i="2"/>
  <c r="V27" i="2"/>
  <c r="V28" i="2"/>
  <c r="V29" i="2"/>
  <c r="V30" i="2"/>
  <c r="V31" i="2"/>
  <c r="V32" i="2"/>
  <c r="V33" i="2"/>
  <c r="V34" i="2"/>
  <c r="V24" i="2"/>
  <c r="S25" i="2"/>
  <c r="S26" i="2"/>
  <c r="S27" i="2"/>
  <c r="S28" i="2"/>
  <c r="S29" i="2"/>
  <c r="S30" i="2"/>
  <c r="S31" i="2"/>
  <c r="S32" i="2"/>
  <c r="S33" i="2"/>
  <c r="S34" i="2"/>
  <c r="S24" i="2"/>
  <c r="Q38" i="2"/>
  <c r="Q39" i="2"/>
  <c r="Q40" i="2"/>
  <c r="Q41" i="2"/>
  <c r="Q42" i="2"/>
  <c r="Q43" i="2"/>
  <c r="Q44" i="2"/>
  <c r="Q45" i="2"/>
  <c r="Q46" i="2"/>
  <c r="Q47" i="2"/>
  <c r="Q37" i="2"/>
  <c r="K38" i="2"/>
  <c r="K39" i="2"/>
  <c r="K40" i="2"/>
  <c r="K41" i="2"/>
  <c r="K42" i="2"/>
  <c r="K43" i="2"/>
  <c r="K44" i="2"/>
  <c r="K45" i="2"/>
  <c r="K46" i="2"/>
  <c r="K47" i="2"/>
  <c r="K37" i="2"/>
  <c r="Q25" i="2"/>
  <c r="Q26" i="2"/>
  <c r="Q27" i="2"/>
  <c r="Q28" i="2"/>
  <c r="Q29" i="2"/>
  <c r="Q30" i="2"/>
  <c r="Q31" i="2"/>
  <c r="Q32" i="2"/>
  <c r="Q33" i="2"/>
  <c r="Q34" i="2"/>
  <c r="Q24" i="2"/>
  <c r="O25" i="2"/>
  <c r="O26" i="2"/>
  <c r="O27" i="2"/>
  <c r="O28" i="2"/>
  <c r="O29" i="2"/>
  <c r="O30" i="2"/>
  <c r="O31" i="2"/>
  <c r="O32" i="2"/>
  <c r="O33" i="2"/>
  <c r="O34" i="2"/>
  <c r="O24" i="2"/>
  <c r="M25" i="2"/>
  <c r="M26" i="2"/>
  <c r="M27" i="2"/>
  <c r="M28" i="2"/>
  <c r="M29" i="2"/>
  <c r="M30" i="2"/>
  <c r="M31" i="2"/>
  <c r="M32" i="2"/>
  <c r="M33" i="2"/>
  <c r="M34" i="2"/>
  <c r="M24" i="2"/>
  <c r="K25" i="2"/>
  <c r="K26" i="2"/>
  <c r="K27" i="2"/>
  <c r="K28" i="2"/>
  <c r="K29" i="2"/>
  <c r="K30" i="2"/>
  <c r="K31" i="2"/>
  <c r="K32" i="2"/>
  <c r="K33" i="2"/>
  <c r="K34" i="2"/>
  <c r="K24" i="2"/>
  <c r="P20" i="2"/>
  <c r="P19" i="2"/>
  <c r="P18" i="2"/>
  <c r="P17" i="2"/>
  <c r="O20" i="2"/>
  <c r="O17" i="2"/>
  <c r="N20" i="2"/>
  <c r="N17" i="2"/>
  <c r="L20" i="2"/>
  <c r="M20" i="2" s="1"/>
  <c r="L17" i="2"/>
  <c r="M17" i="2" s="1"/>
  <c r="K20" i="2"/>
  <c r="K17" i="2"/>
  <c r="J20" i="2"/>
  <c r="J17" i="2"/>
  <c r="N5" i="2"/>
  <c r="N6" i="2"/>
  <c r="N7" i="2"/>
  <c r="N8" i="2"/>
  <c r="N9" i="2"/>
  <c r="N10" i="2"/>
  <c r="N11" i="2"/>
  <c r="N12" i="2"/>
  <c r="N13" i="2"/>
  <c r="N14" i="2"/>
  <c r="N4" i="2"/>
  <c r="L5" i="2"/>
  <c r="L6" i="2"/>
  <c r="L7" i="2"/>
  <c r="L8" i="2"/>
  <c r="L9" i="2"/>
  <c r="L10" i="2"/>
  <c r="L11" i="2"/>
  <c r="L12" i="2"/>
  <c r="L13" i="2"/>
  <c r="L14" i="2"/>
  <c r="L4" i="2"/>
  <c r="N18" i="2" l="1"/>
  <c r="U26" i="2"/>
  <c r="T8" i="2"/>
  <c r="Z11" i="2"/>
  <c r="T4" i="2"/>
  <c r="T7" i="2"/>
  <c r="Q20" i="2"/>
  <c r="S20" i="2" s="1"/>
  <c r="T14" i="2"/>
  <c r="T6" i="2"/>
  <c r="Z9" i="2"/>
  <c r="T9" i="2"/>
  <c r="R20" i="2"/>
  <c r="T13" i="2"/>
  <c r="T5" i="2"/>
  <c r="Z8" i="2"/>
  <c r="T29" i="2"/>
  <c r="T12" i="2"/>
  <c r="Z4" i="2"/>
  <c r="Z7" i="2"/>
  <c r="K18" i="2"/>
  <c r="T11" i="2"/>
  <c r="T10" i="2"/>
  <c r="Z13" i="2"/>
  <c r="Z5" i="2"/>
  <c r="M39" i="2"/>
  <c r="T34" i="2"/>
  <c r="Z10" i="2"/>
  <c r="K19" i="2"/>
  <c r="O19" i="2"/>
  <c r="M46" i="2"/>
  <c r="M38" i="2"/>
  <c r="O41" i="2"/>
  <c r="T31" i="2"/>
  <c r="U28" i="2"/>
  <c r="O42" i="2"/>
  <c r="Z14" i="2"/>
  <c r="M45" i="2"/>
  <c r="O37" i="2"/>
  <c r="O40" i="2"/>
  <c r="U33" i="2"/>
  <c r="T28" i="2"/>
  <c r="U25" i="2"/>
  <c r="O18" i="2"/>
  <c r="M47" i="2"/>
  <c r="T26" i="2"/>
  <c r="Z6" i="2"/>
  <c r="Q17" i="2"/>
  <c r="M44" i="2"/>
  <c r="O47" i="2"/>
  <c r="O39" i="2"/>
  <c r="T24" i="2"/>
  <c r="T33" i="2"/>
  <c r="U30" i="2"/>
  <c r="T25" i="2"/>
  <c r="U31" i="2"/>
  <c r="Z12" i="2"/>
  <c r="N19" i="2"/>
  <c r="J18" i="2"/>
  <c r="L18" i="2"/>
  <c r="M18" i="2" s="1"/>
  <c r="Q18" i="2"/>
  <c r="M43" i="2"/>
  <c r="O46" i="2"/>
  <c r="O38" i="2"/>
  <c r="U24" i="2"/>
  <c r="T30" i="2"/>
  <c r="V10" i="2" s="1"/>
  <c r="U27" i="2"/>
  <c r="J19" i="2"/>
  <c r="M42" i="2"/>
  <c r="O45" i="2"/>
  <c r="U32" i="2"/>
  <c r="T27" i="2"/>
  <c r="V7" i="2" s="1"/>
  <c r="L19" i="2"/>
  <c r="M19" i="2" s="1"/>
  <c r="M41" i="2"/>
  <c r="O44" i="2"/>
  <c r="T32" i="2"/>
  <c r="V12" i="2" s="1"/>
  <c r="U29" i="2"/>
  <c r="Q19" i="2"/>
  <c r="M37" i="2"/>
  <c r="M40" i="2"/>
  <c r="O43" i="2"/>
  <c r="U34" i="2"/>
  <c r="X14" i="2" s="1"/>
  <c r="R17" i="2"/>
  <c r="R18" i="2" l="1"/>
  <c r="S18" i="2" s="1"/>
  <c r="V8" i="2"/>
  <c r="V11" i="2"/>
  <c r="R19" i="2"/>
  <c r="S19" i="2" s="1"/>
  <c r="X10" i="2"/>
  <c r="V6" i="2"/>
  <c r="X11" i="2"/>
  <c r="X6" i="2"/>
  <c r="X12" i="2"/>
  <c r="V5" i="2"/>
  <c r="X9" i="2"/>
  <c r="V13" i="2"/>
  <c r="X4" i="2"/>
  <c r="V4" i="2"/>
  <c r="S17" i="2"/>
  <c r="X7" i="2"/>
  <c r="X5" i="2"/>
  <c r="X8" i="2"/>
  <c r="V14" i="2"/>
  <c r="X13" i="2"/>
  <c r="V9" i="2"/>
</calcChain>
</file>

<file path=xl/sharedStrings.xml><?xml version="1.0" encoding="utf-8"?>
<sst xmlns="http://schemas.openxmlformats.org/spreadsheetml/2006/main" count="106" uniqueCount="32">
  <si>
    <t>Obs</t>
  </si>
  <si>
    <t>x</t>
  </si>
  <si>
    <t>y</t>
  </si>
  <si>
    <t>Alfa</t>
  </si>
  <si>
    <t>dataset 1</t>
  </si>
  <si>
    <t>dataset 2</t>
  </si>
  <si>
    <t>dataset 3</t>
  </si>
  <si>
    <t>dataset 4</t>
  </si>
  <si>
    <t>Beta</t>
  </si>
  <si>
    <t>SYX</t>
  </si>
  <si>
    <t>Sb1</t>
  </si>
  <si>
    <t>R^2</t>
  </si>
  <si>
    <t>SQReg</t>
  </si>
  <si>
    <t>STQ</t>
  </si>
  <si>
    <t>Média X</t>
  </si>
  <si>
    <t>Média Y</t>
  </si>
  <si>
    <t>(Y-Yest)^2</t>
  </si>
  <si>
    <t>(Y-mediaY)^2</t>
  </si>
  <si>
    <t>SQRes</t>
  </si>
  <si>
    <t>e dataset1</t>
  </si>
  <si>
    <t>e dataset2</t>
  </si>
  <si>
    <t>e dataset3</t>
  </si>
  <si>
    <t>e dataset4</t>
  </si>
  <si>
    <t>Yest</t>
  </si>
  <si>
    <t>ei/SYX (dataset1)</t>
  </si>
  <si>
    <t>ei/SYX (dataset 2)</t>
  </si>
  <si>
    <t>ei/SYX (dataset 3)</t>
  </si>
  <si>
    <t>ei/SYX (dataset 4)</t>
  </si>
  <si>
    <t>*Gere o gráfico do dataset 2 (Yest x ei/SYX)</t>
  </si>
  <si>
    <t>*Gere o gráfico do dataset 3 (Yest x ei/SYX)</t>
  </si>
  <si>
    <t>*Gere o gráfico do dataset 4 (Yest x ei/SYX)</t>
  </si>
  <si>
    <r>
      <t xml:space="preserve">*Gere o gráfico do dataset 1 (Yest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ei/SYX)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</si>
</sst>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1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(resolvido)'!$T$3</c:f>
              <c:strCache>
                <c:ptCount val="1"/>
                <c:pt idx="0">
                  <c:v>ei/SYX (dataset1)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(resolvido)'!$S$4:$S$14</c:f>
              <c:numCache>
                <c:formatCode>General</c:formatCode>
                <c:ptCount val="11"/>
                <c:pt idx="0">
                  <c:v>8.0010000000000012</c:v>
                </c:pt>
                <c:pt idx="1">
                  <c:v>7.0008181818181834</c:v>
                </c:pt>
                <c:pt idx="2">
                  <c:v>9.5012727272727293</c:v>
                </c:pt>
                <c:pt idx="3">
                  <c:v>7.5009090909090927</c:v>
                </c:pt>
                <c:pt idx="4">
                  <c:v>8.5010909090909106</c:v>
                </c:pt>
                <c:pt idx="5">
                  <c:v>10.001363636363639</c:v>
                </c:pt>
                <c:pt idx="6">
                  <c:v>6.0006363636363655</c:v>
                </c:pt>
                <c:pt idx="7">
                  <c:v>5.0004545454545468</c:v>
                </c:pt>
                <c:pt idx="8">
                  <c:v>9.0011818181818199</c:v>
                </c:pt>
                <c:pt idx="9">
                  <c:v>6.500727272727274</c:v>
                </c:pt>
                <c:pt idx="10">
                  <c:v>5.5005454545454562</c:v>
                </c:pt>
              </c:numCache>
            </c:numRef>
          </c:xVal>
          <c:yVal>
            <c:numRef>
              <c:f>'Anscombe (resolvido)'!$T$4:$T$14</c:f>
              <c:numCache>
                <c:formatCode>General</c:formatCode>
                <c:ptCount val="11"/>
                <c:pt idx="0">
                  <c:v>8.1196758873988308</c:v>
                </c:pt>
                <c:pt idx="1">
                  <c:v>6.4294153327258687</c:v>
                </c:pt>
                <c:pt idx="2">
                  <c:v>8.9609098612646392</c:v>
                </c:pt>
                <c:pt idx="3">
                  <c:v>8.3379423969162296</c:v>
                </c:pt>
                <c:pt idx="4">
                  <c:v>8.7585961414290452</c:v>
                </c:pt>
                <c:pt idx="5">
                  <c:v>11.289943639648168</c:v>
                </c:pt>
                <c:pt idx="6">
                  <c:v>5.8551149041809323</c:v>
                </c:pt>
                <c:pt idx="7">
                  <c:v>2.6364741767674142</c:v>
                </c:pt>
                <c:pt idx="8">
                  <c:v>11.192756598360866</c:v>
                </c:pt>
                <c:pt idx="9">
                  <c:v>4.3025482438582863</c:v>
                </c:pt>
                <c:pt idx="10">
                  <c:v>4.1891878674097081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4808"/>
        <c:axId val="155515984"/>
      </c:scatterChart>
      <c:valAx>
        <c:axId val="1555148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5984"/>
        <c:crosses val="autoZero"/>
        <c:crossBetween val="midCat"/>
      </c:valAx>
      <c:valAx>
        <c:axId val="155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(resolvido)'!$V$3</c:f>
              <c:strCache>
                <c:ptCount val="1"/>
                <c:pt idx="0">
                  <c:v>ei/SYX (dataset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(resolvido)'!$U$4:$U$14</c:f>
              <c:numCache>
                <c:formatCode>General</c:formatCode>
                <c:ptCount val="11"/>
                <c:pt idx="0">
                  <c:v>8.0009090909090901</c:v>
                </c:pt>
                <c:pt idx="1">
                  <c:v>7.000909090909091</c:v>
                </c:pt>
                <c:pt idx="2">
                  <c:v>9.5009090909090901</c:v>
                </c:pt>
                <c:pt idx="3">
                  <c:v>7.500909090909091</c:v>
                </c:pt>
                <c:pt idx="4">
                  <c:v>8.5009090909090901</c:v>
                </c:pt>
                <c:pt idx="5">
                  <c:v>10.00090909090909</c:v>
                </c:pt>
                <c:pt idx="6">
                  <c:v>6.000909090909091</c:v>
                </c:pt>
                <c:pt idx="7">
                  <c:v>5.000909090909091</c:v>
                </c:pt>
                <c:pt idx="8">
                  <c:v>9.0009090909090901</c:v>
                </c:pt>
                <c:pt idx="9">
                  <c:v>6.500909090909091</c:v>
                </c:pt>
                <c:pt idx="10">
                  <c:v>5.500909090909091</c:v>
                </c:pt>
              </c:numCache>
            </c:numRef>
          </c:xVal>
          <c:yVal>
            <c:numRef>
              <c:f>'Anscombe (resolvido)'!$V$4:$V$14</c:f>
              <c:numCache>
                <c:formatCode>General</c:formatCode>
                <c:ptCount val="11"/>
                <c:pt idx="0">
                  <c:v>9.0033648668102462</c:v>
                </c:pt>
                <c:pt idx="1">
                  <c:v>7.3868299196966785</c:v>
                </c:pt>
                <c:pt idx="2">
                  <c:v>9.8924590877227061</c:v>
                </c:pt>
                <c:pt idx="3">
                  <c:v>8.3001721648158426</c:v>
                </c:pt>
                <c:pt idx="4">
                  <c:v>9.5044907004154489</c:v>
                </c:pt>
                <c:pt idx="5">
                  <c:v>9.7793016414247553</c:v>
                </c:pt>
                <c:pt idx="6">
                  <c:v>4.9539448242907591</c:v>
                </c:pt>
                <c:pt idx="7">
                  <c:v>1.6966269058569212</c:v>
                </c:pt>
                <c:pt idx="8">
                  <c:v>9.8035496656314596</c:v>
                </c:pt>
                <c:pt idx="9">
                  <c:v>6.2714208061883161</c:v>
                </c:pt>
                <c:pt idx="10">
                  <c:v>3.4263192992684379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5880"/>
        <c:axId val="581745488"/>
      </c:scatterChart>
      <c:valAx>
        <c:axId val="5817458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74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(resolvido)'!$X$3</c:f>
              <c:strCache>
                <c:ptCount val="1"/>
                <c:pt idx="0">
                  <c:v>ei/SYX (dataset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(resolvido)'!$W$4:$W$14</c:f>
              <c:numCache>
                <c:formatCode>General</c:formatCode>
                <c:ptCount val="11"/>
                <c:pt idx="0">
                  <c:v>7.9997272727272737</c:v>
                </c:pt>
                <c:pt idx="1">
                  <c:v>7.0002727272727281</c:v>
                </c:pt>
                <c:pt idx="2">
                  <c:v>9.4989090909090912</c:v>
                </c:pt>
                <c:pt idx="3">
                  <c:v>7.5000000000000009</c:v>
                </c:pt>
                <c:pt idx="4">
                  <c:v>8.4994545454545474</c:v>
                </c:pt>
                <c:pt idx="5">
                  <c:v>9.9986363636363649</c:v>
                </c:pt>
                <c:pt idx="6">
                  <c:v>6.0008181818181825</c:v>
                </c:pt>
                <c:pt idx="7">
                  <c:v>5.0013636363636378</c:v>
                </c:pt>
                <c:pt idx="8">
                  <c:v>8.9991818181818193</c:v>
                </c:pt>
                <c:pt idx="9">
                  <c:v>6.5005454545454562</c:v>
                </c:pt>
                <c:pt idx="10">
                  <c:v>5.5010909090909106</c:v>
                </c:pt>
              </c:numCache>
            </c:numRef>
          </c:xVal>
          <c:yVal>
            <c:numRef>
              <c:f>'Anscombe (resolvido)'!$X$4:$X$14</c:f>
              <c:numCache>
                <c:formatCode>General</c:formatCode>
                <c:ptCount val="11"/>
                <c:pt idx="0">
                  <c:v>7.6476028236641529</c:v>
                </c:pt>
                <c:pt idx="1">
                  <c:v>6.2810744458772181</c:v>
                </c:pt>
                <c:pt idx="2">
                  <c:v>13.130996477342029</c:v>
                </c:pt>
                <c:pt idx="3">
                  <c:v>6.9602943460934217</c:v>
                </c:pt>
                <c:pt idx="4">
                  <c:v>8.3349113012348859</c:v>
                </c:pt>
                <c:pt idx="5">
                  <c:v>10.380659579238024</c:v>
                </c:pt>
                <c:pt idx="6">
                  <c:v>4.9145460680902824</c:v>
                </c:pt>
                <c:pt idx="7">
                  <c:v>3.5480176903033476</c:v>
                </c:pt>
                <c:pt idx="8">
                  <c:v>9.0141312014510895</c:v>
                </c:pt>
                <c:pt idx="9">
                  <c:v>5.5937659683064869</c:v>
                </c:pt>
                <c:pt idx="10">
                  <c:v>4.2272375905195512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2904"/>
        <c:axId val="585269304"/>
      </c:scatterChart>
      <c:valAx>
        <c:axId val="48455290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69304"/>
        <c:crosses val="autoZero"/>
        <c:crossBetween val="midCat"/>
      </c:valAx>
      <c:valAx>
        <c:axId val="5852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55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(resolvido)'!$Z$3</c:f>
              <c:strCache>
                <c:ptCount val="1"/>
                <c:pt idx="0">
                  <c:v>ei/SYX (dataset 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(resolvido)'!$Y$4:$Y$14</c:f>
              <c:numCache>
                <c:formatCode>General</c:formatCode>
                <c:ptCount val="11"/>
                <c:pt idx="0">
                  <c:v>7.0009999999999994</c:v>
                </c:pt>
                <c:pt idx="1">
                  <c:v>7.0009999999999994</c:v>
                </c:pt>
                <c:pt idx="2">
                  <c:v>7.0009999999999994</c:v>
                </c:pt>
                <c:pt idx="3">
                  <c:v>7.0009999999999994</c:v>
                </c:pt>
                <c:pt idx="4">
                  <c:v>7.0009999999999994</c:v>
                </c:pt>
                <c:pt idx="5">
                  <c:v>7.0009999999999994</c:v>
                </c:pt>
                <c:pt idx="6">
                  <c:v>7.0009999999999994</c:v>
                </c:pt>
                <c:pt idx="7">
                  <c:v>12.499999999999998</c:v>
                </c:pt>
                <c:pt idx="8">
                  <c:v>7.0009999999999994</c:v>
                </c:pt>
                <c:pt idx="9">
                  <c:v>7.0009999999999994</c:v>
                </c:pt>
                <c:pt idx="10">
                  <c:v>7.0009999999999994</c:v>
                </c:pt>
              </c:numCache>
            </c:numRef>
          </c:xVal>
          <c:yVal>
            <c:numRef>
              <c:f>'Anscombe (resolvido)'!$Z$4:$Z$14</c:f>
              <c:numCache>
                <c:formatCode>General</c:formatCode>
                <c:ptCount val="11"/>
                <c:pt idx="0">
                  <c:v>6.132211003722416</c:v>
                </c:pt>
                <c:pt idx="1">
                  <c:v>5.4686170928424689</c:v>
                </c:pt>
                <c:pt idx="2">
                  <c:v>7.0466757833496585</c:v>
                </c:pt>
                <c:pt idx="3">
                  <c:v>7.9611405629769028</c:v>
                </c:pt>
                <c:pt idx="4">
                  <c:v>7.6617140422140011</c:v>
                </c:pt>
                <c:pt idx="5">
                  <c:v>6.504471002508728</c:v>
                </c:pt>
                <c:pt idx="6">
                  <c:v>5.0558940507098198</c:v>
                </c:pt>
                <c:pt idx="7">
                  <c:v>15.373160843159138</c:v>
                </c:pt>
                <c:pt idx="8">
                  <c:v>5.306764919457116</c:v>
                </c:pt>
                <c:pt idx="9">
                  <c:v>7.2085279567350122</c:v>
                </c:pt>
                <c:pt idx="10">
                  <c:v>6.3830818724697123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54320"/>
        <c:axId val="485256280"/>
      </c:scatterChart>
      <c:valAx>
        <c:axId val="48525432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256280"/>
        <c:crosses val="autoZero"/>
        <c:crossBetween val="midCat"/>
      </c:valAx>
      <c:valAx>
        <c:axId val="4852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2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425450</xdr:colOff>
      <xdr:row>24</xdr:row>
      <xdr:rowOff>120650</xdr:rowOff>
    </xdr:from>
    <xdr:to>
      <xdr:col>21</xdr:col>
      <xdr:colOff>38100</xdr:colOff>
      <xdr:row>32</xdr:row>
      <xdr:rowOff>38100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9050" y="4540250"/>
          <a:ext cx="33972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142875</xdr:colOff>
      <xdr:row>1</xdr:row>
      <xdr:rowOff>15875</xdr:rowOff>
    </xdr:from>
    <xdr:to>
      <xdr:col>33</xdr:col>
      <xdr:colOff>447675</xdr:colOff>
      <xdr:row>15</xdr:row>
      <xdr:rowOff>180975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155575</xdr:colOff>
      <xdr:row>16</xdr:row>
      <xdr:rowOff>34925</xdr:rowOff>
    </xdr:from>
    <xdr:to>
      <xdr:col>33</xdr:col>
      <xdr:colOff>460375</xdr:colOff>
      <xdr:row>31</xdr:row>
      <xdr:rowOff>15875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523875</xdr:colOff>
      <xdr:row>1</xdr:row>
      <xdr:rowOff>22225</xdr:rowOff>
    </xdr:from>
    <xdr:to>
      <xdr:col>41</xdr:col>
      <xdr:colOff>219075</xdr:colOff>
      <xdr:row>16</xdr:row>
      <xdr:rowOff>3175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523875</xdr:colOff>
      <xdr:row>16</xdr:row>
      <xdr:rowOff>53975</xdr:rowOff>
    </xdr:from>
    <xdr:to>
      <xdr:col>41</xdr:col>
      <xdr:colOff>219075</xdr:colOff>
      <xdr:row>31</xdr:row>
      <xdr:rowOff>34925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431800</xdr:colOff>
      <xdr:row>24</xdr:row>
      <xdr:rowOff>19050</xdr:rowOff>
    </xdr:from>
    <xdr:to>
      <xdr:col>21</xdr:col>
      <xdr:colOff>44450</xdr:colOff>
      <xdr:row>31</xdr:row>
      <xdr:rowOff>120650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400" y="4438650"/>
          <a:ext cx="33972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Z47"/>
  <sheetViews>
    <sheetView zoomScale="66" zoomScaleNormal="66" workbookViewId="0">
      <selection activeCell="Q11" sqref="Q11"/>
    </sheetView>
  </sheetViews>
  <sheetFormatPr defaultRowHeight="14.5" x14ac:dyDescent="0.35"/>
  <cols>
    <col min="19" max="19" width="11.81640625" bestFit="1" customWidth="1"/>
    <col min="20" max="20" width="15.26953125" bestFit="1" customWidth="1"/>
    <col min="21" max="21" width="9.6328125" bestFit="1" customWidth="1"/>
    <col min="22" max="22" width="15.7265625" bestFit="1" customWidth="1"/>
    <col min="23" max="23" width="11.81640625" bestFit="1" customWidth="1"/>
    <col min="24" max="24" width="15.7265625" bestFit="1" customWidth="1"/>
    <col min="25" max="25" width="5.81640625" bestFit="1" customWidth="1"/>
    <col min="26" max="26" width="15.7265625" bestFit="1" customWidth="1"/>
  </cols>
  <sheetData>
    <row r="2" spans="9:26" x14ac:dyDescent="0.35">
      <c r="J2" s="22" t="s">
        <v>4</v>
      </c>
      <c r="K2" s="22"/>
      <c r="L2" s="22" t="s">
        <v>5</v>
      </c>
      <c r="M2" s="22"/>
      <c r="N2" s="22" t="s">
        <v>6</v>
      </c>
      <c r="O2" s="22"/>
      <c r="P2" s="22" t="s">
        <v>7</v>
      </c>
      <c r="Q2" s="22"/>
      <c r="S2" s="31" t="s">
        <v>4</v>
      </c>
      <c r="T2" s="32"/>
      <c r="U2" s="31" t="s">
        <v>5</v>
      </c>
      <c r="V2" s="32"/>
      <c r="W2" s="31" t="s">
        <v>6</v>
      </c>
      <c r="X2" s="32"/>
      <c r="Y2" s="31" t="s">
        <v>7</v>
      </c>
      <c r="Z2" s="32"/>
    </row>
    <row r="3" spans="9:26" x14ac:dyDescent="0.35">
      <c r="I3" s="19" t="s">
        <v>0</v>
      </c>
      <c r="J3" s="17" t="s">
        <v>1</v>
      </c>
      <c r="K3" s="18" t="s">
        <v>2</v>
      </c>
      <c r="L3" s="17" t="s">
        <v>1</v>
      </c>
      <c r="M3" s="5" t="s">
        <v>2</v>
      </c>
      <c r="N3" s="17" t="s">
        <v>1</v>
      </c>
      <c r="O3" s="18" t="s">
        <v>2</v>
      </c>
      <c r="P3" s="5" t="s">
        <v>1</v>
      </c>
      <c r="Q3" s="18" t="s">
        <v>2</v>
      </c>
      <c r="S3" s="14" t="s">
        <v>23</v>
      </c>
      <c r="T3" s="30" t="s">
        <v>24</v>
      </c>
      <c r="U3" s="14" t="s">
        <v>23</v>
      </c>
      <c r="V3" s="30" t="s">
        <v>25</v>
      </c>
      <c r="W3" s="14" t="s">
        <v>23</v>
      </c>
      <c r="X3" s="30" t="s">
        <v>26</v>
      </c>
      <c r="Y3" s="33" t="s">
        <v>23</v>
      </c>
      <c r="Z3" s="30" t="s">
        <v>27</v>
      </c>
    </row>
    <row r="4" spans="9:26" x14ac:dyDescent="0.35">
      <c r="I4" s="20">
        <v>1</v>
      </c>
      <c r="J4" s="8">
        <v>10</v>
      </c>
      <c r="K4" s="9">
        <v>8.0399999999999991</v>
      </c>
      <c r="L4" s="8">
        <f>J4</f>
        <v>10</v>
      </c>
      <c r="M4" s="9">
        <v>9.14</v>
      </c>
      <c r="N4" s="2">
        <f>J4</f>
        <v>10</v>
      </c>
      <c r="O4" s="9">
        <v>7.46</v>
      </c>
      <c r="P4" s="2">
        <v>8</v>
      </c>
      <c r="Q4" s="9">
        <v>6.58</v>
      </c>
      <c r="S4">
        <f>INTERCEPT($K$4:$K$14,$J$4:$J$14)+SLOPE($K$4:$K$14,$J$4:$J$14)*J4</f>
        <v>8.0010000000000012</v>
      </c>
      <c r="T4" s="28">
        <f>S24/$L$17</f>
        <v>8.1196758873988308</v>
      </c>
      <c r="U4">
        <f>INTERCEPT($M$4:$M$14,$L$4:$L$14)+SLOPE($M$4:$M$14,$L$4:$L$14)*L4</f>
        <v>8.0009090909090901</v>
      </c>
      <c r="V4" s="28">
        <f>T24/$L$18</f>
        <v>9.0033648668102462</v>
      </c>
      <c r="W4">
        <f>INTERCEPT($O$4:$O$14,$N$4:$N$14)+SLOPE($O$4:$O$14,$N$4:$N$14)*N4</f>
        <v>7.9997272727272737</v>
      </c>
      <c r="X4" s="28">
        <f>U24/$L$19</f>
        <v>7.6476028236641529</v>
      </c>
      <c r="Y4">
        <f>INTERCEPT($Q$4:$Q$14,$P$4:$P$14)+SLOPE($Q$4:$Q$14,$P$4:$P$14)*P4</f>
        <v>7.0009999999999994</v>
      </c>
      <c r="Z4" s="28">
        <f>V24/$L$20</f>
        <v>6.132211003722416</v>
      </c>
    </row>
    <row r="5" spans="9:26" x14ac:dyDescent="0.35">
      <c r="I5" s="20">
        <v>2</v>
      </c>
      <c r="J5" s="10">
        <v>8</v>
      </c>
      <c r="K5" s="11">
        <v>6.95</v>
      </c>
      <c r="L5" s="10">
        <f t="shared" ref="L5:L14" si="0">J5</f>
        <v>8</v>
      </c>
      <c r="M5" s="11">
        <v>8.14</v>
      </c>
      <c r="N5" s="2">
        <f t="shared" ref="N5:N14" si="1">J5</f>
        <v>8</v>
      </c>
      <c r="O5" s="11">
        <v>6.77</v>
      </c>
      <c r="P5" s="2">
        <v>8</v>
      </c>
      <c r="Q5" s="11">
        <v>5.76</v>
      </c>
      <c r="S5">
        <f>INTERCEPT($K$4:$K$14,$J$4:$J$14)+SLOPE($K$4:$K$14,$J$4:$J$14)*J5</f>
        <v>7.0008181818181834</v>
      </c>
      <c r="T5" s="28">
        <f>S25/$L$17</f>
        <v>6.4294153327258687</v>
      </c>
      <c r="U5">
        <f>INTERCEPT($M$4:$M$14,$L$4:$L$14)+SLOPE($M$4:$M$14,$L$4:$L$14)*L5</f>
        <v>7.000909090909091</v>
      </c>
      <c r="V5" s="28">
        <f>T25/$L$18</f>
        <v>7.3868299196966785</v>
      </c>
      <c r="W5">
        <f>INTERCEPT($O$4:$O$14,$N$4:$N$14)+SLOPE($O$4:$O$14,$N$4:$N$14)*N5</f>
        <v>7.0002727272727281</v>
      </c>
      <c r="X5" s="28">
        <f>U25/$L$19</f>
        <v>6.2810744458772181</v>
      </c>
      <c r="Y5">
        <f>INTERCEPT($Q$4:$Q$14,$P$4:$P$14)+SLOPE($Q$4:$Q$14,$P$4:$P$14)*P5</f>
        <v>7.0009999999999994</v>
      </c>
      <c r="Z5" s="28">
        <f>V25/$L$20</f>
        <v>5.4686170928424689</v>
      </c>
    </row>
    <row r="6" spans="9:26" x14ac:dyDescent="0.35">
      <c r="I6" s="20">
        <v>3</v>
      </c>
      <c r="J6" s="10">
        <v>13</v>
      </c>
      <c r="K6" s="11">
        <v>7.58</v>
      </c>
      <c r="L6" s="10">
        <f t="shared" si="0"/>
        <v>13</v>
      </c>
      <c r="M6" s="11">
        <v>8.74</v>
      </c>
      <c r="N6" s="2">
        <f t="shared" si="1"/>
        <v>13</v>
      </c>
      <c r="O6" s="11">
        <v>12.74</v>
      </c>
      <c r="P6" s="2">
        <v>8</v>
      </c>
      <c r="Q6" s="11">
        <v>7.71</v>
      </c>
      <c r="S6">
        <f>INTERCEPT($K$4:$K$14,$J$4:$J$14)+SLOPE($K$4:$K$14,$J$4:$J$14)*J6</f>
        <v>9.5012727272727293</v>
      </c>
      <c r="T6" s="28">
        <f>S26/$L$17</f>
        <v>8.9609098612646392</v>
      </c>
      <c r="U6">
        <f>INTERCEPT($M$4:$M$14,$L$4:$L$14)+SLOPE($M$4:$M$14,$L$4:$L$14)*L6</f>
        <v>9.5009090909090901</v>
      </c>
      <c r="V6" s="28">
        <f>T26/$L$18</f>
        <v>9.8924590877227061</v>
      </c>
      <c r="W6">
        <f>INTERCEPT($O$4:$O$14,$N$4:$N$14)+SLOPE($O$4:$O$14,$N$4:$N$14)*N6</f>
        <v>9.4989090909090912</v>
      </c>
      <c r="X6" s="28">
        <f>U26/$L$19</f>
        <v>13.130996477342029</v>
      </c>
      <c r="Y6">
        <f>INTERCEPT($Q$4:$Q$14,$P$4:$P$14)+SLOPE($Q$4:$Q$14,$P$4:$P$14)*P6</f>
        <v>7.0009999999999994</v>
      </c>
      <c r="Z6" s="28">
        <f>V26/$L$20</f>
        <v>7.0466757833496585</v>
      </c>
    </row>
    <row r="7" spans="9:26" x14ac:dyDescent="0.35">
      <c r="I7" s="20">
        <v>4</v>
      </c>
      <c r="J7" s="10">
        <v>9</v>
      </c>
      <c r="K7" s="11">
        <v>8.81</v>
      </c>
      <c r="L7" s="10">
        <f t="shared" si="0"/>
        <v>9</v>
      </c>
      <c r="M7" s="11">
        <v>8.77</v>
      </c>
      <c r="N7" s="2">
        <f t="shared" si="1"/>
        <v>9</v>
      </c>
      <c r="O7" s="11">
        <v>7.11</v>
      </c>
      <c r="P7" s="2">
        <v>8</v>
      </c>
      <c r="Q7" s="11">
        <v>8.84</v>
      </c>
      <c r="S7">
        <f>INTERCEPT($K$4:$K$14,$J$4:$J$14)+SLOPE($K$4:$K$14,$J$4:$J$14)*J7</f>
        <v>7.5009090909090927</v>
      </c>
      <c r="T7" s="28">
        <f>S27/$L$17</f>
        <v>8.3379423969162296</v>
      </c>
      <c r="U7">
        <f>INTERCEPT($M$4:$M$14,$L$4:$L$14)+SLOPE($M$4:$M$14,$L$4:$L$14)*L7</f>
        <v>7.500909090909091</v>
      </c>
      <c r="V7" s="28">
        <f>T27/$L$18</f>
        <v>8.3001721648158426</v>
      </c>
      <c r="W7">
        <f>INTERCEPT($O$4:$O$14,$N$4:$N$14)+SLOPE($O$4:$O$14,$N$4:$N$14)*N7</f>
        <v>7.5000000000000009</v>
      </c>
      <c r="X7" s="28">
        <f>U27/$L$19</f>
        <v>6.9602943460934217</v>
      </c>
      <c r="Y7">
        <f>INTERCEPT($Q$4:$Q$14,$P$4:$P$14)+SLOPE($Q$4:$Q$14,$P$4:$P$14)*P7</f>
        <v>7.0009999999999994</v>
      </c>
      <c r="Z7" s="28">
        <f>V27/$L$20</f>
        <v>7.9611405629769028</v>
      </c>
    </row>
    <row r="8" spans="9:26" x14ac:dyDescent="0.35">
      <c r="I8" s="20">
        <v>5</v>
      </c>
      <c r="J8" s="10">
        <v>11</v>
      </c>
      <c r="K8" s="11">
        <v>8.33</v>
      </c>
      <c r="L8" s="10">
        <f t="shared" si="0"/>
        <v>11</v>
      </c>
      <c r="M8" s="11">
        <v>9.26</v>
      </c>
      <c r="N8" s="2">
        <f t="shared" si="1"/>
        <v>11</v>
      </c>
      <c r="O8" s="11">
        <v>7.81</v>
      </c>
      <c r="P8" s="2">
        <v>8</v>
      </c>
      <c r="Q8" s="11">
        <v>8.4700000000000006</v>
      </c>
      <c r="S8">
        <f>INTERCEPT($K$4:$K$14,$J$4:$J$14)+SLOPE($K$4:$K$14,$J$4:$J$14)*J8</f>
        <v>8.5010909090909106</v>
      </c>
      <c r="T8" s="28">
        <f>S28/$L$17</f>
        <v>8.7585961414290452</v>
      </c>
      <c r="U8">
        <f>INTERCEPT($M$4:$M$14,$L$4:$L$14)+SLOPE($M$4:$M$14,$L$4:$L$14)*L8</f>
        <v>8.5009090909090901</v>
      </c>
      <c r="V8" s="28">
        <f>T28/$L$18</f>
        <v>9.5044907004154489</v>
      </c>
      <c r="W8">
        <f>INTERCEPT($O$4:$O$14,$N$4:$N$14)+SLOPE($O$4:$O$14,$N$4:$N$14)*N8</f>
        <v>8.4994545454545474</v>
      </c>
      <c r="X8" s="28">
        <f>U28/$L$19</f>
        <v>8.3349113012348859</v>
      </c>
      <c r="Y8">
        <f>INTERCEPT($Q$4:$Q$14,$P$4:$P$14)+SLOPE($Q$4:$Q$14,$P$4:$P$14)*P8</f>
        <v>7.0009999999999994</v>
      </c>
      <c r="Z8" s="28">
        <f>V28/$L$20</f>
        <v>7.6617140422140011</v>
      </c>
    </row>
    <row r="9" spans="9:26" x14ac:dyDescent="0.35">
      <c r="I9" s="20">
        <v>6</v>
      </c>
      <c r="J9" s="10">
        <v>14</v>
      </c>
      <c r="K9" s="11">
        <v>9.9600000000000009</v>
      </c>
      <c r="L9" s="10">
        <f t="shared" si="0"/>
        <v>14</v>
      </c>
      <c r="M9" s="11">
        <v>8.1</v>
      </c>
      <c r="N9" s="2">
        <f t="shared" si="1"/>
        <v>14</v>
      </c>
      <c r="O9" s="11">
        <v>8.84</v>
      </c>
      <c r="P9" s="2">
        <v>8</v>
      </c>
      <c r="Q9" s="11">
        <v>7.04</v>
      </c>
      <c r="S9">
        <f>INTERCEPT($K$4:$K$14,$J$4:$J$14)+SLOPE($K$4:$K$14,$J$4:$J$14)*J9</f>
        <v>10.001363636363639</v>
      </c>
      <c r="T9" s="28">
        <f>S29/$L$17</f>
        <v>11.289943639648168</v>
      </c>
      <c r="U9">
        <f>INTERCEPT($M$4:$M$14,$L$4:$L$14)+SLOPE($M$4:$M$14,$L$4:$L$14)*L9</f>
        <v>10.00090909090909</v>
      </c>
      <c r="V9" s="28">
        <f>T29/$L$18</f>
        <v>9.7793016414247553</v>
      </c>
      <c r="W9">
        <f>INTERCEPT($O$4:$O$14,$N$4:$N$14)+SLOPE($O$4:$O$14,$N$4:$N$14)*N9</f>
        <v>9.9986363636363649</v>
      </c>
      <c r="X9" s="28">
        <f>U29/$L$19</f>
        <v>10.380659579238024</v>
      </c>
      <c r="Y9">
        <f>INTERCEPT($Q$4:$Q$14,$P$4:$P$14)+SLOPE($Q$4:$Q$14,$P$4:$P$14)*P9</f>
        <v>7.0009999999999994</v>
      </c>
      <c r="Z9" s="28">
        <f>V29/$L$20</f>
        <v>6.504471002508728</v>
      </c>
    </row>
    <row r="10" spans="9:26" x14ac:dyDescent="0.35">
      <c r="I10" s="20">
        <v>7</v>
      </c>
      <c r="J10" s="10">
        <v>6</v>
      </c>
      <c r="K10" s="11">
        <v>7.24</v>
      </c>
      <c r="L10" s="10">
        <f t="shared" si="0"/>
        <v>6</v>
      </c>
      <c r="M10" s="11">
        <v>6.13</v>
      </c>
      <c r="N10" s="2">
        <f t="shared" si="1"/>
        <v>6</v>
      </c>
      <c r="O10" s="11">
        <v>6.08</v>
      </c>
      <c r="P10" s="2">
        <v>8</v>
      </c>
      <c r="Q10" s="11">
        <v>5.25</v>
      </c>
      <c r="S10">
        <f>INTERCEPT($K$4:$K$14,$J$4:$J$14)+SLOPE($K$4:$K$14,$J$4:$J$14)*J10</f>
        <v>6.0006363636363655</v>
      </c>
      <c r="T10" s="28">
        <f>S30/$L$17</f>
        <v>5.8551149041809323</v>
      </c>
      <c r="U10">
        <f>INTERCEPT($M$4:$M$14,$L$4:$L$14)+SLOPE($M$4:$M$14,$L$4:$L$14)*L10</f>
        <v>6.000909090909091</v>
      </c>
      <c r="V10" s="28">
        <f>T30/$L$18</f>
        <v>4.9539448242907591</v>
      </c>
      <c r="W10">
        <f>INTERCEPT($O$4:$O$14,$N$4:$N$14)+SLOPE($O$4:$O$14,$N$4:$N$14)*N10</f>
        <v>6.0008181818181825</v>
      </c>
      <c r="X10" s="28">
        <f>U30/$L$19</f>
        <v>4.9145460680902824</v>
      </c>
      <c r="Y10">
        <f>INTERCEPT($Q$4:$Q$14,$P$4:$P$14)+SLOPE($Q$4:$Q$14,$P$4:$P$14)*P10</f>
        <v>7.0009999999999994</v>
      </c>
      <c r="Z10" s="28">
        <f>V30/$L$20</f>
        <v>5.0558940507098198</v>
      </c>
    </row>
    <row r="11" spans="9:26" x14ac:dyDescent="0.35">
      <c r="I11" s="20">
        <v>8</v>
      </c>
      <c r="J11" s="10">
        <v>4</v>
      </c>
      <c r="K11" s="11">
        <v>4.26</v>
      </c>
      <c r="L11" s="10">
        <f t="shared" si="0"/>
        <v>4</v>
      </c>
      <c r="M11" s="11">
        <v>3.1</v>
      </c>
      <c r="N11" s="2">
        <f t="shared" si="1"/>
        <v>4</v>
      </c>
      <c r="O11" s="11">
        <v>5.39</v>
      </c>
      <c r="P11" s="2">
        <v>19</v>
      </c>
      <c r="Q11" s="11">
        <v>12.5</v>
      </c>
      <c r="S11">
        <f>INTERCEPT($K$4:$K$14,$J$4:$J$14)+SLOPE($K$4:$K$14,$J$4:$J$14)*J11</f>
        <v>5.0004545454545468</v>
      </c>
      <c r="T11" s="28">
        <f>S31/$L$17</f>
        <v>2.6364741767674142</v>
      </c>
      <c r="U11">
        <f>INTERCEPT($M$4:$M$14,$L$4:$L$14)+SLOPE($M$4:$M$14,$L$4:$L$14)*L11</f>
        <v>5.000909090909091</v>
      </c>
      <c r="V11" s="28">
        <f>T31/$L$18</f>
        <v>1.6966269058569212</v>
      </c>
      <c r="W11">
        <f>INTERCEPT($O$4:$O$14,$N$4:$N$14)+SLOPE($O$4:$O$14,$N$4:$N$14)*N11</f>
        <v>5.0013636363636378</v>
      </c>
      <c r="X11" s="28">
        <f>U31/$L$19</f>
        <v>3.5480176903033476</v>
      </c>
      <c r="Y11">
        <f>INTERCEPT($Q$4:$Q$14,$P$4:$P$14)+SLOPE($Q$4:$Q$14,$P$4:$P$14)*P11</f>
        <v>12.499999999999998</v>
      </c>
      <c r="Z11" s="28">
        <f>V31/$L$20</f>
        <v>15.373160843159138</v>
      </c>
    </row>
    <row r="12" spans="9:26" x14ac:dyDescent="0.35">
      <c r="I12" s="20">
        <v>9</v>
      </c>
      <c r="J12" s="10">
        <v>12</v>
      </c>
      <c r="K12" s="11">
        <v>10.84</v>
      </c>
      <c r="L12" s="10">
        <f t="shared" si="0"/>
        <v>12</v>
      </c>
      <c r="M12" s="11">
        <v>9.1300000000000008</v>
      </c>
      <c r="N12" s="2">
        <f t="shared" si="1"/>
        <v>12</v>
      </c>
      <c r="O12" s="11">
        <v>8.15</v>
      </c>
      <c r="P12" s="2">
        <v>8</v>
      </c>
      <c r="Q12" s="11">
        <v>5.56</v>
      </c>
      <c r="S12">
        <f>INTERCEPT($K$4:$K$14,$J$4:$J$14)+SLOPE($K$4:$K$14,$J$4:$J$14)*J12</f>
        <v>9.0011818181818199</v>
      </c>
      <c r="T12" s="28">
        <f>S32/$L$17</f>
        <v>11.192756598360866</v>
      </c>
      <c r="U12">
        <f>INTERCEPT($M$4:$M$14,$L$4:$L$14)+SLOPE($M$4:$M$14,$L$4:$L$14)*L12</f>
        <v>9.0009090909090901</v>
      </c>
      <c r="V12" s="28">
        <f>T32/$L$18</f>
        <v>9.8035496656314596</v>
      </c>
      <c r="W12">
        <f>INTERCEPT($O$4:$O$14,$N$4:$N$14)+SLOPE($O$4:$O$14,$N$4:$N$14)*N12</f>
        <v>8.9991818181818193</v>
      </c>
      <c r="X12" s="28">
        <f>U32/$L$19</f>
        <v>9.0141312014510895</v>
      </c>
      <c r="Y12">
        <f>INTERCEPT($Q$4:$Q$14,$P$4:$P$14)+SLOPE($Q$4:$Q$14,$P$4:$P$14)*P12</f>
        <v>7.0009999999999994</v>
      </c>
      <c r="Z12" s="28">
        <f>V32/$L$20</f>
        <v>5.306764919457116</v>
      </c>
    </row>
    <row r="13" spans="9:26" x14ac:dyDescent="0.35">
      <c r="I13" s="20">
        <v>10</v>
      </c>
      <c r="J13" s="10">
        <v>7</v>
      </c>
      <c r="K13" s="11">
        <v>4.82</v>
      </c>
      <c r="L13" s="10">
        <f t="shared" si="0"/>
        <v>7</v>
      </c>
      <c r="M13" s="11">
        <v>7.26</v>
      </c>
      <c r="N13" s="2">
        <f t="shared" si="1"/>
        <v>7</v>
      </c>
      <c r="O13" s="11">
        <v>6.42</v>
      </c>
      <c r="P13" s="2">
        <v>8</v>
      </c>
      <c r="Q13" s="11">
        <v>7.91</v>
      </c>
      <c r="S13">
        <f>INTERCEPT($K$4:$K$14,$J$4:$J$14)+SLOPE($K$4:$K$14,$J$4:$J$14)*J13</f>
        <v>6.500727272727274</v>
      </c>
      <c r="T13" s="28">
        <f>S33/$L$17</f>
        <v>4.3025482438582863</v>
      </c>
      <c r="U13">
        <f>INTERCEPT($M$4:$M$14,$L$4:$L$14)+SLOPE($M$4:$M$14,$L$4:$L$14)*L13</f>
        <v>6.500909090909091</v>
      </c>
      <c r="V13" s="28">
        <f>T33/$L$18</f>
        <v>6.2714208061883161</v>
      </c>
      <c r="W13">
        <f>INTERCEPT($O$4:$O$14,$N$4:$N$14)+SLOPE($O$4:$O$14,$N$4:$N$14)*N13</f>
        <v>6.5005454545454562</v>
      </c>
      <c r="X13" s="28">
        <f>U33/$L$19</f>
        <v>5.5937659683064869</v>
      </c>
      <c r="Y13">
        <f>INTERCEPT($Q$4:$Q$14,$P$4:$P$14)+SLOPE($Q$4:$Q$14,$P$4:$P$14)*P13</f>
        <v>7.0009999999999994</v>
      </c>
      <c r="Z13" s="28">
        <f>V33/$L$20</f>
        <v>7.2085279567350122</v>
      </c>
    </row>
    <row r="14" spans="9:26" x14ac:dyDescent="0.35">
      <c r="I14" s="21">
        <v>11</v>
      </c>
      <c r="J14" s="12">
        <v>5</v>
      </c>
      <c r="K14" s="13">
        <v>5.68</v>
      </c>
      <c r="L14" s="12">
        <f t="shared" si="0"/>
        <v>5</v>
      </c>
      <c r="M14" s="13">
        <v>4.74</v>
      </c>
      <c r="N14" s="3">
        <f t="shared" si="1"/>
        <v>5</v>
      </c>
      <c r="O14" s="13">
        <v>5.73</v>
      </c>
      <c r="P14" s="3">
        <v>8</v>
      </c>
      <c r="Q14" s="13">
        <v>6.89</v>
      </c>
      <c r="S14">
        <f>INTERCEPT($K$4:$K$14,$J$4:$J$14)+SLOPE($K$4:$K$14,$J$4:$J$14)*J14</f>
        <v>5.5005454545454562</v>
      </c>
      <c r="T14" s="29">
        <f>S34/$L$17</f>
        <v>4.1891878674097081</v>
      </c>
      <c r="U14">
        <f>INTERCEPT($M$4:$M$14,$L$4:$L$14)+SLOPE($M$4:$M$14,$L$4:$L$14)*L14</f>
        <v>5.500909090909091</v>
      </c>
      <c r="V14" s="29">
        <f>T34/$L$18</f>
        <v>3.4263192992684379</v>
      </c>
      <c r="W14">
        <f>INTERCEPT($O$4:$O$14,$N$4:$N$14)+SLOPE($O$4:$O$14,$N$4:$N$14)*N14</f>
        <v>5.5010909090909106</v>
      </c>
      <c r="X14" s="29">
        <f>U34/$L$19</f>
        <v>4.2272375905195512</v>
      </c>
      <c r="Y14">
        <f>INTERCEPT($Q$4:$Q$14,$P$4:$P$14)+SLOPE($Q$4:$Q$14,$P$4:$P$14)*P14</f>
        <v>7.0009999999999994</v>
      </c>
      <c r="Z14" s="29">
        <f>V34/$L$20</f>
        <v>6.3830818724697123</v>
      </c>
    </row>
    <row r="16" spans="9:26" x14ac:dyDescent="0.35">
      <c r="J16" s="7" t="s">
        <v>3</v>
      </c>
      <c r="K16" s="7" t="s">
        <v>8</v>
      </c>
      <c r="L16" s="7" t="s">
        <v>9</v>
      </c>
      <c r="M16" s="7" t="s">
        <v>10</v>
      </c>
      <c r="N16" s="7" t="s">
        <v>11</v>
      </c>
      <c r="O16" s="16" t="s">
        <v>14</v>
      </c>
      <c r="P16" s="16" t="s">
        <v>15</v>
      </c>
      <c r="Q16" s="16" t="s">
        <v>13</v>
      </c>
      <c r="R16" s="14" t="s">
        <v>18</v>
      </c>
      <c r="S16" s="14" t="s">
        <v>12</v>
      </c>
    </row>
    <row r="17" spans="9:22" x14ac:dyDescent="0.35">
      <c r="I17" t="s">
        <v>4</v>
      </c>
      <c r="J17" s="4">
        <f>INTERCEPT(K4:K14,J4:J14)</f>
        <v>3.0000909090909103</v>
      </c>
      <c r="K17" s="6">
        <f>SLOPE(K4:K14,J4:J14)</f>
        <v>0.50009090909090914</v>
      </c>
      <c r="L17" s="4">
        <f>STEYX(K4:K14,J4:J14)</f>
        <v>1.2366033227263209</v>
      </c>
      <c r="M17" s="15">
        <f>L17/(SQRT(SUMSQ(J4:J14)-11*AVERAGE(J4:J14)^2))</f>
        <v>0.11790550059563408</v>
      </c>
      <c r="N17" s="4">
        <f>RSQ(K4:K14,J4:J14)</f>
        <v>0.666542459508775</v>
      </c>
      <c r="O17" s="2">
        <f>AVERAGE(J4:J14)</f>
        <v>9</v>
      </c>
      <c r="P17" s="6">
        <f>AVERAGE(K4:K14)</f>
        <v>7.5009090909090927</v>
      </c>
      <c r="Q17" s="6">
        <f>SUM(K24:K34)</f>
        <v>41.272690909090912</v>
      </c>
      <c r="R17" s="23">
        <f>SUM(K37:K47)</f>
        <v>13.762689999999999</v>
      </c>
      <c r="S17" s="23">
        <f>Q17-R17</f>
        <v>27.510000909090913</v>
      </c>
    </row>
    <row r="18" spans="9:22" x14ac:dyDescent="0.35">
      <c r="I18" t="s">
        <v>5</v>
      </c>
      <c r="J18" s="4">
        <f>INTERCEPT(M4:M14,L4:L14)</f>
        <v>3.000909090909091</v>
      </c>
      <c r="K18" s="6">
        <f>SLOPE(M4:M14,L4:L14)</f>
        <v>0.5</v>
      </c>
      <c r="L18" s="4">
        <f>STEYX(M4:M14,L4:L14)</f>
        <v>1.2372142053415769</v>
      </c>
      <c r="M18" s="15">
        <f>L18/(SQRT(SUMSQ(L4:L14)-11*AVERAGE(L4:L14)^2))</f>
        <v>0.11796374596764078</v>
      </c>
      <c r="N18" s="4">
        <f>RSQ(M4:M14,L4:L14)</f>
        <v>0.66624203372748458</v>
      </c>
      <c r="O18" s="2">
        <f>AVERAGE(L4:L14)</f>
        <v>9</v>
      </c>
      <c r="P18" s="6">
        <f>AVERAGE(M4:M14)</f>
        <v>7.500909090909091</v>
      </c>
      <c r="Q18" s="6">
        <f>SUM(M24:M34)</f>
        <v>41.276290909090903</v>
      </c>
      <c r="R18" s="24">
        <f>SUM(M37:M47)</f>
        <v>13.776290909090909</v>
      </c>
      <c r="S18" s="24">
        <f t="shared" ref="S18:S20" si="2">Q18-R18</f>
        <v>27.499999999999993</v>
      </c>
    </row>
    <row r="19" spans="9:22" x14ac:dyDescent="0.35">
      <c r="I19" t="s">
        <v>6</v>
      </c>
      <c r="J19" s="4">
        <f>INTERCEPT(O4:O14,N4:N14)</f>
        <v>3.0024545454545466</v>
      </c>
      <c r="K19" s="6">
        <f>SLOPE(O4:O14,N4:N14)</f>
        <v>0.49972727272727274</v>
      </c>
      <c r="L19" s="4">
        <f>STEYX(O4:O14,N4:N14)</f>
        <v>1.2363113513899961</v>
      </c>
      <c r="M19" s="15">
        <f>L19/(SQRT(SUMSQ(N4:N14)-11*AVERAGE(N4:N14)^2))</f>
        <v>0.11787766222100231</v>
      </c>
      <c r="N19" s="4">
        <f>RSQ(O4:O14,N4:N14)</f>
        <v>0.66632404106655907</v>
      </c>
      <c r="O19" s="2">
        <f>AVERAGE(N4:N14)</f>
        <v>9</v>
      </c>
      <c r="P19" s="6">
        <f>AVERAGE(O4:O14)</f>
        <v>7.5000000000000009</v>
      </c>
      <c r="Q19" s="6">
        <f>SUM(O24:O34)</f>
        <v>41.226200000000006</v>
      </c>
      <c r="R19" s="24">
        <f>SUM(O37:O47)</f>
        <v>13.756191818181826</v>
      </c>
      <c r="S19" s="24">
        <f t="shared" si="2"/>
        <v>27.47000818181818</v>
      </c>
    </row>
    <row r="20" spans="9:22" x14ac:dyDescent="0.35">
      <c r="I20" t="s">
        <v>7</v>
      </c>
      <c r="J20" s="25">
        <f>INTERCEPT(Q4:Q14,P4:P14)</f>
        <v>3.0017272727272726</v>
      </c>
      <c r="K20" s="26">
        <f>SLOPE(Q4:Q14,P4:P14)</f>
        <v>0.49990909090909086</v>
      </c>
      <c r="L20" s="25">
        <f>STEYX(Q4:Q14,P4:P14)</f>
        <v>1.2356954856813769</v>
      </c>
      <c r="M20" s="27">
        <f>L20/(SQRT(SUMSQ(P4:P14)-11*AVERAGE(P4:P14)^2))</f>
        <v>0.11781894172968553</v>
      </c>
      <c r="N20" s="25">
        <f>RSQ(Q4:Q14,P4:P14)</f>
        <v>0.66670725689846533</v>
      </c>
      <c r="O20" s="3">
        <f>AVERAGE(P4:P14)</f>
        <v>9</v>
      </c>
      <c r="P20" s="26">
        <f>AVERAGE(Q4:Q14)</f>
        <v>7.5009090909090901</v>
      </c>
      <c r="Q20" s="26">
        <f>SUM(Q24:Q34)</f>
        <v>41.232490909090906</v>
      </c>
      <c r="R20" s="26">
        <f>SUM(Q37:Q47)</f>
        <v>13.742490000000004</v>
      </c>
      <c r="S20" s="26">
        <f t="shared" si="2"/>
        <v>27.490000909090902</v>
      </c>
    </row>
    <row r="21" spans="9:22" x14ac:dyDescent="0.35">
      <c r="Q21" s="6"/>
    </row>
    <row r="23" spans="9:22" x14ac:dyDescent="0.35">
      <c r="K23" s="1" t="s">
        <v>17</v>
      </c>
      <c r="L23" s="1"/>
      <c r="M23" s="1" t="s">
        <v>17</v>
      </c>
      <c r="N23" s="1"/>
      <c r="O23" s="1" t="s">
        <v>17</v>
      </c>
      <c r="P23" s="1"/>
      <c r="Q23" s="1" t="s">
        <v>17</v>
      </c>
      <c r="S23" s="1" t="s">
        <v>19</v>
      </c>
      <c r="T23" s="1" t="s">
        <v>20</v>
      </c>
      <c r="U23" s="1" t="s">
        <v>21</v>
      </c>
      <c r="V23" s="1" t="s">
        <v>22</v>
      </c>
    </row>
    <row r="24" spans="9:22" x14ac:dyDescent="0.35">
      <c r="K24">
        <f>(K4-AVERAGE($K$4:$K$14))^2</f>
        <v>0.29061900826445991</v>
      </c>
      <c r="M24">
        <f>(M4-AVERAGE($M$4:$M$14))^2</f>
        <v>2.6866190082644645</v>
      </c>
      <c r="O24">
        <f>(O4-AVERAGE($O$4:$O$14))^2</f>
        <v>1.6000000000000738E-3</v>
      </c>
      <c r="Q24">
        <f>(Q4-AVERAGE($Q$4:$Q$14))^2</f>
        <v>0.84807355371900661</v>
      </c>
      <c r="S24">
        <f>K4-INTERCEPT($K$4:$K$14,$J$4:$J$14)+SLOPE($K$4:$K$14,$J$4:$J$14)*J4</f>
        <v>10.040818181818182</v>
      </c>
      <c r="T24">
        <f>M4-INTERCEPT($M$4:$M$14,$L$4:$L$14)+SLOPE($M$4:$M$14,$L$4:$L$14)*L4</f>
        <v>11.13909090909091</v>
      </c>
      <c r="U24">
        <f>O4-INTERCEPT($O$4:$O$14,$N$4:$N$14)+SLOPE($O$4:$O$14,$N$4:$N$14)*N4</f>
        <v>9.4548181818181796</v>
      </c>
      <c r="V24">
        <f>Q4-INTERCEPT($Q$4:$Q$14,$P$4:$P$14)+SLOPE($Q$4:$Q$14,$P$4:$P$14)*P4</f>
        <v>7.5775454545454544</v>
      </c>
    </row>
    <row r="25" spans="9:22" x14ac:dyDescent="0.35">
      <c r="K25">
        <f t="shared" ref="K25:K34" si="3">(K5-AVERAGE($K$4:$K$14))^2</f>
        <v>0.30350082644628285</v>
      </c>
      <c r="M25">
        <f t="shared" ref="M25:M34" si="4">(M5-AVERAGE($M$4:$M$14))^2</f>
        <v>0.40843719008264529</v>
      </c>
      <c r="O25">
        <f t="shared" ref="O25:O34" si="5">(O5-AVERAGE($O$4:$O$14))^2</f>
        <v>0.53290000000000193</v>
      </c>
      <c r="Q25">
        <f t="shared" ref="Q25:Q34" si="6">(Q5-AVERAGE($Q$4:$Q$14))^2</f>
        <v>3.0307644628099153</v>
      </c>
      <c r="S25">
        <f t="shared" ref="S25:S34" si="7">K5-INTERCEPT($K$4:$K$14,$J$4:$J$14)+SLOPE($K$4:$K$14,$J$4:$J$14)*J5</f>
        <v>7.9506363636363631</v>
      </c>
      <c r="T25">
        <f>M5-INTERCEPT($M$4:$M$14,$L$4:$L$14)+SLOPE($M$4:$M$14,$L$4:$L$14)*L5</f>
        <v>9.1390909090909105</v>
      </c>
      <c r="U25">
        <f>O5-INTERCEPT($O$4:$O$14,$N$4:$N$14)+SLOPE($O$4:$O$14,$N$4:$N$14)*N5</f>
        <v>7.7653636363636345</v>
      </c>
      <c r="V25">
        <f>Q5-INTERCEPT($Q$4:$Q$14,$P$4:$P$14)+SLOPE($Q$4:$Q$14,$P$4:$P$14)*P5</f>
        <v>6.7575454545454541</v>
      </c>
    </row>
    <row r="26" spans="9:22" x14ac:dyDescent="0.35">
      <c r="K26">
        <f t="shared" si="3"/>
        <v>6.2553719008261672E-3</v>
      </c>
      <c r="M26">
        <f t="shared" si="4"/>
        <v>1.535346280991736</v>
      </c>
      <c r="O26">
        <f t="shared" si="5"/>
        <v>27.457599999999992</v>
      </c>
      <c r="Q26">
        <f t="shared" si="6"/>
        <v>4.3719008264463143E-2</v>
      </c>
      <c r="S26">
        <f t="shared" si="7"/>
        <v>11.081090909090909</v>
      </c>
      <c r="T26">
        <f>M6-INTERCEPT($M$4:$M$14,$L$4:$L$14)+SLOPE($M$4:$M$14,$L$4:$L$14)*L6</f>
        <v>12.239090909090908</v>
      </c>
      <c r="U26">
        <f>O6-INTERCEPT($O$4:$O$14,$N$4:$N$14)+SLOPE($O$4:$O$14,$N$4:$N$14)*N6</f>
        <v>16.234000000000002</v>
      </c>
      <c r="V26">
        <f>Q6-INTERCEPT($Q$4:$Q$14,$P$4:$P$14)+SLOPE($Q$4:$Q$14,$P$4:$P$14)*P6</f>
        <v>8.7075454545454534</v>
      </c>
    </row>
    <row r="27" spans="9:22" x14ac:dyDescent="0.35">
      <c r="K27">
        <f t="shared" si="3"/>
        <v>1.7137190082644593</v>
      </c>
      <c r="M27">
        <f t="shared" si="4"/>
        <v>1.6105917355371888</v>
      </c>
      <c r="O27">
        <f t="shared" si="5"/>
        <v>0.15210000000000046</v>
      </c>
      <c r="Q27">
        <f t="shared" si="6"/>
        <v>1.7931644628099193</v>
      </c>
      <c r="S27">
        <f t="shared" si="7"/>
        <v>10.310727272727274</v>
      </c>
      <c r="T27">
        <f>M7-INTERCEPT($M$4:$M$14,$L$4:$L$14)+SLOPE($M$4:$M$14,$L$4:$L$14)*L7</f>
        <v>10.269090909090909</v>
      </c>
      <c r="U27">
        <f>O7-INTERCEPT($O$4:$O$14,$N$4:$N$14)+SLOPE($O$4:$O$14,$N$4:$N$14)*N7</f>
        <v>8.605090909090908</v>
      </c>
      <c r="V27">
        <f>Q7-INTERCEPT($Q$4:$Q$14,$P$4:$P$14)+SLOPE($Q$4:$Q$14,$P$4:$P$14)*P7</f>
        <v>9.8375454545454541</v>
      </c>
    </row>
    <row r="28" spans="9:22" x14ac:dyDescent="0.35">
      <c r="K28">
        <f t="shared" si="3"/>
        <v>0.68739173553718713</v>
      </c>
      <c r="M28">
        <f t="shared" si="4"/>
        <v>3.0944008264462801</v>
      </c>
      <c r="O28">
        <f t="shared" si="5"/>
        <v>9.6099999999999214E-2</v>
      </c>
      <c r="Q28">
        <f t="shared" si="6"/>
        <v>0.93913719008264751</v>
      </c>
      <c r="S28">
        <f t="shared" si="7"/>
        <v>10.83090909090909</v>
      </c>
      <c r="T28">
        <f>M8-INTERCEPT($M$4:$M$14,$L$4:$L$14)+SLOPE($M$4:$M$14,$L$4:$L$14)*L8</f>
        <v>11.759090909090908</v>
      </c>
      <c r="U28">
        <f>O8-INTERCEPT($O$4:$O$14,$N$4:$N$14)+SLOPE($O$4:$O$14,$N$4:$N$14)*N8</f>
        <v>10.304545454545453</v>
      </c>
      <c r="V28">
        <f>Q8-INTERCEPT($Q$4:$Q$14,$P$4:$P$14)+SLOPE($Q$4:$Q$14,$P$4:$P$14)*P8</f>
        <v>9.4675454545454549</v>
      </c>
    </row>
    <row r="29" spans="9:22" x14ac:dyDescent="0.35">
      <c r="K29">
        <f t="shared" si="3"/>
        <v>6.0471280991735492</v>
      </c>
      <c r="M29">
        <f t="shared" si="4"/>
        <v>0.35890991735537142</v>
      </c>
      <c r="O29">
        <f t="shared" si="5"/>
        <v>1.7955999999999972</v>
      </c>
      <c r="Q29">
        <f t="shared" si="6"/>
        <v>0.21243719008264383</v>
      </c>
      <c r="S29">
        <f t="shared" si="7"/>
        <v>13.961181818181817</v>
      </c>
      <c r="T29">
        <f>M9-INTERCEPT($M$4:$M$14,$L$4:$L$14)+SLOPE($M$4:$M$14,$L$4:$L$14)*L9</f>
        <v>12.099090909090908</v>
      </c>
      <c r="U29">
        <f>O9-INTERCEPT($O$4:$O$14,$N$4:$N$14)+SLOPE($O$4:$O$14,$N$4:$N$14)*N9</f>
        <v>12.833727272727272</v>
      </c>
      <c r="V29">
        <f>Q9-INTERCEPT($Q$4:$Q$14,$P$4:$P$14)+SLOPE($Q$4:$Q$14,$P$4:$P$14)*P9</f>
        <v>8.0375454545454552</v>
      </c>
    </row>
    <row r="30" spans="9:22" x14ac:dyDescent="0.35">
      <c r="K30">
        <f t="shared" si="3"/>
        <v>6.8073553719009111E-2</v>
      </c>
      <c r="M30">
        <f t="shared" si="4"/>
        <v>1.8793917355371905</v>
      </c>
      <c r="O30">
        <f t="shared" si="5"/>
        <v>2.0164000000000022</v>
      </c>
      <c r="Q30">
        <f t="shared" si="6"/>
        <v>5.0665917355371866</v>
      </c>
      <c r="S30">
        <f t="shared" si="7"/>
        <v>7.2404545454545453</v>
      </c>
      <c r="T30">
        <f>M10-INTERCEPT($M$4:$M$14,$L$4:$L$14)+SLOPE($M$4:$M$14,$L$4:$L$14)*L10</f>
        <v>6.1290909090909089</v>
      </c>
      <c r="U30">
        <f>O10-INTERCEPT($O$4:$O$14,$N$4:$N$14)+SLOPE($O$4:$O$14,$N$4:$N$14)*N10</f>
        <v>6.0759090909090894</v>
      </c>
      <c r="V30">
        <f>Q10-INTERCEPT($Q$4:$Q$14,$P$4:$P$14)+SLOPE($Q$4:$Q$14,$P$4:$P$14)*P10</f>
        <v>6.2475454545454543</v>
      </c>
    </row>
    <row r="31" spans="9:22" x14ac:dyDescent="0.35">
      <c r="K31">
        <f t="shared" si="3"/>
        <v>10.503491735537203</v>
      </c>
      <c r="M31">
        <f t="shared" si="4"/>
        <v>19.368000826446277</v>
      </c>
      <c r="O31">
        <f t="shared" si="5"/>
        <v>4.4521000000000051</v>
      </c>
      <c r="Q31">
        <f t="shared" si="6"/>
        <v>24.990909917355381</v>
      </c>
      <c r="S31">
        <f t="shared" si="7"/>
        <v>3.2602727272727261</v>
      </c>
      <c r="T31">
        <f>M11-INTERCEPT($M$4:$M$14,$L$4:$L$14)+SLOPE($M$4:$M$14,$L$4:$L$14)*L11</f>
        <v>2.0990909090909091</v>
      </c>
      <c r="U31">
        <f>O11-INTERCEPT($O$4:$O$14,$N$4:$N$14)+SLOPE($O$4:$O$14,$N$4:$N$14)*N11</f>
        <v>4.3864545454545443</v>
      </c>
      <c r="V31">
        <f>Q11-INTERCEPT($Q$4:$Q$14,$P$4:$P$14)+SLOPE($Q$4:$Q$14,$P$4:$P$14)*P11</f>
        <v>18.996545454545455</v>
      </c>
    </row>
    <row r="32" spans="9:22" x14ac:dyDescent="0.35">
      <c r="K32">
        <f t="shared" si="3"/>
        <v>11.149528099173541</v>
      </c>
      <c r="M32">
        <f t="shared" si="4"/>
        <v>2.6539371900826469</v>
      </c>
      <c r="O32">
        <f t="shared" si="5"/>
        <v>0.42249999999999932</v>
      </c>
      <c r="Q32">
        <f t="shared" si="6"/>
        <v>3.7671280991735521</v>
      </c>
      <c r="S32">
        <f t="shared" si="7"/>
        <v>13.840999999999999</v>
      </c>
      <c r="T32">
        <f>M12-INTERCEPT($M$4:$M$14,$L$4:$L$14)+SLOPE($M$4:$M$14,$L$4:$L$14)*L12</f>
        <v>12.129090909090909</v>
      </c>
      <c r="U32">
        <f>O12-INTERCEPT($O$4:$O$14,$N$4:$N$14)+SLOPE($O$4:$O$14,$N$4:$N$14)*N12</f>
        <v>11.144272727272726</v>
      </c>
      <c r="V32">
        <f>Q12-INTERCEPT($Q$4:$Q$14,$P$4:$P$14)+SLOPE($Q$4:$Q$14,$P$4:$P$14)*P12</f>
        <v>6.5575454545454539</v>
      </c>
    </row>
    <row r="33" spans="11:22" x14ac:dyDescent="0.35">
      <c r="K33">
        <f t="shared" si="3"/>
        <v>7.1872735537190167</v>
      </c>
      <c r="M33">
        <f t="shared" si="4"/>
        <v>5.8037190082644761E-2</v>
      </c>
      <c r="O33">
        <f t="shared" si="5"/>
        <v>1.1664000000000021</v>
      </c>
      <c r="Q33">
        <f t="shared" si="6"/>
        <v>0.16735537190082725</v>
      </c>
      <c r="S33">
        <f t="shared" si="7"/>
        <v>5.3205454545454538</v>
      </c>
      <c r="T33">
        <f>M13-INTERCEPT($M$4:$M$14,$L$4:$L$14)+SLOPE($M$4:$M$14,$L$4:$L$14)*L13</f>
        <v>7.7590909090909088</v>
      </c>
      <c r="U33">
        <f>O13-INTERCEPT($O$4:$O$14,$N$4:$N$14)+SLOPE($O$4:$O$14,$N$4:$N$14)*N13</f>
        <v>6.9156363636363629</v>
      </c>
      <c r="V33">
        <f>Q13-INTERCEPT($Q$4:$Q$14,$P$4:$P$14)+SLOPE($Q$4:$Q$14,$P$4:$P$14)*P13</f>
        <v>8.9075454545454544</v>
      </c>
    </row>
    <row r="34" spans="11:22" x14ac:dyDescent="0.35">
      <c r="K34">
        <f t="shared" si="3"/>
        <v>3.3157099173553797</v>
      </c>
      <c r="M34">
        <f t="shared" si="4"/>
        <v>7.6226190082644623</v>
      </c>
      <c r="O34">
        <f t="shared" si="5"/>
        <v>3.1329000000000016</v>
      </c>
      <c r="Q34">
        <f t="shared" si="6"/>
        <v>0.37320991735537129</v>
      </c>
      <c r="S34">
        <f t="shared" si="7"/>
        <v>5.1803636363636354</v>
      </c>
      <c r="T34">
        <f>M14-INTERCEPT($M$4:$M$14,$L$4:$L$14)+SLOPE($M$4:$M$14,$L$4:$L$14)*L14</f>
        <v>4.2390909090909092</v>
      </c>
      <c r="U34">
        <f>O14-INTERCEPT($O$4:$O$14,$N$4:$N$14)+SLOPE($O$4:$O$14,$N$4:$N$14)*N14</f>
        <v>5.2261818181818178</v>
      </c>
      <c r="V34">
        <f>Q14-INTERCEPT($Q$4:$Q$14,$P$4:$P$14)+SLOPE($Q$4:$Q$14,$P$4:$P$14)*P14</f>
        <v>7.887545454545454</v>
      </c>
    </row>
    <row r="36" spans="11:22" x14ac:dyDescent="0.35">
      <c r="K36" s="1" t="s">
        <v>16</v>
      </c>
      <c r="L36" s="1"/>
      <c r="M36" s="1" t="s">
        <v>16</v>
      </c>
      <c r="N36" s="1"/>
      <c r="O36" s="1" t="s">
        <v>16</v>
      </c>
      <c r="P36" s="1"/>
      <c r="Q36" s="1" t="s">
        <v>16</v>
      </c>
    </row>
    <row r="37" spans="11:22" x14ac:dyDescent="0.35">
      <c r="K37">
        <f>(K4-INTERCEPT($K$4:$K$14,$J$4:$J$14)-SLOPE($K$4:$K$14,$J$4:$J$14)*J4)^2</f>
        <v>1.5209999999997688E-3</v>
      </c>
      <c r="M37">
        <f>(M4-INTERCEPT($M$4:$M$14,$L$4:$L$14)-SLOPE($M$4:$M$14,$L$4:$L$14)*L4)^2</f>
        <v>1.2975280991735549</v>
      </c>
      <c r="O37">
        <f>(O4-INTERCEPT($O$4:$O$14,$N$4:$N$14)-SLOPE($O$4:$O$14,$N$4:$N$14)*N4)^2</f>
        <v>0.29130552892562089</v>
      </c>
      <c r="Q37">
        <f>(Q4-INTERCEPT($Q$4:$Q$14,$P$4:$P$14)-SLOPE($Q$4:$Q$14,$P$4:$P$14)*P4)^2</f>
        <v>0.17724099999999948</v>
      </c>
    </row>
    <row r="38" spans="11:22" x14ac:dyDescent="0.35">
      <c r="K38">
        <f t="shared" ref="K38:K47" si="8">(K5-INTERCEPT($K$4:$K$14,$J$4:$J$14)-SLOPE($K$4:$K$14,$J$4:$J$14)*J5)^2</f>
        <v>2.5824876033059261E-3</v>
      </c>
      <c r="M38">
        <f t="shared" ref="M38:M47" si="9">(M5-INTERCEPT($M$4:$M$14,$L$4:$L$14)-SLOPE($M$4:$M$14,$L$4:$L$14)*L5)^2</f>
        <v>1.2975280991735549</v>
      </c>
      <c r="O38">
        <f t="shared" ref="O38:O47" si="10">(O5-INTERCEPT($O$4:$O$14,$N$4:$N$14)-SLOPE($O$4:$O$14,$N$4:$N$14)*N5)^2</f>
        <v>5.302552892562061E-2</v>
      </c>
      <c r="Q38">
        <f t="shared" ref="Q38:Q47" si="11">(Q5-INTERCEPT($Q$4:$Q$14,$P$4:$P$14)-SLOPE($Q$4:$Q$14,$P$4:$P$14)*P5)^2</f>
        <v>1.5400809999999991</v>
      </c>
    </row>
    <row r="39" spans="11:22" x14ac:dyDescent="0.35">
      <c r="K39">
        <f t="shared" si="8"/>
        <v>3.6912888925619911</v>
      </c>
      <c r="M39">
        <f t="shared" si="9"/>
        <v>0.5789826446280989</v>
      </c>
      <c r="O39">
        <f t="shared" si="10"/>
        <v>10.504670280991736</v>
      </c>
      <c r="Q39">
        <f t="shared" si="11"/>
        <v>0.50268100000000071</v>
      </c>
    </row>
    <row r="40" spans="11:22" x14ac:dyDescent="0.35">
      <c r="K40">
        <f t="shared" si="8"/>
        <v>1.7137190082644593</v>
      </c>
      <c r="M40">
        <f t="shared" si="9"/>
        <v>1.6105917355371888</v>
      </c>
      <c r="O40">
        <f t="shared" si="10"/>
        <v>0.15210000000000046</v>
      </c>
      <c r="Q40">
        <f t="shared" si="11"/>
        <v>3.3819210000000015</v>
      </c>
    </row>
    <row r="41" spans="11:22" x14ac:dyDescent="0.35">
      <c r="K41">
        <f t="shared" si="8"/>
        <v>2.9272099173554205E-2</v>
      </c>
      <c r="M41">
        <f t="shared" si="9"/>
        <v>0.57621900826446237</v>
      </c>
      <c r="O41">
        <f t="shared" si="10"/>
        <v>0.47534757024793584</v>
      </c>
      <c r="Q41">
        <f t="shared" si="11"/>
        <v>2.1579610000000033</v>
      </c>
    </row>
    <row r="42" spans="11:22" x14ac:dyDescent="0.35">
      <c r="K42">
        <f t="shared" si="8"/>
        <v>1.7109504132231878E-3</v>
      </c>
      <c r="M42">
        <f t="shared" si="9"/>
        <v>3.613455371900828</v>
      </c>
      <c r="O42">
        <f t="shared" si="10"/>
        <v>1.342438223140499</v>
      </c>
      <c r="Q42">
        <f t="shared" si="11"/>
        <v>1.521000000000046E-3</v>
      </c>
    </row>
    <row r="43" spans="11:22" x14ac:dyDescent="0.35">
      <c r="K43">
        <f t="shared" si="8"/>
        <v>1.5360222231404927</v>
      </c>
      <c r="M43">
        <f t="shared" si="9"/>
        <v>1.6664462809917312E-2</v>
      </c>
      <c r="O43">
        <f t="shared" si="10"/>
        <v>6.269760330578346E-3</v>
      </c>
      <c r="Q43">
        <f t="shared" si="11"/>
        <v>3.0660009999999982</v>
      </c>
    </row>
    <row r="44" spans="11:22" x14ac:dyDescent="0.35">
      <c r="K44">
        <f t="shared" si="8"/>
        <v>0.54827293388429987</v>
      </c>
      <c r="M44">
        <f t="shared" si="9"/>
        <v>3.6134553719008262</v>
      </c>
      <c r="O44">
        <f t="shared" si="10"/>
        <v>0.1510382231404947</v>
      </c>
      <c r="Q44">
        <f t="shared" si="11"/>
        <v>3.1554436208840472E-30</v>
      </c>
    </row>
    <row r="45" spans="11:22" x14ac:dyDescent="0.35">
      <c r="K45">
        <f t="shared" si="8"/>
        <v>3.3812523057851172</v>
      </c>
      <c r="M45">
        <f t="shared" si="9"/>
        <v>1.6664462809917541E-2</v>
      </c>
      <c r="O45">
        <f t="shared" si="10"/>
        <v>0.72110976033057983</v>
      </c>
      <c r="Q45">
        <f t="shared" si="11"/>
        <v>2.0764809999999994</v>
      </c>
    </row>
    <row r="46" spans="11:22" x14ac:dyDescent="0.35">
      <c r="K46">
        <f t="shared" si="8"/>
        <v>2.8248441652892597</v>
      </c>
      <c r="M46">
        <f t="shared" si="9"/>
        <v>0.57621900826446237</v>
      </c>
      <c r="O46">
        <f t="shared" si="10"/>
        <v>6.487570247934088E-3</v>
      </c>
      <c r="Q46">
        <f t="shared" si="11"/>
        <v>0.82628100000000126</v>
      </c>
    </row>
    <row r="47" spans="11:22" x14ac:dyDescent="0.35">
      <c r="K47">
        <f t="shared" si="8"/>
        <v>3.2203933884296834E-2</v>
      </c>
      <c r="M47">
        <f t="shared" si="9"/>
        <v>0.5789826446280989</v>
      </c>
      <c r="O47">
        <f t="shared" si="10"/>
        <v>5.2399371900826164E-2</v>
      </c>
      <c r="Q47">
        <f t="shared" si="11"/>
        <v>1.2320999999999948E-2</v>
      </c>
    </row>
  </sheetData>
  <mergeCells count="8">
    <mergeCell ref="W2:X2"/>
    <mergeCell ref="Y2:Z2"/>
    <mergeCell ref="S2:T2"/>
    <mergeCell ref="U2:V2"/>
    <mergeCell ref="J2:K2"/>
    <mergeCell ref="L2:M2"/>
    <mergeCell ref="N2:O2"/>
    <mergeCell ref="P2:Q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B36"/>
  <sheetViews>
    <sheetView tabSelected="1" workbookViewId="0">
      <selection activeCell="L18" sqref="L18"/>
    </sheetView>
  </sheetViews>
  <sheetFormatPr defaultRowHeight="14.5" x14ac:dyDescent="0.35"/>
  <cols>
    <col min="19" max="19" width="11.81640625" bestFit="1" customWidth="1"/>
    <col min="20" max="20" width="15.26953125" bestFit="1" customWidth="1"/>
    <col min="21" max="21" width="9.6328125" bestFit="1" customWidth="1"/>
    <col min="22" max="22" width="15.7265625" bestFit="1" customWidth="1"/>
    <col min="23" max="23" width="11.81640625" bestFit="1" customWidth="1"/>
    <col min="24" max="24" width="15.7265625" bestFit="1" customWidth="1"/>
    <col min="25" max="25" width="5.81640625" bestFit="1" customWidth="1"/>
    <col min="26" max="26" width="15.7265625" bestFit="1" customWidth="1"/>
  </cols>
  <sheetData>
    <row r="2" spans="9:28" x14ac:dyDescent="0.35">
      <c r="J2" s="22" t="s">
        <v>4</v>
      </c>
      <c r="K2" s="22"/>
      <c r="L2" s="22" t="s">
        <v>5</v>
      </c>
      <c r="M2" s="22"/>
      <c r="N2" s="22" t="s">
        <v>6</v>
      </c>
      <c r="O2" s="22"/>
      <c r="P2" s="22" t="s">
        <v>7</v>
      </c>
      <c r="Q2" s="22"/>
      <c r="S2" s="31" t="s">
        <v>4</v>
      </c>
      <c r="T2" s="32"/>
      <c r="U2" s="31" t="s">
        <v>5</v>
      </c>
      <c r="V2" s="32"/>
      <c r="W2" s="31" t="s">
        <v>6</v>
      </c>
      <c r="X2" s="32"/>
      <c r="Y2" s="31" t="s">
        <v>7</v>
      </c>
      <c r="Z2" s="32"/>
    </row>
    <row r="3" spans="9:28" x14ac:dyDescent="0.35">
      <c r="I3" s="19" t="s">
        <v>0</v>
      </c>
      <c r="J3" s="17" t="s">
        <v>1</v>
      </c>
      <c r="K3" s="18" t="s">
        <v>2</v>
      </c>
      <c r="L3" s="17" t="s">
        <v>1</v>
      </c>
      <c r="M3" s="5" t="s">
        <v>2</v>
      </c>
      <c r="N3" s="17" t="s">
        <v>1</v>
      </c>
      <c r="O3" s="18" t="s">
        <v>2</v>
      </c>
      <c r="P3" s="5" t="s">
        <v>1</v>
      </c>
      <c r="Q3" s="18" t="s">
        <v>2</v>
      </c>
      <c r="S3" s="14" t="s">
        <v>23</v>
      </c>
      <c r="T3" s="30" t="s">
        <v>24</v>
      </c>
      <c r="U3" s="14" t="s">
        <v>23</v>
      </c>
      <c r="V3" s="30" t="s">
        <v>25</v>
      </c>
      <c r="W3" s="14" t="s">
        <v>23</v>
      </c>
      <c r="X3" s="30" t="s">
        <v>26</v>
      </c>
      <c r="Y3" s="33" t="s">
        <v>23</v>
      </c>
      <c r="Z3" s="30" t="s">
        <v>27</v>
      </c>
      <c r="AB3" s="34" t="s">
        <v>31</v>
      </c>
    </row>
    <row r="4" spans="9:28" x14ac:dyDescent="0.35">
      <c r="I4" s="20">
        <v>1</v>
      </c>
      <c r="J4" s="8">
        <v>10</v>
      </c>
      <c r="K4" s="9">
        <v>8.0399999999999991</v>
      </c>
      <c r="L4" s="8">
        <f>J4</f>
        <v>10</v>
      </c>
      <c r="M4" s="9">
        <v>9.14</v>
      </c>
      <c r="N4" s="2">
        <f>J4</f>
        <v>10</v>
      </c>
      <c r="O4" s="9">
        <v>7.46</v>
      </c>
      <c r="P4" s="2">
        <v>8</v>
      </c>
      <c r="Q4" s="9">
        <v>6.58</v>
      </c>
      <c r="T4" s="28"/>
      <c r="V4" s="28"/>
      <c r="X4" s="28"/>
      <c r="Z4" s="28"/>
      <c r="AB4" s="34" t="s">
        <v>28</v>
      </c>
    </row>
    <row r="5" spans="9:28" x14ac:dyDescent="0.35">
      <c r="I5" s="20">
        <v>2</v>
      </c>
      <c r="J5" s="10">
        <v>8</v>
      </c>
      <c r="K5" s="11">
        <v>6.95</v>
      </c>
      <c r="L5" s="10">
        <f t="shared" ref="L5:L14" si="0">J5</f>
        <v>8</v>
      </c>
      <c r="M5" s="11">
        <v>8.14</v>
      </c>
      <c r="N5" s="2">
        <f t="shared" ref="N5:N14" si="1">J5</f>
        <v>8</v>
      </c>
      <c r="O5" s="11">
        <v>6.77</v>
      </c>
      <c r="P5" s="2">
        <v>8</v>
      </c>
      <c r="Q5" s="11">
        <v>5.76</v>
      </c>
      <c r="T5" s="28"/>
      <c r="V5" s="28"/>
      <c r="X5" s="28"/>
      <c r="Z5" s="28"/>
      <c r="AB5" s="34" t="s">
        <v>29</v>
      </c>
    </row>
    <row r="6" spans="9:28" x14ac:dyDescent="0.35">
      <c r="I6" s="20">
        <v>3</v>
      </c>
      <c r="J6" s="10">
        <v>13</v>
      </c>
      <c r="K6" s="11">
        <v>7.58</v>
      </c>
      <c r="L6" s="10">
        <f t="shared" si="0"/>
        <v>13</v>
      </c>
      <c r="M6" s="11">
        <v>8.74</v>
      </c>
      <c r="N6" s="2">
        <f t="shared" si="1"/>
        <v>13</v>
      </c>
      <c r="O6" s="11">
        <v>12.74</v>
      </c>
      <c r="P6" s="2">
        <v>8</v>
      </c>
      <c r="Q6" s="11">
        <v>7.71</v>
      </c>
      <c r="T6" s="28"/>
      <c r="V6" s="28"/>
      <c r="X6" s="28"/>
      <c r="Z6" s="28"/>
      <c r="AB6" s="34" t="s">
        <v>30</v>
      </c>
    </row>
    <row r="7" spans="9:28" x14ac:dyDescent="0.35">
      <c r="I7" s="20">
        <v>4</v>
      </c>
      <c r="J7" s="10">
        <v>9</v>
      </c>
      <c r="K7" s="11">
        <v>8.81</v>
      </c>
      <c r="L7" s="10">
        <f t="shared" si="0"/>
        <v>9</v>
      </c>
      <c r="M7" s="11">
        <v>8.77</v>
      </c>
      <c r="N7" s="2">
        <f t="shared" si="1"/>
        <v>9</v>
      </c>
      <c r="O7" s="11">
        <v>7.11</v>
      </c>
      <c r="P7" s="2">
        <v>8</v>
      </c>
      <c r="Q7" s="11">
        <v>8.84</v>
      </c>
      <c r="T7" s="28"/>
      <c r="V7" s="28"/>
      <c r="X7" s="28"/>
      <c r="Z7" s="28"/>
    </row>
    <row r="8" spans="9:28" x14ac:dyDescent="0.35">
      <c r="I8" s="20">
        <v>5</v>
      </c>
      <c r="J8" s="10">
        <v>11</v>
      </c>
      <c r="K8" s="11">
        <v>8.33</v>
      </c>
      <c r="L8" s="10">
        <f t="shared" si="0"/>
        <v>11</v>
      </c>
      <c r="M8" s="11">
        <v>9.26</v>
      </c>
      <c r="N8" s="2">
        <f t="shared" si="1"/>
        <v>11</v>
      </c>
      <c r="O8" s="11">
        <v>7.81</v>
      </c>
      <c r="P8" s="2">
        <v>8</v>
      </c>
      <c r="Q8" s="11">
        <v>8.4700000000000006</v>
      </c>
      <c r="T8" s="28"/>
      <c r="V8" s="28"/>
      <c r="X8" s="28"/>
      <c r="Z8" s="28"/>
    </row>
    <row r="9" spans="9:28" x14ac:dyDescent="0.35">
      <c r="I9" s="20">
        <v>6</v>
      </c>
      <c r="J9" s="10">
        <v>14</v>
      </c>
      <c r="K9" s="11">
        <v>9.9600000000000009</v>
      </c>
      <c r="L9" s="10">
        <f t="shared" si="0"/>
        <v>14</v>
      </c>
      <c r="M9" s="11">
        <v>8.1</v>
      </c>
      <c r="N9" s="2">
        <f t="shared" si="1"/>
        <v>14</v>
      </c>
      <c r="O9" s="11">
        <v>8.84</v>
      </c>
      <c r="P9" s="2">
        <v>8</v>
      </c>
      <c r="Q9" s="11">
        <v>7.04</v>
      </c>
      <c r="T9" s="28"/>
      <c r="V9" s="28"/>
      <c r="X9" s="28"/>
      <c r="Z9" s="28"/>
    </row>
    <row r="10" spans="9:28" x14ac:dyDescent="0.35">
      <c r="I10" s="20">
        <v>7</v>
      </c>
      <c r="J10" s="10">
        <v>6</v>
      </c>
      <c r="K10" s="11">
        <v>7.24</v>
      </c>
      <c r="L10" s="10">
        <f t="shared" si="0"/>
        <v>6</v>
      </c>
      <c r="M10" s="11">
        <v>6.13</v>
      </c>
      <c r="N10" s="2">
        <f t="shared" si="1"/>
        <v>6</v>
      </c>
      <c r="O10" s="11">
        <v>6.08</v>
      </c>
      <c r="P10" s="2">
        <v>8</v>
      </c>
      <c r="Q10" s="11">
        <v>5.25</v>
      </c>
      <c r="T10" s="28"/>
      <c r="V10" s="28"/>
      <c r="X10" s="28"/>
      <c r="Z10" s="28"/>
    </row>
    <row r="11" spans="9:28" x14ac:dyDescent="0.35">
      <c r="I11" s="20">
        <v>8</v>
      </c>
      <c r="J11" s="10">
        <v>4</v>
      </c>
      <c r="K11" s="11">
        <v>4.26</v>
      </c>
      <c r="L11" s="10">
        <f t="shared" si="0"/>
        <v>4</v>
      </c>
      <c r="M11" s="11">
        <v>3.1</v>
      </c>
      <c r="N11" s="2">
        <f t="shared" si="1"/>
        <v>4</v>
      </c>
      <c r="O11" s="11">
        <v>5.39</v>
      </c>
      <c r="P11" s="2">
        <v>19</v>
      </c>
      <c r="Q11" s="11">
        <v>12.5</v>
      </c>
      <c r="T11" s="28"/>
      <c r="V11" s="28"/>
      <c r="X11" s="28"/>
      <c r="Z11" s="28"/>
    </row>
    <row r="12" spans="9:28" x14ac:dyDescent="0.35">
      <c r="I12" s="20">
        <v>9</v>
      </c>
      <c r="J12" s="10">
        <v>12</v>
      </c>
      <c r="K12" s="11">
        <v>10.84</v>
      </c>
      <c r="L12" s="10">
        <f t="shared" si="0"/>
        <v>12</v>
      </c>
      <c r="M12" s="11">
        <v>9.1300000000000008</v>
      </c>
      <c r="N12" s="2">
        <f t="shared" si="1"/>
        <v>12</v>
      </c>
      <c r="O12" s="11">
        <v>8.15</v>
      </c>
      <c r="P12" s="2">
        <v>8</v>
      </c>
      <c r="Q12" s="11">
        <v>5.56</v>
      </c>
      <c r="T12" s="28"/>
      <c r="V12" s="28"/>
      <c r="X12" s="28"/>
      <c r="Z12" s="28"/>
    </row>
    <row r="13" spans="9:28" x14ac:dyDescent="0.35">
      <c r="I13" s="20">
        <v>10</v>
      </c>
      <c r="J13" s="10">
        <v>7</v>
      </c>
      <c r="K13" s="11">
        <v>4.82</v>
      </c>
      <c r="L13" s="10">
        <f t="shared" si="0"/>
        <v>7</v>
      </c>
      <c r="M13" s="11">
        <v>7.26</v>
      </c>
      <c r="N13" s="2">
        <f t="shared" si="1"/>
        <v>7</v>
      </c>
      <c r="O13" s="11">
        <v>6.42</v>
      </c>
      <c r="P13" s="2">
        <v>8</v>
      </c>
      <c r="Q13" s="11">
        <v>7.91</v>
      </c>
      <c r="T13" s="28"/>
      <c r="V13" s="28"/>
      <c r="X13" s="28"/>
      <c r="Z13" s="28"/>
    </row>
    <row r="14" spans="9:28" x14ac:dyDescent="0.35">
      <c r="I14" s="21">
        <v>11</v>
      </c>
      <c r="J14" s="12">
        <v>5</v>
      </c>
      <c r="K14" s="13">
        <v>5.68</v>
      </c>
      <c r="L14" s="12">
        <f t="shared" si="0"/>
        <v>5</v>
      </c>
      <c r="M14" s="13">
        <v>4.74</v>
      </c>
      <c r="N14" s="3">
        <f t="shared" si="1"/>
        <v>5</v>
      </c>
      <c r="O14" s="13">
        <v>5.73</v>
      </c>
      <c r="P14" s="3">
        <v>8</v>
      </c>
      <c r="Q14" s="13">
        <v>6.89</v>
      </c>
      <c r="T14" s="29"/>
      <c r="V14" s="29"/>
      <c r="X14" s="29"/>
      <c r="Z14" s="29"/>
    </row>
    <row r="16" spans="9:28" x14ac:dyDescent="0.35">
      <c r="J16" s="7" t="s">
        <v>3</v>
      </c>
      <c r="K16" s="7" t="s">
        <v>8</v>
      </c>
      <c r="L16" s="7" t="s">
        <v>9</v>
      </c>
      <c r="M16" s="7" t="s">
        <v>10</v>
      </c>
      <c r="N16" s="7" t="s">
        <v>11</v>
      </c>
      <c r="O16" s="16" t="s">
        <v>14</v>
      </c>
      <c r="P16" s="16" t="s">
        <v>15</v>
      </c>
      <c r="Q16" s="16" t="s">
        <v>13</v>
      </c>
      <c r="R16" s="14" t="s">
        <v>18</v>
      </c>
      <c r="S16" s="14" t="s">
        <v>12</v>
      </c>
    </row>
    <row r="17" spans="9:22" x14ac:dyDescent="0.35">
      <c r="I17" t="s">
        <v>4</v>
      </c>
      <c r="J17" s="4"/>
      <c r="K17" s="6"/>
      <c r="L17" s="4"/>
      <c r="M17" s="15"/>
      <c r="N17" s="4"/>
      <c r="O17" s="2"/>
      <c r="P17" s="6"/>
      <c r="Q17" s="6"/>
      <c r="R17" s="23"/>
      <c r="S17" s="23"/>
    </row>
    <row r="18" spans="9:22" x14ac:dyDescent="0.35">
      <c r="I18" t="s">
        <v>5</v>
      </c>
      <c r="J18" s="4"/>
      <c r="K18" s="6"/>
      <c r="L18" s="4"/>
      <c r="M18" s="15"/>
      <c r="N18" s="4"/>
      <c r="O18" s="2"/>
      <c r="P18" s="6"/>
      <c r="Q18" s="6"/>
      <c r="R18" s="24"/>
      <c r="S18" s="24"/>
    </row>
    <row r="19" spans="9:22" x14ac:dyDescent="0.35">
      <c r="I19" t="s">
        <v>6</v>
      </c>
      <c r="J19" s="4"/>
      <c r="K19" s="6"/>
      <c r="L19" s="4"/>
      <c r="M19" s="15"/>
      <c r="N19" s="4"/>
      <c r="O19" s="2"/>
      <c r="P19" s="6"/>
      <c r="Q19" s="6"/>
      <c r="R19" s="24"/>
      <c r="S19" s="24"/>
    </row>
    <row r="20" spans="9:22" x14ac:dyDescent="0.35">
      <c r="I20" t="s">
        <v>7</v>
      </c>
      <c r="J20" s="25"/>
      <c r="K20" s="26"/>
      <c r="L20" s="25"/>
      <c r="M20" s="27"/>
      <c r="N20" s="25"/>
      <c r="O20" s="3"/>
      <c r="P20" s="26"/>
      <c r="Q20" s="26"/>
      <c r="R20" s="26"/>
      <c r="S20" s="26"/>
    </row>
    <row r="21" spans="9:22" x14ac:dyDescent="0.35">
      <c r="Q21" s="6"/>
    </row>
    <row r="23" spans="9:22" x14ac:dyDescent="0.35">
      <c r="K23" s="1" t="s">
        <v>17</v>
      </c>
      <c r="L23" s="1"/>
      <c r="M23" s="1" t="s">
        <v>17</v>
      </c>
      <c r="N23" s="1"/>
      <c r="O23" s="1" t="s">
        <v>17</v>
      </c>
      <c r="P23" s="1"/>
      <c r="Q23" s="1" t="s">
        <v>17</v>
      </c>
      <c r="S23" s="1" t="s">
        <v>19</v>
      </c>
      <c r="T23" s="1" t="s">
        <v>20</v>
      </c>
      <c r="U23" s="1" t="s">
        <v>21</v>
      </c>
      <c r="V23" s="1" t="s">
        <v>22</v>
      </c>
    </row>
    <row r="36" spans="11:17" x14ac:dyDescent="0.35">
      <c r="K36" s="1" t="s">
        <v>16</v>
      </c>
      <c r="L36" s="1"/>
      <c r="M36" s="1" t="s">
        <v>16</v>
      </c>
      <c r="N36" s="1"/>
      <c r="O36" s="1" t="s">
        <v>16</v>
      </c>
      <c r="P36" s="1"/>
      <c r="Q36" s="1" t="s">
        <v>16</v>
      </c>
    </row>
  </sheetData>
  <mergeCells count="8">
    <mergeCell ref="W2:X2"/>
    <mergeCell ref="Y2:Z2"/>
    <mergeCell ref="J2:K2"/>
    <mergeCell ref="L2:M2"/>
    <mergeCell ref="N2:O2"/>
    <mergeCell ref="P2:Q2"/>
    <mergeCell ref="S2:T2"/>
    <mergeCell ref="U2:V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Anscombe (resolvido)</vt:lpstr>
      <vt:lpstr>Anscombe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2020-08-15T17:27:15Z</dcterms:created>
  <dcterms:modified xsi:type="dcterms:W3CDTF">2020-08-15T23:06:43Z</dcterms:modified>
</cp:coreProperties>
</file>