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 pro R pca" sheetId="5" r:id="rId1"/>
    <sheet name="regr x3 em x1" sheetId="10" r:id="rId2"/>
    <sheet name="regr x2 em x3" sheetId="11" r:id="rId3"/>
    <sheet name="regr x1 em x3" sheetId="13" r:id="rId4"/>
    <sheet name="regr y x1 e x2" sheetId="14" r:id="rId5"/>
    <sheet name="regr y em sigma" sheetId="16" r:id="rId6"/>
    <sheet name="y em sigma" sheetId="15" r:id="rId7"/>
    <sheet name="Dados para R" sheetId="4" r:id="rId8"/>
    <sheet name="Dados" sheetId="1" r:id="rId9"/>
    <sheet name="Regressao todo periodo" sheetId="2" r:id="rId10"/>
    <sheet name="Regr 1949-1959" sheetId="3" r:id="rId11"/>
  </sheets>
  <definedNames>
    <definedName name="solver_eng" localSheetId="8" hidden="1">1</definedName>
    <definedName name="solver_neg" localSheetId="8" hidden="1">1</definedName>
    <definedName name="solver_num" localSheetId="8" hidden="1">0</definedName>
    <definedName name="solver_opt" localSheetId="8" hidden="1">Dados!$F$24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5" l="1"/>
  <c r="H4" i="15"/>
  <c r="L4" i="15" s="1"/>
  <c r="E6" i="15"/>
  <c r="E7" i="15"/>
  <c r="E8" i="15"/>
  <c r="E9" i="15"/>
  <c r="E10" i="15"/>
  <c r="E11" i="15"/>
  <c r="E12" i="15"/>
  <c r="E13" i="15"/>
  <c r="E14" i="15"/>
  <c r="E15" i="15"/>
  <c r="E5" i="15"/>
  <c r="D6" i="15"/>
  <c r="F6" i="15" s="1"/>
  <c r="D7" i="15"/>
  <c r="F7" i="15" s="1"/>
  <c r="D8" i="15"/>
  <c r="F8" i="15" s="1"/>
  <c r="D9" i="15"/>
  <c r="F9" i="15" s="1"/>
  <c r="D10" i="15"/>
  <c r="F10" i="15" s="1"/>
  <c r="D11" i="15"/>
  <c r="F11" i="15" s="1"/>
  <c r="D12" i="15"/>
  <c r="F12" i="15" s="1"/>
  <c r="D13" i="15"/>
  <c r="F13" i="15" s="1"/>
  <c r="D14" i="15"/>
  <c r="F14" i="15" s="1"/>
  <c r="D15" i="15"/>
  <c r="F15" i="15" s="1"/>
  <c r="D5" i="15"/>
  <c r="F5" i="15" s="1"/>
  <c r="H11" i="5"/>
  <c r="I12" i="5" l="1"/>
  <c r="H12" i="5"/>
  <c r="G12" i="5"/>
  <c r="F12" i="5"/>
  <c r="I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D22" i="4"/>
  <c r="C22" i="4"/>
  <c r="D21" i="4"/>
  <c r="E21" i="4"/>
  <c r="C21" i="4"/>
  <c r="D20" i="4"/>
  <c r="E20" i="4"/>
  <c r="F20" i="4"/>
  <c r="G20" i="4"/>
  <c r="H20" i="4"/>
  <c r="I20" i="4"/>
  <c r="C20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I2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D51" i="3"/>
  <c r="E51" i="3"/>
  <c r="C51" i="3"/>
  <c r="D50" i="3"/>
  <c r="E50" i="3"/>
  <c r="C50" i="3"/>
  <c r="D49" i="3"/>
  <c r="E49" i="3"/>
  <c r="C49" i="3"/>
</calcChain>
</file>

<file path=xl/comments1.xml><?xml version="1.0" encoding="utf-8"?>
<comments xmlns="http://schemas.openxmlformats.org/spreadsheetml/2006/main">
  <authors>
    <author>rodri</author>
  </authors>
  <commentList>
    <comment ref="H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sigma_x1</t>
        </r>
      </text>
    </comment>
    <comment ref="J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sigma_x3
</t>
        </r>
      </text>
    </comment>
  </commentList>
</comments>
</file>

<file path=xl/sharedStrings.xml><?xml version="1.0" encoding="utf-8"?>
<sst xmlns="http://schemas.openxmlformats.org/spreadsheetml/2006/main" count="268" uniqueCount="55">
  <si>
    <t>Ano</t>
  </si>
  <si>
    <t>Importação Y</t>
  </si>
  <si>
    <t>Produto Doméstico Bruto, X1</t>
  </si>
  <si>
    <t>Formação de estoque, X2</t>
  </si>
  <si>
    <t>Consumo, X3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</si>
  <si>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</si>
  <si>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</si>
  <si>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</si>
  <si>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</si>
  <si>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</si>
  <si>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</si>
  <si>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</si>
  <si>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</si>
  <si>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</si>
  <si>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</si>
  <si>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</si>
  <si>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</si>
  <si>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</si>
  <si>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</si>
  <si>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</si>
  <si>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</si>
  <si>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</si>
  <si>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</si>
  <si>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</si>
  <si>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</si>
  <si>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</si>
  <si>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</si>
  <si>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</si>
  <si>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</si>
  <si>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</si>
  <si>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</si>
  <si>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Importação Y</t>
  </si>
  <si>
    <t>Resíduos</t>
  </si>
  <si>
    <t>Resíduos padrão</t>
  </si>
  <si>
    <t>Matriz de correlação das explicativas</t>
  </si>
  <si>
    <t>Série normalizada</t>
  </si>
  <si>
    <t>Importação, produção, formação de estoques e consumo na França (milhões de francos novos aos preços de 1959)</t>
  </si>
  <si>
    <r>
      <rPr>
        <b/>
        <sz val="11"/>
        <color theme="1"/>
        <rFont val="Calibri"/>
        <family val="2"/>
        <scheme val="minor"/>
      </rPr>
      <t>Fonte</t>
    </r>
    <r>
      <rPr>
        <sz val="11"/>
        <color theme="1"/>
        <rFont val="Calibri"/>
        <family val="2"/>
        <scheme val="minor"/>
      </rPr>
      <t>: E. Mallinvaud, Statistical Methods of Econometrics, 2a. Ed. (Amsterdã: North-Holland, 1970), p. 19</t>
    </r>
  </si>
  <si>
    <t>Y</t>
  </si>
  <si>
    <t>X1</t>
  </si>
  <si>
    <t>X2</t>
  </si>
  <si>
    <t>X3</t>
  </si>
  <si>
    <t>Ypadr</t>
  </si>
  <si>
    <t>X1padr</t>
  </si>
  <si>
    <t>X2padr</t>
  </si>
  <si>
    <t>X3padr</t>
  </si>
  <si>
    <t>Inferior 95.0%</t>
  </si>
  <si>
    <t>Superior 95.0%</t>
  </si>
  <si>
    <t>Previsto(a) X3</t>
  </si>
  <si>
    <t>Previsto(a) Y</t>
  </si>
  <si>
    <t>Previsto(a) X1</t>
  </si>
  <si>
    <t>Regressão de y em (x1+(sigma1/sigma3)x3) e x2.</t>
  </si>
  <si>
    <t>x1</t>
  </si>
  <si>
    <t>x2</t>
  </si>
  <si>
    <t>x1+1,4536x3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</si>
</sst>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#.##0.00"/>
    <numFmt numFmtId="166" formatCode="#.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2" fontId="0" fillId="0" borderId="0" xfId="0" applyNumberForma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Border="1" applyAlignment="1"/>
    <xf numFmtId="0" fontId="0" fillId="2" borderId="3" xfId="0" applyFill="1" applyBorder="1" applyAlignment="1"/>
    <xf numFmtId="164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510031798909746E-2"/>
          <c:y val="0.13930555555555554"/>
          <c:w val="0.8791245835857056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'Regressao todo periodo'!$D$26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Dados!$B$6:$B$23</c:f>
              <c:numCache>
                <c:formatCode>General</c:formatCode>
                <c:ptCount val="1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</c:numCache>
            </c:numRef>
          </c:xVal>
          <c:yVal>
            <c:numRef>
              <c:f>'Regressao todo periodo'!$D$27:$D$44</c:f>
              <c:numCache>
                <c:formatCode>General</c:formatCode>
                <c:ptCount val="18"/>
                <c:pt idx="0">
                  <c:v>2.8363922715372691</c:v>
                </c:pt>
                <c:pt idx="1">
                  <c:v>1.3681740555490336</c:v>
                </c:pt>
                <c:pt idx="2">
                  <c:v>2.011592266473194</c:v>
                </c:pt>
                <c:pt idx="3">
                  <c:v>1.0846104660713394</c:v>
                </c:pt>
                <c:pt idx="4">
                  <c:v>0.1800405403682106</c:v>
                </c:pt>
                <c:pt idx="5">
                  <c:v>-0.353785946850941</c:v>
                </c:pt>
                <c:pt idx="6">
                  <c:v>-0.39429713869298055</c:v>
                </c:pt>
                <c:pt idx="7">
                  <c:v>-0.34195076291031512</c:v>
                </c:pt>
                <c:pt idx="8">
                  <c:v>-0.92515798444137332</c:v>
                </c:pt>
                <c:pt idx="9">
                  <c:v>-2.1388578278682999</c:v>
                </c:pt>
                <c:pt idx="10">
                  <c:v>-2.646098652468293</c:v>
                </c:pt>
                <c:pt idx="11">
                  <c:v>-2.720831600892275</c:v>
                </c:pt>
                <c:pt idx="12">
                  <c:v>-2.5756265347080927</c:v>
                </c:pt>
                <c:pt idx="13">
                  <c:v>-2.3232561671934846</c:v>
                </c:pt>
                <c:pt idx="14">
                  <c:v>-0.61005425750747833</c:v>
                </c:pt>
                <c:pt idx="15">
                  <c:v>1.0840080792566198</c:v>
                </c:pt>
                <c:pt idx="16">
                  <c:v>2.3642975035353828</c:v>
                </c:pt>
                <c:pt idx="17">
                  <c:v>4.1008016907424363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6136"/>
        <c:axId val="433492608"/>
      </c:scatterChart>
      <c:valAx>
        <c:axId val="43349613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92608"/>
        <c:crosses val="autoZero"/>
        <c:crossBetween val="midCat"/>
      </c:valAx>
      <c:valAx>
        <c:axId val="4334926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6528"/>
        <c:axId val="433492216"/>
      </c:scatterChart>
      <c:valAx>
        <c:axId val="43349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2216"/>
        <c:crosses val="autoZero"/>
        <c:crossBetween val="midCat"/>
      </c:valAx>
      <c:valAx>
        <c:axId val="433492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3392"/>
        <c:axId val="433497704"/>
      </c:scatterChart>
      <c:valAx>
        <c:axId val="43349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7704"/>
        <c:crosses val="autoZero"/>
        <c:crossBetween val="midCat"/>
      </c:valAx>
      <c:valAx>
        <c:axId val="433497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0648"/>
        <c:axId val="433493784"/>
      </c:scatterChart>
      <c:valAx>
        <c:axId val="43349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3784"/>
        <c:crosses val="autoZero"/>
        <c:crossBetween val="midCat"/>
      </c:valAx>
      <c:valAx>
        <c:axId val="43349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0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33592"/>
        <c:axId val="434035944"/>
      </c:scatterChart>
      <c:valAx>
        <c:axId val="43403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5944"/>
        <c:crosses val="autoZero"/>
        <c:crossBetween val="midCat"/>
      </c:valAx>
      <c:valAx>
        <c:axId val="434035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37512"/>
        <c:axId val="434036728"/>
      </c:scatterChart>
      <c:valAx>
        <c:axId val="43403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6728"/>
        <c:crosses val="autoZero"/>
        <c:crossBetween val="midCat"/>
      </c:valAx>
      <c:valAx>
        <c:axId val="434036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7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37120"/>
        <c:axId val="434033200"/>
      </c:scatterChart>
      <c:valAx>
        <c:axId val="4340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3200"/>
        <c:crosses val="autoZero"/>
        <c:crossBetween val="midCat"/>
      </c:valAx>
      <c:valAx>
        <c:axId val="43403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581146106736663E-2"/>
          <c:y val="0.13930555555555557"/>
          <c:w val="0.86519663167104099"/>
          <c:h val="0.726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 1949-1959'!$D$26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Dados!$H$6:$H$16</c:f>
              <c:numCache>
                <c:formatCode>General</c:formatCode>
                <c:ptCount val="1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36336"/>
        <c:axId val="434030848"/>
      </c:scatterChart>
      <c:valAx>
        <c:axId val="434036336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030848"/>
        <c:crosses val="autoZero"/>
        <c:crossBetween val="midCat"/>
      </c:valAx>
      <c:valAx>
        <c:axId val="434030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0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25</xdr:row>
      <xdr:rowOff>0</xdr:rowOff>
    </xdr:from>
    <xdr:to>
      <xdr:col>12</xdr:col>
      <xdr:colOff>327025</xdr:colOff>
      <xdr:row>39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177800</xdr:rowOff>
    </xdr:from>
    <xdr:to>
      <xdr:col>16</xdr:col>
      <xdr:colOff>247650</xdr:colOff>
      <xdr:row>10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</xdr:row>
      <xdr:rowOff>177800</xdr:rowOff>
    </xdr:from>
    <xdr:to>
      <xdr:col>17</xdr:col>
      <xdr:colOff>247650</xdr:colOff>
      <xdr:row>12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4</xdr:row>
      <xdr:rowOff>177800</xdr:rowOff>
    </xdr:from>
    <xdr:to>
      <xdr:col>18</xdr:col>
      <xdr:colOff>247650</xdr:colOff>
      <xdr:row>14</xdr:row>
      <xdr:rowOff>177800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6</xdr:row>
      <xdr:rowOff>177800</xdr:rowOff>
    </xdr:from>
    <xdr:to>
      <xdr:col>19</xdr:col>
      <xdr:colOff>247650</xdr:colOff>
      <xdr:row>16</xdr:row>
      <xdr:rowOff>177800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247650</xdr:colOff>
      <xdr:row>8</xdr:row>
      <xdr:rowOff>177800</xdr:rowOff>
    </xdr:from>
    <xdr:to>
      <xdr:col>20</xdr:col>
      <xdr:colOff>247650</xdr:colOff>
      <xdr:row>18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285750</xdr:colOff>
      <xdr:row>11</xdr:row>
      <xdr:rowOff>0</xdr:rowOff>
    </xdr:from>
    <xdr:to>
      <xdr:col>21</xdr:col>
      <xdr:colOff>285750</xdr:colOff>
      <xdr:row>21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</xdr:colOff>
      <xdr:row>25</xdr:row>
      <xdr:rowOff>0</xdr:rowOff>
    </xdr:from>
    <xdr:to>
      <xdr:col>13</xdr:col>
      <xdr:colOff>307975</xdr:colOff>
      <xdr:row>39</xdr:row>
      <xdr:rowOff>158750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K5" sqref="K5:N5"/>
    </sheetView>
  </sheetViews>
  <sheetFormatPr defaultRowHeight="14.5" x14ac:dyDescent="0.35"/>
  <sheetData>
    <row r="1" spans="1:9" x14ac:dyDescent="0.35">
      <c r="A1" s="5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30" t="s">
        <v>42</v>
      </c>
      <c r="G1" s="30" t="s">
        <v>43</v>
      </c>
      <c r="H1" s="30" t="s">
        <v>44</v>
      </c>
      <c r="I1" s="30" t="s">
        <v>45</v>
      </c>
    </row>
    <row r="2" spans="1:9" x14ac:dyDescent="0.35">
      <c r="A2" s="2">
        <v>1949</v>
      </c>
      <c r="B2" s="2">
        <v>15.9</v>
      </c>
      <c r="C2" s="2">
        <v>149.30000000000001</v>
      </c>
      <c r="D2" s="2">
        <v>4.2</v>
      </c>
      <c r="E2" s="2">
        <v>108.1</v>
      </c>
      <c r="F2">
        <f>(B2-AVERAGE($B$2:$B$19))/_xlfn.STDEV.S($B$2:$B$19)</f>
        <v>-1.3185185434569782</v>
      </c>
      <c r="G2">
        <f>(C2-AVERAGE($C$2:$C$19))/_xlfn.STDEV.S($C$2:$C$19)</f>
        <v>-1.5097213694314231</v>
      </c>
      <c r="H2">
        <f>(D2-AVERAGE($D$2:$D$19))/_xlfn.STDEV.S($D$2:$D$19)</f>
        <v>0.54570515633174932</v>
      </c>
      <c r="I2">
        <f>(E2-AVERAGE($E$2:$E$19))/_xlfn.STDEV.S($E$2:$E$19)</f>
        <v>-1.5331853887902021</v>
      </c>
    </row>
    <row r="3" spans="1:9" x14ac:dyDescent="0.35">
      <c r="A3" s="2">
        <v>1950</v>
      </c>
      <c r="B3" s="2">
        <v>16.399999999999999</v>
      </c>
      <c r="C3" s="2">
        <v>161.19999999999999</v>
      </c>
      <c r="D3" s="2">
        <v>4.0999999999999996</v>
      </c>
      <c r="E3" s="2">
        <v>114.8</v>
      </c>
      <c r="F3">
        <f t="shared" ref="F3:F12" si="0">(B3-AVERAGE($B$2:$B$19))/_xlfn.STDEV.S($B$2:$B$19)</f>
        <v>-1.20847526593022</v>
      </c>
      <c r="G3">
        <f t="shared" ref="G3:G12" si="1">(C3-AVERAGE($C$2:$C$19))/_xlfn.STDEV.S($C$2:$C$19)</f>
        <v>-1.1130482918349298</v>
      </c>
      <c r="H3">
        <f t="shared" ref="H3:H12" si="2">(D3-AVERAGE($D$2:$D$19))/_xlfn.STDEV.S($D$2:$D$19)</f>
        <v>0.48507125007266566</v>
      </c>
      <c r="I3">
        <f t="shared" ref="I3:I12" si="3">(E3-AVERAGE($E$2:$E$19))/_xlfn.STDEV.S($E$2:$E$19)</f>
        <v>-1.2084849199573342</v>
      </c>
    </row>
    <row r="4" spans="1:9" x14ac:dyDescent="0.35">
      <c r="A4" s="2">
        <v>1951</v>
      </c>
      <c r="B4" s="2">
        <v>19</v>
      </c>
      <c r="C4" s="2">
        <v>171.5</v>
      </c>
      <c r="D4" s="2">
        <v>3.1</v>
      </c>
      <c r="E4" s="2">
        <v>123.2</v>
      </c>
      <c r="F4">
        <f t="shared" si="0"/>
        <v>-0.63625022279107601</v>
      </c>
      <c r="G4">
        <f t="shared" si="1"/>
        <v>-0.76970940954552713</v>
      </c>
      <c r="H4">
        <f t="shared" si="2"/>
        <v>-0.12126781251816662</v>
      </c>
      <c r="I4">
        <f t="shared" si="3"/>
        <v>-0.801397765002694</v>
      </c>
    </row>
    <row r="5" spans="1:9" x14ac:dyDescent="0.35">
      <c r="A5" s="2">
        <v>1952</v>
      </c>
      <c r="B5" s="2">
        <v>19.100000000000001</v>
      </c>
      <c r="C5" s="2">
        <v>175.5</v>
      </c>
      <c r="D5" s="2">
        <v>3.1</v>
      </c>
      <c r="E5" s="2">
        <v>126.9</v>
      </c>
      <c r="F5">
        <f t="shared" si="0"/>
        <v>-0.61424156728572399</v>
      </c>
      <c r="G5">
        <f t="shared" si="1"/>
        <v>-0.63637392127779802</v>
      </c>
      <c r="H5">
        <f t="shared" si="2"/>
        <v>-0.12126781251816662</v>
      </c>
      <c r="I5">
        <f t="shared" si="3"/>
        <v>-0.62208556579648344</v>
      </c>
    </row>
    <row r="6" spans="1:9" x14ac:dyDescent="0.35">
      <c r="A6" s="2">
        <v>1953</v>
      </c>
      <c r="B6" s="2">
        <v>18.8</v>
      </c>
      <c r="C6" s="2">
        <v>180.8</v>
      </c>
      <c r="D6" s="2">
        <v>1.1000000000000001</v>
      </c>
      <c r="E6" s="2">
        <v>132.1</v>
      </c>
      <c r="F6">
        <f t="shared" si="0"/>
        <v>-0.68026753380177918</v>
      </c>
      <c r="G6">
        <f t="shared" si="1"/>
        <v>-0.45970439932305657</v>
      </c>
      <c r="H6">
        <f t="shared" si="2"/>
        <v>-1.3339459376998317</v>
      </c>
      <c r="I6">
        <f t="shared" si="3"/>
        <v>-0.37007923177694496</v>
      </c>
    </row>
    <row r="7" spans="1:9" x14ac:dyDescent="0.35">
      <c r="A7" s="2">
        <v>1954</v>
      </c>
      <c r="B7" s="2">
        <v>20.399999999999999</v>
      </c>
      <c r="C7" s="2">
        <v>190.7</v>
      </c>
      <c r="D7" s="2">
        <v>2.2000000000000002</v>
      </c>
      <c r="E7" s="2">
        <v>137.69999999999999</v>
      </c>
      <c r="F7">
        <f t="shared" si="0"/>
        <v>-0.32812904571615265</v>
      </c>
      <c r="G7">
        <f t="shared" si="1"/>
        <v>-0.12969906586042784</v>
      </c>
      <c r="H7">
        <f t="shared" si="2"/>
        <v>-0.66697296884991586</v>
      </c>
      <c r="I7">
        <f t="shared" si="3"/>
        <v>-9.8687795140518564E-2</v>
      </c>
    </row>
    <row r="8" spans="1:9" x14ac:dyDescent="0.35">
      <c r="A8" s="2">
        <v>1955</v>
      </c>
      <c r="B8" s="2">
        <v>22.7</v>
      </c>
      <c r="C8" s="2">
        <v>202.1</v>
      </c>
      <c r="D8" s="2">
        <v>2.1</v>
      </c>
      <c r="E8" s="2">
        <v>146</v>
      </c>
      <c r="F8">
        <f t="shared" si="0"/>
        <v>0.17807003090693627</v>
      </c>
      <c r="G8">
        <f t="shared" si="1"/>
        <v>0.25030707570260025</v>
      </c>
      <c r="H8">
        <f t="shared" si="2"/>
        <v>-0.72760687510899924</v>
      </c>
      <c r="I8">
        <f t="shared" si="3"/>
        <v>0.30355308415990007</v>
      </c>
    </row>
    <row r="9" spans="1:9" x14ac:dyDescent="0.35">
      <c r="A9" s="2">
        <v>1956</v>
      </c>
      <c r="B9" s="2">
        <v>26.5</v>
      </c>
      <c r="C9" s="2">
        <v>212.4</v>
      </c>
      <c r="D9" s="2">
        <v>5.6</v>
      </c>
      <c r="E9" s="2">
        <v>154.1</v>
      </c>
      <c r="F9">
        <f t="shared" si="0"/>
        <v>1.0143989401103004</v>
      </c>
      <c r="G9">
        <f t="shared" si="1"/>
        <v>0.59364595799200304</v>
      </c>
      <c r="H9">
        <f t="shared" si="2"/>
        <v>1.3945798439589145</v>
      </c>
      <c r="I9">
        <f t="shared" si="3"/>
        <v>0.69610141215187404</v>
      </c>
    </row>
    <row r="10" spans="1:9" x14ac:dyDescent="0.35">
      <c r="A10" s="2">
        <v>1957</v>
      </c>
      <c r="B10" s="2">
        <v>28.1</v>
      </c>
      <c r="C10" s="2">
        <v>226.1</v>
      </c>
      <c r="D10" s="2">
        <v>5</v>
      </c>
      <c r="E10" s="2">
        <v>162.30000000000001</v>
      </c>
      <c r="F10">
        <f t="shared" si="0"/>
        <v>1.3665374281959277</v>
      </c>
      <c r="G10">
        <f t="shared" si="1"/>
        <v>1.0503200053089747</v>
      </c>
      <c r="H10">
        <f t="shared" si="2"/>
        <v>1.0307764064044151</v>
      </c>
      <c r="I10">
        <f t="shared" si="3"/>
        <v>1.0934960157980711</v>
      </c>
    </row>
    <row r="11" spans="1:9" x14ac:dyDescent="0.35">
      <c r="A11" s="2">
        <v>1958</v>
      </c>
      <c r="B11" s="2">
        <v>27.6</v>
      </c>
      <c r="C11" s="2">
        <v>231.9</v>
      </c>
      <c r="D11" s="2">
        <v>5.0999999999999996</v>
      </c>
      <c r="E11" s="2">
        <v>164.3</v>
      </c>
      <c r="F11">
        <f t="shared" si="0"/>
        <v>1.2564941506691694</v>
      </c>
      <c r="G11">
        <f t="shared" si="1"/>
        <v>1.2436564632971823</v>
      </c>
      <c r="H11">
        <f>(D11-AVERAGE($D$2:$D$19))/_xlfn.STDEV.S($D$2:$D$19)</f>
        <v>1.0914103126634982</v>
      </c>
      <c r="I11">
        <f t="shared" si="3"/>
        <v>1.1904215288825091</v>
      </c>
    </row>
    <row r="12" spans="1:9" x14ac:dyDescent="0.35">
      <c r="A12" s="3">
        <v>1959</v>
      </c>
      <c r="B12" s="3">
        <v>26.3</v>
      </c>
      <c r="C12" s="3">
        <v>239</v>
      </c>
      <c r="D12" s="3">
        <v>0.7</v>
      </c>
      <c r="E12" s="3">
        <v>167.6</v>
      </c>
      <c r="F12" s="4">
        <f t="shared" si="0"/>
        <v>0.97038162909959724</v>
      </c>
      <c r="G12" s="4">
        <f t="shared" si="1"/>
        <v>1.4803269549724012</v>
      </c>
      <c r="H12" s="4">
        <f t="shared" si="2"/>
        <v>-1.576481562736165</v>
      </c>
      <c r="I12" s="4">
        <f t="shared" si="3"/>
        <v>1.3503486254718311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28" workbookViewId="0">
      <selection activeCell="H25" sqref="H25"/>
    </sheetView>
  </sheetViews>
  <sheetFormatPr defaultRowHeight="14.5" x14ac:dyDescent="0.35"/>
  <cols>
    <col min="1" max="1" width="3.81640625" customWidth="1"/>
    <col min="2" max="2" width="25.1796875" bestFit="1" customWidth="1"/>
    <col min="3" max="3" width="13.26953125" customWidth="1"/>
    <col min="4" max="4" width="12.08984375" customWidth="1"/>
    <col min="7" max="7" width="14.90625" customWidth="1"/>
    <col min="8" max="8" width="14.08984375" bestFit="1" customWidth="1"/>
    <col min="9" max="9" width="13" bestFit="1" customWidth="1"/>
    <col min="10" max="10" width="13.8164062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20">
        <v>0.98642944979023306</v>
      </c>
    </row>
    <row r="5" spans="2:10" x14ac:dyDescent="0.35">
      <c r="B5" s="6" t="s">
        <v>8</v>
      </c>
      <c r="C5" s="21">
        <v>0.97304305941346192</v>
      </c>
    </row>
    <row r="6" spans="2:10" x14ac:dyDescent="0.35">
      <c r="B6" s="6" t="s">
        <v>9</v>
      </c>
      <c r="C6" s="20">
        <v>0.96726657214491796</v>
      </c>
    </row>
    <row r="7" spans="2:10" x14ac:dyDescent="0.35">
      <c r="B7" s="6" t="s">
        <v>10</v>
      </c>
      <c r="C7" s="20">
        <v>2.2581655841616661</v>
      </c>
    </row>
    <row r="8" spans="2:10" ht="15" thickBot="1" x14ac:dyDescent="0.4">
      <c r="B8" s="7" t="s">
        <v>11</v>
      </c>
      <c r="C8" s="22">
        <v>18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20">
        <v>3</v>
      </c>
      <c r="D12" s="6">
        <v>2576.9207458342198</v>
      </c>
      <c r="E12" s="6">
        <v>858.97358194473998</v>
      </c>
      <c r="F12" s="17">
        <v>168.44892305263329</v>
      </c>
      <c r="G12" s="19">
        <v>3.2116559262433517E-11</v>
      </c>
    </row>
    <row r="13" spans="2:10" x14ac:dyDescent="0.35">
      <c r="B13" s="6" t="s">
        <v>14</v>
      </c>
      <c r="C13" s="20">
        <v>14</v>
      </c>
      <c r="D13" s="6">
        <v>71.39036527689079</v>
      </c>
      <c r="E13" s="6">
        <v>5.0993118054921993</v>
      </c>
      <c r="F13" s="6"/>
      <c r="G13" s="6"/>
    </row>
    <row r="14" spans="2:10" ht="15" thickBot="1" x14ac:dyDescent="0.4">
      <c r="B14" s="7" t="s">
        <v>15</v>
      </c>
      <c r="C14" s="22">
        <v>17</v>
      </c>
      <c r="D14" s="7">
        <v>2648.3111111111107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-19.725107117003922</v>
      </c>
      <c r="D17" s="6">
        <v>4.1252525483793123</v>
      </c>
      <c r="E17" s="17">
        <v>-4.7815514045929923</v>
      </c>
      <c r="F17" s="6">
        <v>2.9253926695239479E-4</v>
      </c>
      <c r="G17" s="6">
        <v>-28.57289386706687</v>
      </c>
      <c r="H17" s="6">
        <v>-10.877320366940975</v>
      </c>
      <c r="I17" s="6">
        <v>-28.57289386706687</v>
      </c>
      <c r="J17" s="6">
        <v>-10.877320366940975</v>
      </c>
    </row>
    <row r="18" spans="2:10" x14ac:dyDescent="0.35">
      <c r="B18" s="6" t="s">
        <v>2</v>
      </c>
      <c r="C18" s="6">
        <v>3.2204469088954045E-2</v>
      </c>
      <c r="D18" s="6">
        <v>0.18688431604034236</v>
      </c>
      <c r="E18" s="17">
        <v>0.17232301656604573</v>
      </c>
      <c r="F18" s="6">
        <v>0.86564988583100622</v>
      </c>
      <c r="G18" s="6">
        <v>-0.36862252413499608</v>
      </c>
      <c r="H18" s="6">
        <v>0.43303146231290413</v>
      </c>
      <c r="I18" s="6">
        <v>-0.36862252413499608</v>
      </c>
      <c r="J18" s="6">
        <v>0.43303146231290413</v>
      </c>
    </row>
    <row r="19" spans="2:10" x14ac:dyDescent="0.35">
      <c r="B19" s="6" t="s">
        <v>3</v>
      </c>
      <c r="C19" s="6">
        <v>0.41419909713137154</v>
      </c>
      <c r="D19" s="6">
        <v>0.32225975814217012</v>
      </c>
      <c r="E19" s="17">
        <v>1.285295748743909</v>
      </c>
      <c r="F19" s="6">
        <v>0.21954508377117735</v>
      </c>
      <c r="G19" s="6">
        <v>-0.27697934218356618</v>
      </c>
      <c r="H19" s="6">
        <v>1.1053775364463092</v>
      </c>
      <c r="I19" s="6">
        <v>-0.27697934218356618</v>
      </c>
      <c r="J19" s="6">
        <v>1.1053775364463092</v>
      </c>
    </row>
    <row r="20" spans="2:10" ht="15" thickBot="1" x14ac:dyDescent="0.4">
      <c r="B20" s="7" t="s">
        <v>4</v>
      </c>
      <c r="C20" s="7">
        <v>0.24274700649892744</v>
      </c>
      <c r="D20" s="7">
        <v>0.28536065851623071</v>
      </c>
      <c r="E20" s="18">
        <v>0.8506673896854654</v>
      </c>
      <c r="F20" s="7">
        <v>0.40926798395167974</v>
      </c>
      <c r="G20" s="7">
        <v>-0.36929073514214261</v>
      </c>
      <c r="H20" s="7">
        <v>0.8547847481399975</v>
      </c>
      <c r="I20" s="7">
        <v>-0.36929073514214261</v>
      </c>
      <c r="J20" s="7">
        <v>0.8547847481399975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13.063607728462731</v>
      </c>
      <c r="D27" s="6">
        <v>2.8363922715372691</v>
      </c>
      <c r="E27" s="6">
        <v>1.3841111015474605</v>
      </c>
    </row>
    <row r="28" spans="2:10" x14ac:dyDescent="0.35">
      <c r="B28" s="6">
        <v>2</v>
      </c>
      <c r="C28" s="6">
        <v>15.031825944450965</v>
      </c>
      <c r="D28" s="6">
        <v>1.3681740555490336</v>
      </c>
      <c r="E28" s="6">
        <v>0.66764562791178328</v>
      </c>
    </row>
    <row r="29" spans="2:10" x14ac:dyDescent="0.35">
      <c r="B29" s="6">
        <v>3</v>
      </c>
      <c r="C29" s="6">
        <v>16.988407733526806</v>
      </c>
      <c r="D29" s="6">
        <v>2.011592266473194</v>
      </c>
      <c r="E29" s="6">
        <v>0.9816227521673323</v>
      </c>
    </row>
    <row r="30" spans="2:10" x14ac:dyDescent="0.35">
      <c r="B30" s="6">
        <v>4</v>
      </c>
      <c r="C30" s="6">
        <v>18.015389533928662</v>
      </c>
      <c r="D30" s="6">
        <v>1.0846104660713394</v>
      </c>
      <c r="E30" s="6">
        <v>0.52927142765421287</v>
      </c>
    </row>
    <row r="31" spans="2:10" x14ac:dyDescent="0.35">
      <c r="B31" s="6">
        <v>5</v>
      </c>
      <c r="C31" s="6">
        <v>18.61995945963179</v>
      </c>
      <c r="D31" s="6">
        <v>0.1800405403682106</v>
      </c>
      <c r="E31" s="6">
        <v>8.7856716136511193E-2</v>
      </c>
    </row>
    <row r="32" spans="2:10" x14ac:dyDescent="0.35">
      <c r="B32" s="6">
        <v>6</v>
      </c>
      <c r="C32" s="6">
        <v>20.75378594685094</v>
      </c>
      <c r="D32" s="6">
        <v>-0.353785946850941</v>
      </c>
      <c r="E32" s="6">
        <v>-0.17264151419453375</v>
      </c>
    </row>
    <row r="33" spans="2:5" x14ac:dyDescent="0.35">
      <c r="B33" s="6">
        <v>7</v>
      </c>
      <c r="C33" s="6">
        <v>23.09429713869298</v>
      </c>
      <c r="D33" s="6">
        <v>-0.39429713869298055</v>
      </c>
      <c r="E33" s="6">
        <v>-0.19241028557646109</v>
      </c>
    </row>
    <row r="34" spans="2:5" x14ac:dyDescent="0.35">
      <c r="B34" s="6">
        <v>8</v>
      </c>
      <c r="C34" s="6">
        <v>26.841950762910315</v>
      </c>
      <c r="D34" s="6">
        <v>-0.34195076291031512</v>
      </c>
      <c r="E34" s="6">
        <v>-0.16686614608150535</v>
      </c>
    </row>
    <row r="35" spans="2:5" x14ac:dyDescent="0.35">
      <c r="B35" s="6">
        <v>9</v>
      </c>
      <c r="C35" s="6">
        <v>29.025157984441375</v>
      </c>
      <c r="D35" s="6">
        <v>-0.92515798444137332</v>
      </c>
      <c r="E35" s="6">
        <v>-0.45146133339890959</v>
      </c>
    </row>
    <row r="36" spans="2:5" x14ac:dyDescent="0.35">
      <c r="B36" s="6">
        <v>10</v>
      </c>
      <c r="C36" s="6">
        <v>29.738857827868301</v>
      </c>
      <c r="D36" s="6">
        <v>-2.1388578278682999</v>
      </c>
      <c r="E36" s="6">
        <v>-1.0437261777545719</v>
      </c>
    </row>
    <row r="37" spans="2:5" x14ac:dyDescent="0.35">
      <c r="B37" s="6">
        <v>11</v>
      </c>
      <c r="C37" s="6">
        <v>28.946098652468294</v>
      </c>
      <c r="D37" s="6">
        <v>-2.646098652468293</v>
      </c>
      <c r="E37" s="6">
        <v>-1.2912510576987786</v>
      </c>
    </row>
    <row r="38" spans="2:5" x14ac:dyDescent="0.35">
      <c r="B38" s="6">
        <v>12</v>
      </c>
      <c r="C38" s="6">
        <v>33.820831600892276</v>
      </c>
      <c r="D38" s="6">
        <v>-2.720831600892275</v>
      </c>
      <c r="E38" s="6">
        <v>-1.3277194632162375</v>
      </c>
    </row>
    <row r="39" spans="2:5" x14ac:dyDescent="0.35">
      <c r="B39" s="6">
        <v>13</v>
      </c>
      <c r="C39" s="6">
        <v>35.87562653470809</v>
      </c>
      <c r="D39" s="6">
        <v>-2.5756265347080927</v>
      </c>
      <c r="E39" s="6">
        <v>-1.2568618649484444</v>
      </c>
    </row>
    <row r="40" spans="2:5" x14ac:dyDescent="0.35">
      <c r="B40" s="6">
        <v>14</v>
      </c>
      <c r="C40" s="6">
        <v>39.323256167193485</v>
      </c>
      <c r="D40" s="6">
        <v>-2.3232561671934846</v>
      </c>
      <c r="E40" s="6">
        <v>-1.1337094255331224</v>
      </c>
    </row>
    <row r="41" spans="2:5" x14ac:dyDescent="0.35">
      <c r="B41" s="6">
        <v>15</v>
      </c>
      <c r="C41" s="6">
        <v>43.910054257507475</v>
      </c>
      <c r="D41" s="6">
        <v>-0.61005425750747833</v>
      </c>
      <c r="E41" s="6">
        <v>-0.29769608344925963</v>
      </c>
    </row>
    <row r="42" spans="2:5" x14ac:dyDescent="0.35">
      <c r="B42" s="6">
        <v>16</v>
      </c>
      <c r="C42" s="6">
        <v>47.91599192074338</v>
      </c>
      <c r="D42" s="6">
        <v>1.0840080792566198</v>
      </c>
      <c r="E42" s="6">
        <v>0.52897747315220478</v>
      </c>
    </row>
    <row r="43" spans="2:5" x14ac:dyDescent="0.35">
      <c r="B43" s="6">
        <v>17</v>
      </c>
      <c r="C43" s="6">
        <v>47.935702496464614</v>
      </c>
      <c r="D43" s="6">
        <v>2.3642975035353828</v>
      </c>
      <c r="E43" s="6">
        <v>1.1537368983982832</v>
      </c>
    </row>
    <row r="44" spans="2:5" ht="15" thickBot="1" x14ac:dyDescent="0.4">
      <c r="B44" s="7">
        <v>18</v>
      </c>
      <c r="C44" s="7">
        <v>52.499198309257565</v>
      </c>
      <c r="D44" s="7">
        <v>4.1008016907424363</v>
      </c>
      <c r="E44" s="7">
        <v>2.0011213548840128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46" workbookViewId="0">
      <selection activeCell="C51" sqref="C51"/>
    </sheetView>
  </sheetViews>
  <sheetFormatPr defaultRowHeight="14.5" x14ac:dyDescent="0.35"/>
  <cols>
    <col min="1" max="1" width="3.7265625" customWidth="1"/>
    <col min="2" max="2" width="19.54296875" customWidth="1"/>
    <col min="3" max="3" width="25.1796875" bestFit="1" customWidth="1"/>
    <col min="4" max="4" width="25.1796875" customWidth="1"/>
    <col min="5" max="5" width="1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6">
        <v>0.99594003436738321</v>
      </c>
    </row>
    <row r="5" spans="2:10" x14ac:dyDescent="0.35">
      <c r="B5" s="6" t="s">
        <v>8</v>
      </c>
      <c r="C5" s="17">
        <v>0.99189655205570448</v>
      </c>
    </row>
    <row r="6" spans="2:10" x14ac:dyDescent="0.35">
      <c r="B6" s="6" t="s">
        <v>9</v>
      </c>
      <c r="C6" s="6">
        <v>0.98842364579386355</v>
      </c>
    </row>
    <row r="7" spans="2:10" x14ac:dyDescent="0.35">
      <c r="B7" s="6" t="s">
        <v>10</v>
      </c>
      <c r="C7" s="6">
        <v>0.48886887831999576</v>
      </c>
    </row>
    <row r="8" spans="2:10" ht="15" thickBot="1" x14ac:dyDescent="0.4">
      <c r="B8" s="7" t="s">
        <v>11</v>
      </c>
      <c r="C8" s="7">
        <v>11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6">
        <v>3</v>
      </c>
      <c r="D12" s="6">
        <v>204.776141447762</v>
      </c>
      <c r="E12" s="6">
        <v>68.258713815920672</v>
      </c>
      <c r="F12" s="6">
        <v>285.60994085970873</v>
      </c>
      <c r="G12" s="6">
        <v>1.111714977987492E-7</v>
      </c>
    </row>
    <row r="13" spans="2:10" x14ac:dyDescent="0.35">
      <c r="B13" s="6" t="s">
        <v>14</v>
      </c>
      <c r="C13" s="6">
        <v>7</v>
      </c>
      <c r="D13" s="6">
        <v>1.6729494613289559</v>
      </c>
      <c r="E13" s="6">
        <v>0.23899278018985085</v>
      </c>
      <c r="F13" s="6"/>
      <c r="G13" s="6"/>
    </row>
    <row r="14" spans="2:10" ht="15" thickBot="1" x14ac:dyDescent="0.4">
      <c r="B14" s="7" t="s">
        <v>15</v>
      </c>
      <c r="C14" s="7">
        <v>10</v>
      </c>
      <c r="D14" s="7">
        <v>206.44909090909096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-10.127988155231055</v>
      </c>
      <c r="D17" s="6">
        <v>1.2121599584958047</v>
      </c>
      <c r="E17" s="6">
        <v>-8.3553231438193123</v>
      </c>
      <c r="F17" s="6">
        <v>6.8991829160152028E-5</v>
      </c>
      <c r="G17" s="6">
        <v>-12.994290989899937</v>
      </c>
      <c r="H17" s="6">
        <v>-7.2616853205621714</v>
      </c>
      <c r="I17" s="6">
        <v>-12.994290989899937</v>
      </c>
      <c r="J17" s="6">
        <v>-7.2616853205621714</v>
      </c>
    </row>
    <row r="18" spans="2:10" x14ac:dyDescent="0.35">
      <c r="B18" s="6" t="s">
        <v>2</v>
      </c>
      <c r="C18" s="6">
        <v>-5.1396159713403743E-2</v>
      </c>
      <c r="D18" s="6">
        <v>7.0279987076545758E-2</v>
      </c>
      <c r="E18" s="17">
        <v>-0.73130576500285049</v>
      </c>
      <c r="F18" s="6">
        <v>0.48834430832267406</v>
      </c>
      <c r="G18" s="6">
        <v>-0.21758192155623135</v>
      </c>
      <c r="H18" s="6">
        <v>0.11478960212942385</v>
      </c>
      <c r="I18" s="6">
        <v>-0.21758192155623135</v>
      </c>
      <c r="J18" s="6">
        <v>0.11478960212942385</v>
      </c>
    </row>
    <row r="19" spans="2:10" x14ac:dyDescent="0.35">
      <c r="B19" s="6" t="s">
        <v>3</v>
      </c>
      <c r="C19" s="6">
        <v>0.58694904266440329</v>
      </c>
      <c r="D19" s="6">
        <v>9.4618420692972424E-2</v>
      </c>
      <c r="E19" s="6">
        <v>6.2033274109382557</v>
      </c>
      <c r="F19" s="6">
        <v>4.4381346945873999E-4</v>
      </c>
      <c r="G19" s="6">
        <v>0.36321203044639211</v>
      </c>
      <c r="H19" s="6">
        <v>0.81068605488241441</v>
      </c>
      <c r="I19" s="6">
        <v>0.36321203044639211</v>
      </c>
      <c r="J19" s="6">
        <v>0.81068605488241441</v>
      </c>
    </row>
    <row r="20" spans="2:10" ht="15" thickBot="1" x14ac:dyDescent="0.4">
      <c r="B20" s="7" t="s">
        <v>4</v>
      </c>
      <c r="C20" s="7">
        <v>0.28684867563942784</v>
      </c>
      <c r="D20" s="7">
        <v>0.102208114322956</v>
      </c>
      <c r="E20" s="7">
        <v>2.8065156816517205</v>
      </c>
      <c r="F20" s="7">
        <v>2.6277099225389771E-2</v>
      </c>
      <c r="G20" s="7">
        <v>4.5164889801798225E-2</v>
      </c>
      <c r="H20" s="7">
        <v>0.52853246147705746</v>
      </c>
      <c r="I20" s="7">
        <v>4.5164889801798225E-2</v>
      </c>
      <c r="J20" s="7">
        <v>0.52853246147705746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15.672093015370407</v>
      </c>
      <c r="D27" s="6">
        <v>0.22790698462959291</v>
      </c>
      <c r="E27" s="6">
        <v>0.55720656473885788</v>
      </c>
    </row>
    <row r="28" spans="2:10" x14ac:dyDescent="0.35">
      <c r="B28" s="6">
        <v>2</v>
      </c>
      <c r="C28" s="6">
        <v>16.92366993729863</v>
      </c>
      <c r="D28" s="6">
        <v>-0.52366993729863154</v>
      </c>
      <c r="E28" s="6">
        <v>-1.2803132264393768</v>
      </c>
    </row>
    <row r="29" spans="2:10" x14ac:dyDescent="0.35">
      <c r="B29" s="6">
        <v>3</v>
      </c>
      <c r="C29" s="6">
        <v>18.216869324957365</v>
      </c>
      <c r="D29" s="6">
        <v>0.783130675042635</v>
      </c>
      <c r="E29" s="6">
        <v>1.9146651160838049</v>
      </c>
    </row>
    <row r="30" spans="2:10" x14ac:dyDescent="0.35">
      <c r="B30" s="6">
        <v>4</v>
      </c>
      <c r="C30" s="6">
        <v>19.07262478596963</v>
      </c>
      <c r="D30" s="6">
        <v>2.7375214030371353E-2</v>
      </c>
      <c r="E30" s="6">
        <v>6.6929273772128053E-2</v>
      </c>
    </row>
    <row r="31" spans="2:10" x14ac:dyDescent="0.35">
      <c r="B31" s="6">
        <v>5</v>
      </c>
      <c r="C31" s="6">
        <v>19.117940167484807</v>
      </c>
      <c r="D31" s="6">
        <v>-0.31794016748480658</v>
      </c>
      <c r="E31" s="6">
        <v>-0.77732742067836913</v>
      </c>
    </row>
    <row r="32" spans="2:10" x14ac:dyDescent="0.35">
      <c r="B32" s="6">
        <v>6</v>
      </c>
      <c r="C32" s="6">
        <v>20.861114716833747</v>
      </c>
      <c r="D32" s="6">
        <v>-0.46111471683374816</v>
      </c>
      <c r="E32" s="6">
        <v>-1.127372852284676</v>
      </c>
    </row>
    <row r="33" spans="2:5" x14ac:dyDescent="0.35">
      <c r="B33" s="6">
        <v>7</v>
      </c>
      <c r="C33" s="6">
        <v>22.597347599641758</v>
      </c>
      <c r="D33" s="6">
        <v>0.10265240035824164</v>
      </c>
      <c r="E33" s="6">
        <v>0.25097340241140942</v>
      </c>
    </row>
    <row r="34" spans="2:5" x14ac:dyDescent="0.35">
      <c r="B34" s="6">
        <v>8</v>
      </c>
      <c r="C34" s="6">
        <v>26.445763076598475</v>
      </c>
      <c r="D34" s="6">
        <v>5.4236923401525416E-2</v>
      </c>
      <c r="E34" s="6">
        <v>0.13260308726248854</v>
      </c>
    </row>
    <row r="35" spans="2:5" x14ac:dyDescent="0.35">
      <c r="B35" s="6">
        <v>9</v>
      </c>
      <c r="C35" s="6">
        <v>27.741625403169518</v>
      </c>
      <c r="D35" s="6">
        <v>0.35837459683048323</v>
      </c>
      <c r="E35" s="6">
        <v>0.87618498535326528</v>
      </c>
    </row>
    <row r="36" spans="2:5" x14ac:dyDescent="0.35">
      <c r="B36" s="6">
        <v>10</v>
      </c>
      <c r="C36" s="6">
        <v>28.075919932377069</v>
      </c>
      <c r="D36" s="6">
        <v>-0.47591993237706731</v>
      </c>
      <c r="E36" s="6">
        <v>-1.1635699144612428</v>
      </c>
    </row>
    <row r="37" spans="2:5" ht="15" thickBot="1" x14ac:dyDescent="0.4">
      <c r="B37" s="7">
        <v>11</v>
      </c>
      <c r="C37" s="7">
        <v>26.075032040298634</v>
      </c>
      <c r="D37" s="7">
        <v>0.22496795970136674</v>
      </c>
      <c r="E37" s="7">
        <v>0.5500209842416196</v>
      </c>
    </row>
    <row r="46" spans="2:5" x14ac:dyDescent="0.35">
      <c r="B46" s="1" t="s">
        <v>34</v>
      </c>
    </row>
    <row r="48" spans="2:5" x14ac:dyDescent="0.35">
      <c r="C48" t="s">
        <v>2</v>
      </c>
      <c r="D48" t="s">
        <v>3</v>
      </c>
      <c r="E48" t="s">
        <v>4</v>
      </c>
    </row>
    <row r="49" spans="2:5" x14ac:dyDescent="0.35">
      <c r="B49" s="6" t="s">
        <v>2</v>
      </c>
      <c r="C49">
        <f>CORREL(Dados!$D$6:$D$16,Dados!D6:D16)</f>
        <v>0.99999999999999989</v>
      </c>
      <c r="D49" s="10">
        <f>CORREL(Dados!$D$6:$D$16,Dados!E6:E16)</f>
        <v>2.585067316048904E-2</v>
      </c>
      <c r="E49" s="23">
        <f>CORREL(Dados!$D$6:$D$16,Dados!F6:F16)</f>
        <v>0.99726069307487475</v>
      </c>
    </row>
    <row r="50" spans="2:5" x14ac:dyDescent="0.35">
      <c r="B50" s="6" t="s">
        <v>3</v>
      </c>
      <c r="C50">
        <f>CORREL(Dados!$E$6:$E$16,Dados!D6:D16)</f>
        <v>2.585067316048904E-2</v>
      </c>
      <c r="D50">
        <f>CORREL(Dados!$E$6:$E$16,Dados!E6:E16)</f>
        <v>0.99999999999999978</v>
      </c>
      <c r="E50" s="10">
        <f>CORREL(Dados!$E$6:$E$16,Dados!F6:F16)</f>
        <v>3.5673222920066111E-2</v>
      </c>
    </row>
    <row r="51" spans="2:5" ht="15" thickBot="1" x14ac:dyDescent="0.4">
      <c r="B51" s="7" t="s">
        <v>4</v>
      </c>
      <c r="C51" s="11">
        <f>CORREL(Dados!$F$6:$F$16,Dados!D6:D16)</f>
        <v>0.99726069307487475</v>
      </c>
      <c r="D51" s="4">
        <f>CORREL(Dados!$F$6:$F$16,Dados!E6:E16)</f>
        <v>3.5673222920066111E-2</v>
      </c>
      <c r="E51" s="4">
        <f>CORREL(Dados!$F$6:$F$16,Dados!F6:F16)</f>
        <v>1</v>
      </c>
    </row>
  </sheetData>
  <pageMargins left="0.511811024" right="0.511811024" top="0.78740157499999996" bottom="0.78740157499999996" header="0.31496062000000002" footer="0.31496062000000002"/>
  <ignoredErrors>
    <ignoredError sqref="C49:E5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17" sqref="B17"/>
    </sheetView>
  </sheetViews>
  <sheetFormatPr defaultRowHeight="14.5" x14ac:dyDescent="0.35"/>
  <cols>
    <col min="1" max="1" width="14.81640625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0.99726069307487475</v>
      </c>
    </row>
    <row r="5" spans="1:9" x14ac:dyDescent="0.35">
      <c r="A5" s="6" t="s">
        <v>8</v>
      </c>
      <c r="B5" s="6">
        <v>0.99452888995217958</v>
      </c>
    </row>
    <row r="6" spans="1:9" x14ac:dyDescent="0.35">
      <c r="A6" s="6" t="s">
        <v>9</v>
      </c>
      <c r="B6" s="6">
        <v>0.99392098883575508</v>
      </c>
    </row>
    <row r="7" spans="1:9" x14ac:dyDescent="0.35">
      <c r="A7" s="6" t="s">
        <v>10</v>
      </c>
      <c r="B7" s="6">
        <v>1.6088233375091681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1</v>
      </c>
      <c r="C12" s="6">
        <v>4234.4906417636275</v>
      </c>
      <c r="D12" s="6">
        <v>4234.4906417636275</v>
      </c>
      <c r="E12" s="6">
        <v>1636.0043814390883</v>
      </c>
      <c r="F12" s="6">
        <v>1.7182778436072035E-11</v>
      </c>
    </row>
    <row r="13" spans="1:9" x14ac:dyDescent="0.35">
      <c r="A13" s="6" t="s">
        <v>14</v>
      </c>
      <c r="B13" s="6">
        <v>9</v>
      </c>
      <c r="C13" s="6">
        <v>23.294812781827243</v>
      </c>
      <c r="D13" s="6">
        <v>2.5883125313141382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4257.7854545454547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6.2586066418307666</v>
      </c>
      <c r="C17" s="6">
        <v>3.3354816737719784</v>
      </c>
      <c r="D17" s="6">
        <v>1.8763726663660933</v>
      </c>
      <c r="E17" s="6">
        <v>9.3345031300846953E-2</v>
      </c>
      <c r="F17" s="6">
        <v>-1.286777117874661</v>
      </c>
      <c r="G17" s="6">
        <v>13.803990401536193</v>
      </c>
      <c r="H17" s="6">
        <v>-1.286777117874661</v>
      </c>
      <c r="I17" s="6">
        <v>13.803990401536193</v>
      </c>
    </row>
    <row r="18" spans="1:9" ht="15" thickBot="1" x14ac:dyDescent="0.4">
      <c r="A18" s="7" t="s">
        <v>39</v>
      </c>
      <c r="B18" s="7">
        <v>0.68594035362759231</v>
      </c>
      <c r="C18" s="7">
        <v>1.6958761081077914E-2</v>
      </c>
      <c r="D18" s="7">
        <v>40.447550994332026</v>
      </c>
      <c r="E18" s="7">
        <v>1.7182778436071977E-11</v>
      </c>
      <c r="F18" s="7">
        <v>0.64757697077584853</v>
      </c>
      <c r="G18" s="7">
        <v>0.7243037364793361</v>
      </c>
      <c r="H18" s="7">
        <v>0.64757697077584853</v>
      </c>
      <c r="I18" s="7">
        <v>0.7243037364793361</v>
      </c>
    </row>
    <row r="22" spans="1:9" x14ac:dyDescent="0.35">
      <c r="A22" t="s">
        <v>29</v>
      </c>
    </row>
    <row r="23" spans="1:9" ht="15" thickBot="1" x14ac:dyDescent="0.4"/>
    <row r="24" spans="1:9" x14ac:dyDescent="0.35">
      <c r="A24" s="8" t="s">
        <v>30</v>
      </c>
      <c r="B24" s="8" t="s">
        <v>48</v>
      </c>
      <c r="C24" s="8" t="s">
        <v>32</v>
      </c>
      <c r="D24" s="8" t="s">
        <v>33</v>
      </c>
    </row>
    <row r="25" spans="1:9" x14ac:dyDescent="0.35">
      <c r="A25" s="6">
        <v>1</v>
      </c>
      <c r="B25" s="6">
        <v>108.6695014384303</v>
      </c>
      <c r="C25" s="6">
        <v>-0.56950143843030787</v>
      </c>
      <c r="D25" s="6">
        <v>-0.37313433451517991</v>
      </c>
    </row>
    <row r="26" spans="1:9" x14ac:dyDescent="0.35">
      <c r="A26" s="6">
        <v>2</v>
      </c>
      <c r="B26" s="6">
        <v>116.83219164659864</v>
      </c>
      <c r="C26" s="6">
        <v>-2.0321916465986476</v>
      </c>
      <c r="D26" s="6">
        <v>-1.3314812333940889</v>
      </c>
    </row>
    <row r="27" spans="1:9" x14ac:dyDescent="0.35">
      <c r="A27" s="6">
        <v>3</v>
      </c>
      <c r="B27" s="6">
        <v>123.89737728896284</v>
      </c>
      <c r="C27" s="6">
        <v>-0.69737728896284068</v>
      </c>
      <c r="D27" s="6">
        <v>-0.45691791638028229</v>
      </c>
    </row>
    <row r="28" spans="1:9" x14ac:dyDescent="0.35">
      <c r="A28" s="6">
        <v>4</v>
      </c>
      <c r="B28" s="6">
        <v>126.64113870347322</v>
      </c>
      <c r="C28" s="6">
        <v>0.25886129652678846</v>
      </c>
      <c r="D28" s="6">
        <v>0.16960455425272813</v>
      </c>
    </row>
    <row r="29" spans="1:9" x14ac:dyDescent="0.35">
      <c r="A29" s="6">
        <v>5</v>
      </c>
      <c r="B29" s="6">
        <v>130.27662257769947</v>
      </c>
      <c r="C29" s="6">
        <v>1.8233774223005241</v>
      </c>
      <c r="D29" s="6">
        <v>1.194667256531204</v>
      </c>
    </row>
    <row r="30" spans="1:9" x14ac:dyDescent="0.35">
      <c r="A30" s="6">
        <v>6</v>
      </c>
      <c r="B30" s="6">
        <v>137.06743207861263</v>
      </c>
      <c r="C30" s="6">
        <v>0.63256792138736273</v>
      </c>
      <c r="D30" s="6">
        <v>0.41445516104944574</v>
      </c>
    </row>
    <row r="31" spans="1:9" x14ac:dyDescent="0.35">
      <c r="A31" s="6">
        <v>7</v>
      </c>
      <c r="B31" s="6">
        <v>144.88715210996716</v>
      </c>
      <c r="C31" s="6">
        <v>1.1128478900328389</v>
      </c>
      <c r="D31" s="6">
        <v>0.72913205980398987</v>
      </c>
    </row>
    <row r="32" spans="1:9" x14ac:dyDescent="0.35">
      <c r="A32" s="6">
        <v>8</v>
      </c>
      <c r="B32" s="6">
        <v>151.95233775233137</v>
      </c>
      <c r="C32" s="6">
        <v>2.1476622476686202</v>
      </c>
      <c r="D32" s="6">
        <v>1.4071369613323155</v>
      </c>
    </row>
    <row r="33" spans="1:4" x14ac:dyDescent="0.35">
      <c r="A33" s="6">
        <v>9</v>
      </c>
      <c r="B33" s="6">
        <v>161.34972059702937</v>
      </c>
      <c r="C33" s="6">
        <v>0.95027940297063651</v>
      </c>
      <c r="D33" s="6">
        <v>0.62261804572127089</v>
      </c>
    </row>
    <row r="34" spans="1:4" x14ac:dyDescent="0.35">
      <c r="A34" s="6">
        <v>10</v>
      </c>
      <c r="B34" s="6">
        <v>165.32817464806942</v>
      </c>
      <c r="C34" s="6">
        <v>-1.0281746480694096</v>
      </c>
      <c r="D34" s="6">
        <v>-0.67365459888949319</v>
      </c>
    </row>
    <row r="35" spans="1:4" ht="15" thickBot="1" x14ac:dyDescent="0.4">
      <c r="A35" s="7">
        <v>11</v>
      </c>
      <c r="B35" s="7">
        <v>170.19835115882532</v>
      </c>
      <c r="C35" s="7">
        <v>-2.5983511588253236</v>
      </c>
      <c r="D35" s="7">
        <v>-1.7024259555117514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B21" sqref="B21"/>
    </sheetView>
  </sheetViews>
  <sheetFormatPr defaultRowHeight="14.5" x14ac:dyDescent="0.35"/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0.9956291675270118</v>
      </c>
    </row>
    <row r="5" spans="1:9" x14ac:dyDescent="0.35">
      <c r="A5" s="6" t="s">
        <v>8</v>
      </c>
      <c r="B5" s="6">
        <v>0.99127743923053058</v>
      </c>
    </row>
    <row r="6" spans="1:9" x14ac:dyDescent="0.35">
      <c r="A6" s="6" t="s">
        <v>9</v>
      </c>
      <c r="B6" s="6">
        <v>0.98909679903816317</v>
      </c>
    </row>
    <row r="7" spans="1:9" x14ac:dyDescent="0.35">
      <c r="A7" s="6" t="s">
        <v>10</v>
      </c>
      <c r="B7" s="6">
        <v>0.47444240183296565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2</v>
      </c>
      <c r="C12" s="6">
        <v>204.64832616783468</v>
      </c>
      <c r="D12" s="6">
        <v>102.32416308391734</v>
      </c>
      <c r="E12" s="6">
        <v>454.5809266013639</v>
      </c>
      <c r="F12" s="6">
        <v>5.7886329893402643E-9</v>
      </c>
    </row>
    <row r="13" spans="1:9" x14ac:dyDescent="0.35">
      <c r="A13" s="6" t="s">
        <v>14</v>
      </c>
      <c r="B13" s="6">
        <v>8</v>
      </c>
      <c r="C13" s="6">
        <v>1.800764741256266</v>
      </c>
      <c r="D13" s="6">
        <v>0.22509559265703324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206.44909090909096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-9.7427402629293809</v>
      </c>
      <c r="C17" s="6">
        <v>1.0594886433715378</v>
      </c>
      <c r="D17" s="6">
        <v>-9.1957005144724615</v>
      </c>
      <c r="E17" s="6">
        <v>1.5816239509427749E-5</v>
      </c>
      <c r="F17" s="6">
        <v>-12.185925455746</v>
      </c>
      <c r="G17" s="6">
        <v>-7.2995550701127616</v>
      </c>
      <c r="H17" s="6">
        <v>-12.185925455746</v>
      </c>
      <c r="I17" s="6">
        <v>-7.2995550701127616</v>
      </c>
    </row>
    <row r="18" spans="1:9" x14ac:dyDescent="0.35">
      <c r="A18" s="6" t="s">
        <v>40</v>
      </c>
      <c r="B18" s="6">
        <v>0.59605227215222356</v>
      </c>
      <c r="C18" s="6">
        <v>9.1028116523553915E-2</v>
      </c>
      <c r="D18" s="6">
        <v>6.5480018143404353</v>
      </c>
      <c r="E18" s="6">
        <v>1.7884862231523711E-4</v>
      </c>
      <c r="F18" s="6">
        <v>0.38614105902906148</v>
      </c>
      <c r="G18" s="6">
        <v>0.80596348527538564</v>
      </c>
      <c r="H18" s="6">
        <v>0.38614105902906148</v>
      </c>
      <c r="I18" s="6">
        <v>0.80596348527538564</v>
      </c>
    </row>
    <row r="19" spans="1:9" ht="15" thickBot="1" x14ac:dyDescent="0.4">
      <c r="A19" s="7" t="s">
        <v>41</v>
      </c>
      <c r="B19" s="7">
        <v>0.21230462911528042</v>
      </c>
      <c r="C19" s="7">
        <v>7.2755883988868744E-3</v>
      </c>
      <c r="D19" s="7">
        <v>29.180406789884085</v>
      </c>
      <c r="E19" s="7">
        <v>2.0599925874462273E-9</v>
      </c>
      <c r="F19" s="7">
        <v>0.19552709218140382</v>
      </c>
      <c r="G19" s="7">
        <v>0.22908216604915702</v>
      </c>
      <c r="H19" s="7">
        <v>0.19552709218140382</v>
      </c>
      <c r="I19" s="7">
        <v>0.22908216604915702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8" t="s">
        <v>30</v>
      </c>
      <c r="B25" s="8" t="s">
        <v>49</v>
      </c>
      <c r="C25" s="8" t="s">
        <v>32</v>
      </c>
      <c r="D25" s="8" t="s">
        <v>33</v>
      </c>
    </row>
    <row r="26" spans="1:9" x14ac:dyDescent="0.35">
      <c r="A26" s="6">
        <v>1</v>
      </c>
      <c r="B26" s="6">
        <v>15.71080968747177</v>
      </c>
      <c r="C26" s="6">
        <v>0.18919031252823082</v>
      </c>
      <c r="D26" s="6">
        <v>0.44583114606026791</v>
      </c>
    </row>
    <row r="27" spans="1:9" x14ac:dyDescent="0.35">
      <c r="A27" s="6">
        <v>2</v>
      </c>
      <c r="B27" s="6">
        <v>17.073645475328927</v>
      </c>
      <c r="C27" s="6">
        <v>-0.67364547532892871</v>
      </c>
      <c r="D27" s="6">
        <v>-1.5874604269676593</v>
      </c>
    </row>
    <row r="28" spans="1:9" x14ac:dyDescent="0.35">
      <c r="A28" s="6">
        <v>3</v>
      </c>
      <c r="B28" s="6">
        <v>18.260952087745061</v>
      </c>
      <c r="C28" s="6">
        <v>0.73904791225493938</v>
      </c>
      <c r="D28" s="6">
        <v>1.741582712724266</v>
      </c>
    </row>
    <row r="29" spans="1:9" x14ac:dyDescent="0.35">
      <c r="A29" s="6">
        <v>4</v>
      </c>
      <c r="B29" s="6">
        <v>19.046479215471599</v>
      </c>
      <c r="C29" s="6">
        <v>5.3520784528402032E-2</v>
      </c>
      <c r="D29" s="6">
        <v>0.12612290970649767</v>
      </c>
    </row>
    <row r="30" spans="1:9" x14ac:dyDescent="0.35">
      <c r="A30" s="6">
        <v>5</v>
      </c>
      <c r="B30" s="6">
        <v>18.95835874256661</v>
      </c>
      <c r="C30" s="6">
        <v>-0.15835874256660887</v>
      </c>
      <c r="D30" s="6">
        <v>-0.37317587113028899</v>
      </c>
    </row>
    <row r="31" spans="1:9" x14ac:dyDescent="0.35">
      <c r="A31" s="6">
        <v>6</v>
      </c>
      <c r="B31" s="6">
        <v>20.80292216497962</v>
      </c>
      <c r="C31" s="6">
        <v>-0.4029221649796213</v>
      </c>
      <c r="D31" s="6">
        <v>-0.94949497247193282</v>
      </c>
    </row>
    <row r="32" spans="1:9" x14ac:dyDescent="0.35">
      <c r="A32" s="6">
        <v>7</v>
      </c>
      <c r="B32" s="6">
        <v>22.50544535942123</v>
      </c>
      <c r="C32" s="6">
        <v>0.19455464057876881</v>
      </c>
      <c r="D32" s="6">
        <v>0.45847230347818657</v>
      </c>
    </row>
    <row r="33" spans="1:4" x14ac:dyDescent="0.35">
      <c r="A33" s="6">
        <v>8</v>
      </c>
      <c r="B33" s="6">
        <v>26.311295807787779</v>
      </c>
      <c r="C33" s="6">
        <v>0.18870419221222079</v>
      </c>
      <c r="D33" s="6">
        <v>0.44468559280908021</v>
      </c>
    </row>
    <row r="34" spans="1:4" x14ac:dyDescent="0.35">
      <c r="A34" s="6">
        <v>9</v>
      </c>
      <c r="B34" s="6">
        <v>27.694562403241754</v>
      </c>
      <c r="C34" s="6">
        <v>0.40543759675824731</v>
      </c>
      <c r="D34" s="6">
        <v>0.95542264296264001</v>
      </c>
    </row>
    <row r="35" spans="1:4" x14ac:dyDescent="0.35">
      <c r="A35" s="6">
        <v>10</v>
      </c>
      <c r="B35" s="6">
        <v>28.178776888687537</v>
      </c>
      <c r="C35" s="6">
        <v>-0.57877688868753552</v>
      </c>
      <c r="D35" s="6">
        <v>-1.3639005092200798</v>
      </c>
    </row>
    <row r="36" spans="1:4" ht="15" thickBot="1" x14ac:dyDescent="0.4">
      <c r="A36" s="7">
        <v>11</v>
      </c>
      <c r="B36" s="7">
        <v>26.256752167298174</v>
      </c>
      <c r="C36" s="7">
        <v>4.3247832701826638E-2</v>
      </c>
      <c r="D36" s="7">
        <v>0.1019144720488845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18" sqref="B18"/>
    </sheetView>
  </sheetViews>
  <sheetFormatPr defaultRowHeight="14.5" x14ac:dyDescent="0.35"/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0.99726069307487475</v>
      </c>
    </row>
    <row r="5" spans="1:9" x14ac:dyDescent="0.35">
      <c r="A5" s="6" t="s">
        <v>8</v>
      </c>
      <c r="B5" s="6">
        <v>0.99452888995217958</v>
      </c>
    </row>
    <row r="6" spans="1:9" x14ac:dyDescent="0.35">
      <c r="A6" s="6" t="s">
        <v>9</v>
      </c>
      <c r="B6" s="6">
        <v>0.99392098883575508</v>
      </c>
    </row>
    <row r="7" spans="1:9" x14ac:dyDescent="0.35">
      <c r="A7" s="6" t="s">
        <v>10</v>
      </c>
      <c r="B7" s="6">
        <v>2.3390026087756413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1</v>
      </c>
      <c r="C12" s="6">
        <v>8950.4706920743574</v>
      </c>
      <c r="D12" s="6">
        <v>8950.4706920743574</v>
      </c>
      <c r="E12" s="6">
        <v>1636.0043814390929</v>
      </c>
      <c r="F12" s="6">
        <v>1.7182778436071851E-11</v>
      </c>
    </row>
    <row r="13" spans="1:9" x14ac:dyDescent="0.35">
      <c r="A13" s="6" t="s">
        <v>14</v>
      </c>
      <c r="B13" s="6">
        <v>9</v>
      </c>
      <c r="C13" s="6">
        <v>49.238398834733303</v>
      </c>
      <c r="D13" s="6">
        <v>5.4709332038592562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8999.7090909090912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-8.0095792434992177</v>
      </c>
      <c r="C17" s="6">
        <v>5.0583710738741443</v>
      </c>
      <c r="D17" s="6">
        <v>-1.5834305404891498</v>
      </c>
      <c r="E17" s="6">
        <v>0.14778339303586097</v>
      </c>
      <c r="F17" s="6">
        <v>-19.452409600354862</v>
      </c>
      <c r="G17" s="6">
        <v>3.4332511133564285</v>
      </c>
      <c r="H17" s="6">
        <v>-19.452409600354862</v>
      </c>
      <c r="I17" s="6">
        <v>3.4332511133564285</v>
      </c>
    </row>
    <row r="18" spans="1:9" ht="15" thickBot="1" x14ac:dyDescent="0.4">
      <c r="A18" s="7" t="s">
        <v>41</v>
      </c>
      <c r="B18" s="7">
        <v>1.4498766324107031</v>
      </c>
      <c r="C18" s="7">
        <v>3.5845844724044583E-2</v>
      </c>
      <c r="D18" s="7">
        <v>40.44755099433209</v>
      </c>
      <c r="E18" s="7">
        <v>1.718277843607167E-11</v>
      </c>
      <c r="F18" s="7">
        <v>1.3687876980116533</v>
      </c>
      <c r="G18" s="7">
        <v>1.5309655668097528</v>
      </c>
      <c r="H18" s="7">
        <v>1.3687876980116533</v>
      </c>
      <c r="I18" s="7">
        <v>1.5309655668097528</v>
      </c>
    </row>
    <row r="22" spans="1:9" x14ac:dyDescent="0.35">
      <c r="A22" t="s">
        <v>29</v>
      </c>
    </row>
    <row r="23" spans="1:9" ht="15" thickBot="1" x14ac:dyDescent="0.4"/>
    <row r="24" spans="1:9" x14ac:dyDescent="0.35">
      <c r="A24" s="8" t="s">
        <v>30</v>
      </c>
      <c r="B24" s="8" t="s">
        <v>50</v>
      </c>
      <c r="C24" s="8" t="s">
        <v>32</v>
      </c>
      <c r="D24" s="8" t="s">
        <v>33</v>
      </c>
    </row>
    <row r="25" spans="1:9" x14ac:dyDescent="0.35">
      <c r="A25" s="6">
        <v>1</v>
      </c>
      <c r="B25" s="6">
        <v>148.72208472009777</v>
      </c>
      <c r="C25" s="6">
        <v>0.57791527990224267</v>
      </c>
      <c r="D25" s="6">
        <v>0.26044271637380184</v>
      </c>
    </row>
    <row r="26" spans="1:9" x14ac:dyDescent="0.35">
      <c r="A26" s="6">
        <v>2</v>
      </c>
      <c r="B26" s="6">
        <v>158.43625815724948</v>
      </c>
      <c r="C26" s="6">
        <v>2.7637418427505054</v>
      </c>
      <c r="D26" s="6">
        <v>1.2455051076061452</v>
      </c>
    </row>
    <row r="27" spans="1:9" x14ac:dyDescent="0.35">
      <c r="A27" s="6">
        <v>3</v>
      </c>
      <c r="B27" s="6">
        <v>170.61522186949941</v>
      </c>
      <c r="C27" s="6">
        <v>0.8847781305005924</v>
      </c>
      <c r="D27" s="6">
        <v>0.39873321870757167</v>
      </c>
    </row>
    <row r="28" spans="1:9" x14ac:dyDescent="0.35">
      <c r="A28" s="6">
        <v>4</v>
      </c>
      <c r="B28" s="6">
        <v>175.979765409419</v>
      </c>
      <c r="C28" s="6">
        <v>-0.47976540941900225</v>
      </c>
      <c r="D28" s="6">
        <v>-0.21621059486852517</v>
      </c>
    </row>
    <row r="29" spans="1:9" x14ac:dyDescent="0.35">
      <c r="A29" s="6">
        <v>5</v>
      </c>
      <c r="B29" s="6">
        <v>183.51912389795464</v>
      </c>
      <c r="C29" s="6">
        <v>-2.7191238979546313</v>
      </c>
      <c r="D29" s="6">
        <v>-1.2253976296664386</v>
      </c>
    </row>
    <row r="30" spans="1:9" x14ac:dyDescent="0.35">
      <c r="A30" s="6">
        <v>6</v>
      </c>
      <c r="B30" s="6">
        <v>191.63843303945458</v>
      </c>
      <c r="C30" s="6">
        <v>-0.93843303945459411</v>
      </c>
      <c r="D30" s="6">
        <v>-0.42291328578787624</v>
      </c>
    </row>
    <row r="31" spans="1:9" x14ac:dyDescent="0.35">
      <c r="A31" s="6">
        <v>7</v>
      </c>
      <c r="B31" s="6">
        <v>203.67240908846344</v>
      </c>
      <c r="C31" s="6">
        <v>-1.572409088463445</v>
      </c>
      <c r="D31" s="6">
        <v>-0.70862029174855201</v>
      </c>
    </row>
    <row r="32" spans="1:9" x14ac:dyDescent="0.35">
      <c r="A32" s="6">
        <v>8</v>
      </c>
      <c r="B32" s="6">
        <v>215.41640981099013</v>
      </c>
      <c r="C32" s="6">
        <v>-3.0164098109901261</v>
      </c>
      <c r="D32" s="6">
        <v>-1.3593721989903835</v>
      </c>
    </row>
    <row r="33" spans="1:4" x14ac:dyDescent="0.35">
      <c r="A33" s="6">
        <v>9</v>
      </c>
      <c r="B33" s="6">
        <v>227.30539819675792</v>
      </c>
      <c r="C33" s="6">
        <v>-1.2053981967579261</v>
      </c>
      <c r="D33" s="6">
        <v>-0.5432235339560858</v>
      </c>
    </row>
    <row r="34" spans="1:4" x14ac:dyDescent="0.35">
      <c r="A34" s="6">
        <v>10</v>
      </c>
      <c r="B34" s="6">
        <v>230.20515146157931</v>
      </c>
      <c r="C34" s="6">
        <v>1.6948485384207004</v>
      </c>
      <c r="D34" s="6">
        <v>0.76379873060826842</v>
      </c>
    </row>
    <row r="35" spans="1:4" ht="15" thickBot="1" x14ac:dyDescent="0.4">
      <c r="A35" s="7">
        <v>11</v>
      </c>
      <c r="B35" s="7">
        <v>234.9897443485346</v>
      </c>
      <c r="C35" s="7">
        <v>4.0102556514653998</v>
      </c>
      <c r="D35" s="7">
        <v>1.8072577617219461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18" sqref="B18"/>
    </sheetView>
  </sheetViews>
  <sheetFormatPr defaultRowHeight="14.5" x14ac:dyDescent="0.35"/>
  <cols>
    <col min="1" max="1" width="13.54296875" customWidth="1"/>
    <col min="2" max="2" width="12.453125" bestFit="1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0.99135180517415011</v>
      </c>
    </row>
    <row r="5" spans="1:9" x14ac:dyDescent="0.35">
      <c r="A5" s="6" t="s">
        <v>8</v>
      </c>
      <c r="B5" s="6">
        <v>0.98277840162204599</v>
      </c>
    </row>
    <row r="6" spans="1:9" x14ac:dyDescent="0.35">
      <c r="A6" s="6" t="s">
        <v>9</v>
      </c>
      <c r="B6" s="6">
        <v>0.97847300202755738</v>
      </c>
    </row>
    <row r="7" spans="1:9" x14ac:dyDescent="0.35">
      <c r="A7" s="6" t="s">
        <v>10</v>
      </c>
      <c r="B7" s="6">
        <v>0.66665052024374916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2</v>
      </c>
      <c r="C12" s="6">
        <v>202.89370757996087</v>
      </c>
      <c r="D12" s="6">
        <v>101.44685378998044</v>
      </c>
      <c r="E12" s="6">
        <v>228.26647795482984</v>
      </c>
      <c r="F12" s="6">
        <v>8.7961743224106969E-8</v>
      </c>
    </row>
    <row r="13" spans="1:9" x14ac:dyDescent="0.35">
      <c r="A13" s="6" t="s">
        <v>14</v>
      </c>
      <c r="B13" s="6">
        <v>8</v>
      </c>
      <c r="C13" s="6">
        <v>3.5553833291300911</v>
      </c>
      <c r="D13" s="6">
        <v>0.44442291614126139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206.44909090909096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-8.4401383446882203</v>
      </c>
      <c r="C17" s="6">
        <v>1.4351791673138299</v>
      </c>
      <c r="D17" s="6">
        <v>-5.8808952477238821</v>
      </c>
      <c r="E17" s="6">
        <v>3.6962780825702411E-4</v>
      </c>
      <c r="F17" s="6">
        <v>-11.749667439272786</v>
      </c>
      <c r="G17" s="6">
        <v>-5.1306092501036549</v>
      </c>
      <c r="H17" s="6">
        <v>-11.749667439272786</v>
      </c>
      <c r="I17" s="6">
        <v>-5.1306092501036549</v>
      </c>
    </row>
    <row r="18" spans="1:9" x14ac:dyDescent="0.35">
      <c r="A18" s="6" t="s">
        <v>39</v>
      </c>
      <c r="B18" s="6">
        <v>0.14531442866094599</v>
      </c>
      <c r="C18" s="6">
        <v>7.0295762386433872E-3</v>
      </c>
      <c r="D18" s="6">
        <v>20.6718618203634</v>
      </c>
      <c r="E18" s="6">
        <v>3.1417942197284878E-8</v>
      </c>
      <c r="F18" s="6">
        <v>0.12910419678590138</v>
      </c>
      <c r="G18" s="6">
        <v>0.1615246605359906</v>
      </c>
      <c r="H18" s="6">
        <v>0.12910419678590138</v>
      </c>
      <c r="I18" s="6">
        <v>0.1615246605359906</v>
      </c>
    </row>
    <row r="19" spans="1:9" ht="15" thickBot="1" x14ac:dyDescent="0.4">
      <c r="A19" s="7" t="s">
        <v>40</v>
      </c>
      <c r="B19" s="7">
        <v>0.6224789874053861</v>
      </c>
      <c r="C19" s="7">
        <v>0.12786713341886535</v>
      </c>
      <c r="D19" s="7">
        <v>4.8681703480931118</v>
      </c>
      <c r="E19" s="7">
        <v>1.2428521787321413E-3</v>
      </c>
      <c r="F19" s="7">
        <v>0.32761684898477966</v>
      </c>
      <c r="G19" s="7">
        <v>0.91734112582599248</v>
      </c>
      <c r="H19" s="7">
        <v>0.32761684898477966</v>
      </c>
      <c r="I19" s="7">
        <v>0.91734112582599248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8" t="s">
        <v>30</v>
      </c>
      <c r="B25" s="8" t="s">
        <v>49</v>
      </c>
      <c r="C25" s="8" t="s">
        <v>32</v>
      </c>
      <c r="D25" s="8" t="s">
        <v>33</v>
      </c>
    </row>
    <row r="26" spans="1:9" x14ac:dyDescent="0.35">
      <c r="A26" s="6">
        <v>1</v>
      </c>
      <c r="B26" s="6">
        <v>15.869717601493639</v>
      </c>
      <c r="C26" s="6">
        <v>3.028239850636183E-2</v>
      </c>
      <c r="D26" s="6">
        <v>5.0786356213451143E-2</v>
      </c>
    </row>
    <row r="27" spans="1:9" x14ac:dyDescent="0.35">
      <c r="A27" s="6">
        <v>2</v>
      </c>
      <c r="B27" s="6">
        <v>17.536711403818355</v>
      </c>
      <c r="C27" s="6">
        <v>-1.1367114038183566</v>
      </c>
      <c r="D27" s="6">
        <v>-1.9063691488665657</v>
      </c>
    </row>
    <row r="28" spans="1:9" x14ac:dyDescent="0.35">
      <c r="A28" s="6">
        <v>3</v>
      </c>
      <c r="B28" s="6">
        <v>18.410971031620711</v>
      </c>
      <c r="C28" s="6">
        <v>0.58902896837928864</v>
      </c>
      <c r="D28" s="6">
        <v>0.98785553600939613</v>
      </c>
    </row>
    <row r="29" spans="1:9" x14ac:dyDescent="0.35">
      <c r="A29" s="6">
        <v>4</v>
      </c>
      <c r="B29" s="6">
        <v>18.992228746264502</v>
      </c>
      <c r="C29" s="6">
        <v>0.10777125373549978</v>
      </c>
      <c r="D29" s="6">
        <v>0.18074226454128023</v>
      </c>
    </row>
    <row r="30" spans="1:9" x14ac:dyDescent="0.35">
      <c r="A30" s="6">
        <v>5</v>
      </c>
      <c r="B30" s="6">
        <v>18.517437243356738</v>
      </c>
      <c r="C30" s="6">
        <v>0.28256275664326225</v>
      </c>
      <c r="D30" s="6">
        <v>0.47388362611120971</v>
      </c>
    </row>
    <row r="31" spans="1:9" x14ac:dyDescent="0.35">
      <c r="A31" s="6">
        <v>6</v>
      </c>
      <c r="B31" s="6">
        <v>20.640776973246027</v>
      </c>
      <c r="C31" s="6">
        <v>-0.24077697324602809</v>
      </c>
      <c r="D31" s="6">
        <v>-0.40380503970649612</v>
      </c>
    </row>
    <row r="32" spans="1:9" x14ac:dyDescent="0.35">
      <c r="A32" s="6">
        <v>7</v>
      </c>
      <c r="B32" s="6">
        <v>22.235113561240276</v>
      </c>
      <c r="C32" s="6">
        <v>0.46488643875972357</v>
      </c>
      <c r="D32" s="6">
        <v>0.77965714217432336</v>
      </c>
    </row>
    <row r="33" spans="1:4" x14ac:dyDescent="0.35">
      <c r="A33" s="6">
        <v>8</v>
      </c>
      <c r="B33" s="6">
        <v>25.910528632366873</v>
      </c>
      <c r="C33" s="6">
        <v>0.58947136763312713</v>
      </c>
      <c r="D33" s="6">
        <v>0.98859748008259385</v>
      </c>
    </row>
    <row r="34" spans="1:4" x14ac:dyDescent="0.35">
      <c r="A34" s="6">
        <v>9</v>
      </c>
      <c r="B34" s="6">
        <v>27.527848912578595</v>
      </c>
      <c r="C34" s="6">
        <v>0.57215108742140686</v>
      </c>
      <c r="D34" s="6">
        <v>0.95954978360094234</v>
      </c>
    </row>
    <row r="35" spans="1:4" x14ac:dyDescent="0.35">
      <c r="A35" s="6">
        <v>10</v>
      </c>
      <c r="B35" s="6">
        <v>28.432920497552619</v>
      </c>
      <c r="C35" s="6">
        <v>-0.83292049755261743</v>
      </c>
      <c r="D35" s="6">
        <v>-1.3968839713045005</v>
      </c>
    </row>
    <row r="36" spans="1:4" ht="15" thickBot="1" x14ac:dyDescent="0.4">
      <c r="A36" s="7">
        <v>11</v>
      </c>
      <c r="B36" s="7">
        <v>26.725745396461644</v>
      </c>
      <c r="C36" s="7">
        <v>-0.42574539646164311</v>
      </c>
      <c r="D36" s="7">
        <v>-0.71401402885559251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J7" sqref="J7"/>
    </sheetView>
  </sheetViews>
  <sheetFormatPr defaultRowHeight="14.5" x14ac:dyDescent="0.35"/>
  <cols>
    <col min="1" max="1" width="11.90625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0.99411686962832446</v>
      </c>
    </row>
    <row r="5" spans="1:9" x14ac:dyDescent="0.35">
      <c r="A5" s="6" t="s">
        <v>8</v>
      </c>
      <c r="B5" s="6">
        <v>0.98826835047961914</v>
      </c>
    </row>
    <row r="6" spans="1:9" x14ac:dyDescent="0.35">
      <c r="A6" s="6" t="s">
        <v>9</v>
      </c>
      <c r="B6" s="6">
        <v>0.98533543809952384</v>
      </c>
    </row>
    <row r="7" spans="1:9" x14ac:dyDescent="0.35">
      <c r="A7" s="6" t="s">
        <v>10</v>
      </c>
      <c r="B7" s="6">
        <v>0.5502259056908696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2</v>
      </c>
      <c r="C12" s="6">
        <v>204.02710253074426</v>
      </c>
      <c r="D12" s="6">
        <v>102.01355126537213</v>
      </c>
      <c r="E12" s="6">
        <v>336.95802069870746</v>
      </c>
      <c r="F12" s="6">
        <v>1.8942457447672882E-8</v>
      </c>
    </row>
    <row r="13" spans="1:9" x14ac:dyDescent="0.35">
      <c r="A13" s="6" t="s">
        <v>14</v>
      </c>
      <c r="B13" s="6">
        <v>8</v>
      </c>
      <c r="C13" s="6">
        <v>2.4219883783467022</v>
      </c>
      <c r="D13" s="6">
        <v>0.30274854729333778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206.44909090909096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-9.1286443876857248</v>
      </c>
      <c r="C17" s="6">
        <v>1.2073321677140088</v>
      </c>
      <c r="D17" s="6">
        <v>-7.5610048599716482</v>
      </c>
      <c r="E17" s="6">
        <v>6.5401051772618452E-5</v>
      </c>
      <c r="F17" s="6">
        <v>-11.91275735899924</v>
      </c>
      <c r="G17" s="6">
        <v>-6.3445314163722095</v>
      </c>
      <c r="H17" s="6">
        <v>-11.91275735899924</v>
      </c>
      <c r="I17" s="6">
        <v>-6.3445314163722095</v>
      </c>
    </row>
    <row r="18" spans="1:9" x14ac:dyDescent="0.35">
      <c r="A18" s="6" t="s">
        <v>53</v>
      </c>
      <c r="B18" s="6">
        <v>0.6091888274043985</v>
      </c>
      <c r="C18" s="6">
        <v>0.10555102166137083</v>
      </c>
      <c r="D18" s="6">
        <v>5.7715104772628383</v>
      </c>
      <c r="E18" s="6">
        <v>4.1855922953248139E-4</v>
      </c>
      <c r="F18" s="6">
        <v>0.36578773497825279</v>
      </c>
      <c r="G18" s="6">
        <v>0.85258991983054422</v>
      </c>
      <c r="H18" s="6">
        <v>0.36578773497825279</v>
      </c>
      <c r="I18" s="6">
        <v>0.85258991983054422</v>
      </c>
    </row>
    <row r="19" spans="1:9" ht="15" thickBot="1" x14ac:dyDescent="0.4">
      <c r="A19" s="7" t="s">
        <v>54</v>
      </c>
      <c r="B19" s="7">
        <v>7.2940351708265183E-2</v>
      </c>
      <c r="C19" s="7">
        <v>2.9036147760448379E-3</v>
      </c>
      <c r="D19" s="7">
        <v>25.120533312487467</v>
      </c>
      <c r="E19" s="7">
        <v>6.7497702622721893E-9</v>
      </c>
      <c r="F19" s="7">
        <v>6.6244604027665868E-2</v>
      </c>
      <c r="G19" s="7">
        <v>7.9636099388864498E-2</v>
      </c>
      <c r="H19" s="7">
        <v>6.6244604027665868E-2</v>
      </c>
      <c r="I19" s="7">
        <v>7.9636099388864498E-2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8" t="s">
        <v>30</v>
      </c>
      <c r="B25" s="8" t="s">
        <v>49</v>
      </c>
      <c r="C25" s="8" t="s">
        <v>32</v>
      </c>
      <c r="D25" s="8" t="s">
        <v>33</v>
      </c>
    </row>
    <row r="26" spans="1:9" x14ac:dyDescent="0.35">
      <c r="A26" s="6">
        <v>1</v>
      </c>
      <c r="B26" s="6">
        <v>15.781364093239555</v>
      </c>
      <c r="C26" s="6">
        <v>0.11863590676044566</v>
      </c>
      <c r="D26" s="6">
        <v>0.24106276108137603</v>
      </c>
    </row>
    <row r="27" spans="1:9" x14ac:dyDescent="0.35">
      <c r="A27" s="6">
        <v>2</v>
      </c>
      <c r="B27" s="6">
        <v>17.298810233956466</v>
      </c>
      <c r="C27" s="6">
        <v>-0.89881023395646764</v>
      </c>
      <c r="D27" s="6">
        <v>-1.826341472849798</v>
      </c>
    </row>
    <row r="28" spans="1:9" x14ac:dyDescent="0.35">
      <c r="A28" s="6">
        <v>3</v>
      </c>
      <c r="B28" s="6">
        <v>18.331526229189532</v>
      </c>
      <c r="C28" s="6">
        <v>0.66847377081046844</v>
      </c>
      <c r="D28" s="6">
        <v>1.3583082668844864</v>
      </c>
    </row>
    <row r="29" spans="1:9" x14ac:dyDescent="0.35">
      <c r="A29" s="6">
        <v>4</v>
      </c>
      <c r="B29" s="6">
        <v>19.015584188422189</v>
      </c>
      <c r="C29" s="6">
        <v>8.441581157781286E-2</v>
      </c>
      <c r="D29" s="6">
        <v>0.17152908570053157</v>
      </c>
    </row>
    <row r="30" spans="1:9" x14ac:dyDescent="0.35">
      <c r="A30" s="6">
        <v>5</v>
      </c>
      <c r="B30" s="6">
        <v>18.735126092931495</v>
      </c>
      <c r="C30" s="6">
        <v>6.4873907068506043E-2</v>
      </c>
      <c r="D30" s="6">
        <v>0.13182082547444016</v>
      </c>
    </row>
    <row r="31" spans="1:9" x14ac:dyDescent="0.35">
      <c r="A31" s="6">
        <v>6</v>
      </c>
      <c r="B31" s="6">
        <v>20.721089418349713</v>
      </c>
      <c r="C31" s="6">
        <v>-0.32108941834971461</v>
      </c>
      <c r="D31" s="6">
        <v>-0.65243907898550357</v>
      </c>
    </row>
    <row r="32" spans="1:9" x14ac:dyDescent="0.35">
      <c r="A32" s="6">
        <v>7</v>
      </c>
      <c r="B32" s="6">
        <v>22.371707135601508</v>
      </c>
      <c r="C32" s="6">
        <v>0.3282928643984917</v>
      </c>
      <c r="D32" s="6">
        <v>0.66707615338596571</v>
      </c>
    </row>
    <row r="33" spans="1:4" x14ac:dyDescent="0.35">
      <c r="A33" s="6">
        <v>8</v>
      </c>
      <c r="B33" s="6">
        <v>26.113965025581422</v>
      </c>
      <c r="C33" s="6">
        <v>0.38603497441857826</v>
      </c>
      <c r="D33" s="6">
        <v>0.78440549196651377</v>
      </c>
    </row>
    <row r="34" spans="1:4" x14ac:dyDescent="0.35">
      <c r="A34" s="6">
        <v>9</v>
      </c>
      <c r="B34" s="6">
        <v>27.617148528535715</v>
      </c>
      <c r="C34" s="6">
        <v>0.48285147146428642</v>
      </c>
      <c r="D34" s="6">
        <v>0.98113220593846517</v>
      </c>
    </row>
    <row r="35" spans="1:4" x14ac:dyDescent="0.35">
      <c r="A35" s="6">
        <v>10</v>
      </c>
      <c r="B35" s="6">
        <v>28.313173641670364</v>
      </c>
      <c r="C35" s="6">
        <v>-0.71317364167036246</v>
      </c>
      <c r="D35" s="6">
        <v>-1.4491363693006061</v>
      </c>
    </row>
    <row r="36" spans="1:4" ht="15" thickBot="1" x14ac:dyDescent="0.4">
      <c r="A36" s="7">
        <v>11</v>
      </c>
      <c r="B36" s="7">
        <v>26.500505412522038</v>
      </c>
      <c r="C36" s="7">
        <v>-0.20050541252203757</v>
      </c>
      <c r="D36" s="7">
        <v>-0.40741786929585661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5"/>
  <sheetViews>
    <sheetView workbookViewId="0">
      <selection activeCell="L4" sqref="L4"/>
    </sheetView>
  </sheetViews>
  <sheetFormatPr defaultRowHeight="14.5" x14ac:dyDescent="0.35"/>
  <cols>
    <col min="4" max="4" width="0" hidden="1" customWidth="1"/>
    <col min="6" max="6" width="16.36328125" customWidth="1"/>
  </cols>
  <sheetData>
    <row r="2" spans="2:12" x14ac:dyDescent="0.35">
      <c r="B2" s="1" t="s">
        <v>51</v>
      </c>
    </row>
    <row r="4" spans="2:12" x14ac:dyDescent="0.35">
      <c r="B4" s="5" t="s">
        <v>0</v>
      </c>
      <c r="C4" s="5" t="s">
        <v>38</v>
      </c>
      <c r="D4" s="5" t="s">
        <v>52</v>
      </c>
      <c r="E4" s="5" t="s">
        <v>53</v>
      </c>
      <c r="F4" s="5" t="s">
        <v>54</v>
      </c>
      <c r="H4">
        <f>_xlfn.STDEV.S('Dados pro R pca'!C2:C12)</f>
        <v>29.999515147597144</v>
      </c>
      <c r="J4">
        <f>_xlfn.STDEV.S('Dados pro R pca'!E2:E12)</f>
        <v>20.634401989264379</v>
      </c>
      <c r="L4">
        <f>H4/J4</f>
        <v>1.4538591989826128</v>
      </c>
    </row>
    <row r="5" spans="2:12" x14ac:dyDescent="0.35">
      <c r="B5" s="2">
        <v>1949</v>
      </c>
      <c r="C5" s="2">
        <v>15.9</v>
      </c>
      <c r="D5" s="2">
        <f>'Dados pro R pca'!C2</f>
        <v>149.30000000000001</v>
      </c>
      <c r="E5" s="31">
        <f>'Dados pro R pca'!D2</f>
        <v>4.2</v>
      </c>
      <c r="F5" s="33">
        <f>D5+1.4536*'Dados pro R pca'!E2</f>
        <v>306.43416000000002</v>
      </c>
    </row>
    <row r="6" spans="2:12" x14ac:dyDescent="0.35">
      <c r="B6" s="2">
        <v>1950</v>
      </c>
      <c r="C6" s="2">
        <v>16.399999999999999</v>
      </c>
      <c r="D6" s="2">
        <f>'Dados pro R pca'!C3</f>
        <v>161.19999999999999</v>
      </c>
      <c r="E6" s="32">
        <f>'Dados pro R pca'!D3</f>
        <v>4.0999999999999996</v>
      </c>
      <c r="F6" s="34">
        <f>D6+1.4536*'Dados pro R pca'!E3</f>
        <v>328.07327999999995</v>
      </c>
    </row>
    <row r="7" spans="2:12" x14ac:dyDescent="0.35">
      <c r="B7" s="2">
        <v>1951</v>
      </c>
      <c r="C7" s="2">
        <v>19</v>
      </c>
      <c r="D7" s="2">
        <f>'Dados pro R pca'!C4</f>
        <v>171.5</v>
      </c>
      <c r="E7" s="32">
        <f>'Dados pro R pca'!D4</f>
        <v>3.1</v>
      </c>
      <c r="F7" s="34">
        <f>D7+1.4536*'Dados pro R pca'!E4</f>
        <v>350.58352000000002</v>
      </c>
    </row>
    <row r="8" spans="2:12" x14ac:dyDescent="0.35">
      <c r="B8" s="2">
        <v>1952</v>
      </c>
      <c r="C8" s="2">
        <v>19.100000000000001</v>
      </c>
      <c r="D8" s="2">
        <f>'Dados pro R pca'!C5</f>
        <v>175.5</v>
      </c>
      <c r="E8" s="32">
        <f>'Dados pro R pca'!D5</f>
        <v>3.1</v>
      </c>
      <c r="F8" s="34">
        <f>D8+1.4536*'Dados pro R pca'!E5</f>
        <v>359.96184</v>
      </c>
    </row>
    <row r="9" spans="2:12" x14ac:dyDescent="0.35">
      <c r="B9" s="2">
        <v>1953</v>
      </c>
      <c r="C9" s="2">
        <v>18.8</v>
      </c>
      <c r="D9" s="2">
        <f>'Dados pro R pca'!C6</f>
        <v>180.8</v>
      </c>
      <c r="E9" s="32">
        <f>'Dados pro R pca'!D6</f>
        <v>1.1000000000000001</v>
      </c>
      <c r="F9" s="34">
        <f>D9+1.4536*'Dados pro R pca'!E6</f>
        <v>372.82056</v>
      </c>
    </row>
    <row r="10" spans="2:12" x14ac:dyDescent="0.35">
      <c r="B10" s="2">
        <v>1954</v>
      </c>
      <c r="C10" s="2">
        <v>20.399999999999999</v>
      </c>
      <c r="D10" s="2">
        <f>'Dados pro R pca'!C7</f>
        <v>190.7</v>
      </c>
      <c r="E10" s="32">
        <f>'Dados pro R pca'!D7</f>
        <v>2.2000000000000002</v>
      </c>
      <c r="F10" s="34">
        <f>D10+1.4536*'Dados pro R pca'!E7</f>
        <v>390.86072000000001</v>
      </c>
    </row>
    <row r="11" spans="2:12" x14ac:dyDescent="0.35">
      <c r="B11" s="2">
        <v>1955</v>
      </c>
      <c r="C11" s="2">
        <v>22.7</v>
      </c>
      <c r="D11" s="2">
        <f>'Dados pro R pca'!C8</f>
        <v>202.1</v>
      </c>
      <c r="E11" s="32">
        <f>'Dados pro R pca'!D8</f>
        <v>2.1</v>
      </c>
      <c r="F11" s="34">
        <f>D11+1.4536*'Dados pro R pca'!E8</f>
        <v>414.32560000000001</v>
      </c>
    </row>
    <row r="12" spans="2:12" x14ac:dyDescent="0.35">
      <c r="B12" s="2">
        <v>1956</v>
      </c>
      <c r="C12" s="2">
        <v>26.5</v>
      </c>
      <c r="D12" s="2">
        <f>'Dados pro R pca'!C9</f>
        <v>212.4</v>
      </c>
      <c r="E12" s="32">
        <f>'Dados pro R pca'!D9</f>
        <v>5.6</v>
      </c>
      <c r="F12" s="34">
        <f>D12+1.4536*'Dados pro R pca'!E9</f>
        <v>436.39976000000001</v>
      </c>
    </row>
    <row r="13" spans="2:12" x14ac:dyDescent="0.35">
      <c r="B13" s="2">
        <v>1957</v>
      </c>
      <c r="C13" s="2">
        <v>28.1</v>
      </c>
      <c r="D13" s="2">
        <f>'Dados pro R pca'!C10</f>
        <v>226.1</v>
      </c>
      <c r="E13" s="32">
        <f>'Dados pro R pca'!D10</f>
        <v>5</v>
      </c>
      <c r="F13" s="34">
        <f>D13+1.4536*'Dados pro R pca'!E10</f>
        <v>462.01927999999998</v>
      </c>
    </row>
    <row r="14" spans="2:12" x14ac:dyDescent="0.35">
      <c r="B14" s="2">
        <v>1958</v>
      </c>
      <c r="C14" s="2">
        <v>27.6</v>
      </c>
      <c r="D14" s="2">
        <f>'Dados pro R pca'!C11</f>
        <v>231.9</v>
      </c>
      <c r="E14" s="32">
        <f>'Dados pro R pca'!D11</f>
        <v>5.0999999999999996</v>
      </c>
      <c r="F14" s="34">
        <f>D14+1.4536*'Dados pro R pca'!E11</f>
        <v>470.72648000000004</v>
      </c>
    </row>
    <row r="15" spans="2:12" x14ac:dyDescent="0.35">
      <c r="B15" s="3">
        <v>1959</v>
      </c>
      <c r="C15" s="3">
        <v>26.3</v>
      </c>
      <c r="D15" s="3">
        <f>'Dados pro R pca'!C12</f>
        <v>239</v>
      </c>
      <c r="E15" s="3">
        <f>'Dados pro R pca'!D12</f>
        <v>0.7</v>
      </c>
      <c r="F15" s="14">
        <f>D15+1.4536*'Dados pro R pca'!E12</f>
        <v>482.62335999999999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7" sqref="I7"/>
    </sheetView>
  </sheetViews>
  <sheetFormatPr defaultRowHeight="14.5" x14ac:dyDescent="0.35"/>
  <cols>
    <col min="11" max="11" width="12.453125" bestFit="1" customWidth="1"/>
    <col min="14" max="14" width="12.453125" bestFit="1" customWidth="1"/>
  </cols>
  <sheetData>
    <row r="1" spans="1:9" x14ac:dyDescent="0.35">
      <c r="A1" s="5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24" t="s">
        <v>42</v>
      </c>
      <c r="G1" s="24" t="s">
        <v>43</v>
      </c>
      <c r="H1" s="24" t="s">
        <v>44</v>
      </c>
      <c r="I1" s="24" t="s">
        <v>45</v>
      </c>
    </row>
    <row r="2" spans="1:9" x14ac:dyDescent="0.35">
      <c r="A2" s="2">
        <v>1949</v>
      </c>
      <c r="B2" s="2">
        <v>15.9</v>
      </c>
      <c r="C2" s="2">
        <v>149.30000000000001</v>
      </c>
      <c r="D2" s="2">
        <v>4.2</v>
      </c>
      <c r="E2" s="2">
        <v>108.1</v>
      </c>
      <c r="F2">
        <f>(B2-AVERAGE($B$2:$B$19))/_xlfn.STDEV.S($B$2:$B$19)</f>
        <v>-1.1359209890410498</v>
      </c>
      <c r="G2">
        <f>(C2-AVERAGE($C$2:$C$19))/_xlfn.STDEV.S($C$2:$C$19)</f>
        <v>-1.3888726208420639</v>
      </c>
      <c r="H2">
        <f>(D2-AVERAGE($D$2:$D$19))/_xlfn.STDEV.S($D$2:$D$19)</f>
        <v>0.29988917815271127</v>
      </c>
      <c r="I2">
        <f>(E2-AVERAGE($E$2:$E$19))/_xlfn.STDEV.S($E$2:$E$19)</f>
        <v>-1.4255957900380523</v>
      </c>
    </row>
    <row r="3" spans="1:9" x14ac:dyDescent="0.35">
      <c r="A3" s="2">
        <v>1950</v>
      </c>
      <c r="B3" s="2">
        <v>16.399999999999999</v>
      </c>
      <c r="C3" s="2">
        <v>161.19999999999999</v>
      </c>
      <c r="D3" s="2">
        <v>4.0999999999999996</v>
      </c>
      <c r="E3" s="2">
        <v>114.8</v>
      </c>
      <c r="F3">
        <f t="shared" ref="F3:F19" si="0">(B3-AVERAGE($B$2:$B$19))/_xlfn.STDEV.S($B$2:$B$19)</f>
        <v>-1.0958610795529251</v>
      </c>
      <c r="G3">
        <f t="shared" ref="G3:G19" si="1">(C3-AVERAGE($C$2:$C$19))/_xlfn.STDEV.S($C$2:$C$19)</f>
        <v>-1.2015204479191031</v>
      </c>
      <c r="H3">
        <f t="shared" ref="H3:H19" si="2">(D3-AVERAGE($D$2:$D$19))/_xlfn.STDEV.S($D$2:$D$19)</f>
        <v>0.24246359084687255</v>
      </c>
      <c r="I3">
        <f t="shared" ref="I3:I19" si="3">(E3-AVERAGE($E$2:$E$19))/_xlfn.STDEV.S($E$2:$E$19)</f>
        <v>-1.2644647194864223</v>
      </c>
    </row>
    <row r="4" spans="1:9" x14ac:dyDescent="0.35">
      <c r="A4" s="2">
        <v>1951</v>
      </c>
      <c r="B4" s="2">
        <v>19</v>
      </c>
      <c r="C4" s="2">
        <v>171.5</v>
      </c>
      <c r="D4" s="2">
        <v>3.1</v>
      </c>
      <c r="E4" s="2">
        <v>123.2</v>
      </c>
      <c r="F4">
        <f t="shared" si="0"/>
        <v>-0.88754955021467608</v>
      </c>
      <c r="G4">
        <f t="shared" si="1"/>
        <v>-1.0393584831202372</v>
      </c>
      <c r="H4">
        <f t="shared" si="2"/>
        <v>-0.33179228221151158</v>
      </c>
      <c r="I4">
        <f t="shared" si="3"/>
        <v>-1.0624496459590054</v>
      </c>
    </row>
    <row r="5" spans="1:9" x14ac:dyDescent="0.35">
      <c r="A5" s="2">
        <v>1952</v>
      </c>
      <c r="B5" s="2">
        <v>19.100000000000001</v>
      </c>
      <c r="C5" s="2">
        <v>175.5</v>
      </c>
      <c r="D5" s="2">
        <v>3.1</v>
      </c>
      <c r="E5" s="2">
        <v>126.9</v>
      </c>
      <c r="F5">
        <f t="shared" si="0"/>
        <v>-0.87953756831705099</v>
      </c>
      <c r="G5">
        <f t="shared" si="1"/>
        <v>-0.97638296280999826</v>
      </c>
      <c r="H5">
        <f t="shared" si="2"/>
        <v>-0.33179228221151158</v>
      </c>
      <c r="I5">
        <f t="shared" si="3"/>
        <v>-0.97346681595288143</v>
      </c>
    </row>
    <row r="6" spans="1:9" x14ac:dyDescent="0.35">
      <c r="A6" s="2">
        <v>1953</v>
      </c>
      <c r="B6" s="2">
        <v>18.8</v>
      </c>
      <c r="C6" s="2">
        <v>180.8</v>
      </c>
      <c r="D6" s="2">
        <v>1.1000000000000001</v>
      </c>
      <c r="E6" s="2">
        <v>132.1</v>
      </c>
      <c r="F6">
        <f t="shared" si="0"/>
        <v>-0.90357351400992592</v>
      </c>
      <c r="G6">
        <f t="shared" si="1"/>
        <v>-0.89294039839893125</v>
      </c>
      <c r="H6">
        <f t="shared" si="2"/>
        <v>-1.4803040283282802</v>
      </c>
      <c r="I6">
        <f t="shared" si="3"/>
        <v>-0.84840986567400478</v>
      </c>
    </row>
    <row r="7" spans="1:9" x14ac:dyDescent="0.35">
      <c r="A7" s="2">
        <v>1954</v>
      </c>
      <c r="B7" s="2">
        <v>20.399999999999999</v>
      </c>
      <c r="C7" s="2">
        <v>190.7</v>
      </c>
      <c r="D7" s="2">
        <v>2.2000000000000002</v>
      </c>
      <c r="E7" s="2">
        <v>137.69999999999999</v>
      </c>
      <c r="F7">
        <f t="shared" si="0"/>
        <v>-0.77538180364792675</v>
      </c>
      <c r="G7">
        <f t="shared" si="1"/>
        <v>-0.73707598563109</v>
      </c>
      <c r="H7">
        <f t="shared" si="2"/>
        <v>-0.84862256796405744</v>
      </c>
      <c r="I7">
        <f t="shared" si="3"/>
        <v>-0.71373314998906046</v>
      </c>
    </row>
    <row r="8" spans="1:9" x14ac:dyDescent="0.35">
      <c r="A8" s="2">
        <v>1955</v>
      </c>
      <c r="B8" s="2">
        <v>22.7</v>
      </c>
      <c r="C8" s="2">
        <v>202.1</v>
      </c>
      <c r="D8" s="2">
        <v>2.1</v>
      </c>
      <c r="E8" s="2">
        <v>146</v>
      </c>
      <c r="F8">
        <f t="shared" si="0"/>
        <v>-0.59110622000255253</v>
      </c>
      <c r="G8">
        <f t="shared" si="1"/>
        <v>-0.55759575274690854</v>
      </c>
      <c r="H8">
        <f t="shared" si="2"/>
        <v>-0.90604815526989591</v>
      </c>
      <c r="I8">
        <f t="shared" si="3"/>
        <v>-0.5141230178131605</v>
      </c>
    </row>
    <row r="9" spans="1:9" x14ac:dyDescent="0.35">
      <c r="A9" s="2">
        <v>1956</v>
      </c>
      <c r="B9" s="2">
        <v>26.5</v>
      </c>
      <c r="C9" s="2">
        <v>212.4</v>
      </c>
      <c r="D9" s="2">
        <v>5.6</v>
      </c>
      <c r="E9" s="2">
        <v>154.1</v>
      </c>
      <c r="F9">
        <f t="shared" si="0"/>
        <v>-0.28665090789280401</v>
      </c>
      <c r="G9">
        <f t="shared" si="1"/>
        <v>-0.39543378794804285</v>
      </c>
      <c r="H9">
        <f t="shared" si="2"/>
        <v>1.1038474004344492</v>
      </c>
      <c r="I9">
        <f t="shared" si="3"/>
        <v>-0.3193227683402946</v>
      </c>
    </row>
    <row r="10" spans="1:9" x14ac:dyDescent="0.35">
      <c r="A10" s="2">
        <v>1957</v>
      </c>
      <c r="B10" s="2">
        <v>28.1</v>
      </c>
      <c r="C10" s="2">
        <v>226.1</v>
      </c>
      <c r="D10" s="2">
        <v>5</v>
      </c>
      <c r="E10" s="2">
        <v>162.30000000000001</v>
      </c>
      <c r="F10">
        <f t="shared" si="0"/>
        <v>-0.15845919753080451</v>
      </c>
      <c r="G10">
        <f t="shared" si="1"/>
        <v>-0.17974263088547426</v>
      </c>
      <c r="H10">
        <f t="shared" si="2"/>
        <v>0.75929387659941872</v>
      </c>
      <c r="I10">
        <f t="shared" si="3"/>
        <v>-0.12211757751591133</v>
      </c>
    </row>
    <row r="11" spans="1:9" x14ac:dyDescent="0.35">
      <c r="A11" s="2">
        <v>1958</v>
      </c>
      <c r="B11" s="2">
        <v>27.6</v>
      </c>
      <c r="C11" s="2">
        <v>231.9</v>
      </c>
      <c r="D11" s="2">
        <v>5.0999999999999996</v>
      </c>
      <c r="E11" s="2">
        <v>164.3</v>
      </c>
      <c r="F11">
        <f t="shared" si="0"/>
        <v>-0.1985191070189293</v>
      </c>
      <c r="G11">
        <f t="shared" si="1"/>
        <v>-8.842812643562746E-2</v>
      </c>
      <c r="H11">
        <f t="shared" si="2"/>
        <v>0.81671946390525685</v>
      </c>
      <c r="I11">
        <f t="shared" si="3"/>
        <v>-7.4018750485574034E-2</v>
      </c>
    </row>
    <row r="12" spans="1:9" x14ac:dyDescent="0.35">
      <c r="A12" s="2">
        <v>1959</v>
      </c>
      <c r="B12" s="2">
        <v>26.3</v>
      </c>
      <c r="C12" s="2">
        <v>239</v>
      </c>
      <c r="D12" s="2">
        <v>0.7</v>
      </c>
      <c r="E12" s="2">
        <v>167.6</v>
      </c>
      <c r="F12">
        <f t="shared" si="0"/>
        <v>-0.30267487168805385</v>
      </c>
      <c r="G12">
        <f t="shared" si="1"/>
        <v>2.3353422115046773E-2</v>
      </c>
      <c r="H12">
        <f t="shared" si="2"/>
        <v>-1.7100063775516341</v>
      </c>
      <c r="I12">
        <f t="shared" si="3"/>
        <v>5.3443141144820724E-3</v>
      </c>
    </row>
    <row r="13" spans="1:9" x14ac:dyDescent="0.35">
      <c r="A13" s="2">
        <v>1960</v>
      </c>
      <c r="B13" s="2">
        <v>31.1</v>
      </c>
      <c r="C13" s="2">
        <v>258</v>
      </c>
      <c r="D13" s="2">
        <v>5.6</v>
      </c>
      <c r="E13" s="2">
        <v>176.8</v>
      </c>
      <c r="F13">
        <f t="shared" si="0"/>
        <v>8.1900259397944319E-2</v>
      </c>
      <c r="G13">
        <f t="shared" si="1"/>
        <v>0.3224871435886823</v>
      </c>
      <c r="H13">
        <f t="shared" si="2"/>
        <v>1.1038474004344492</v>
      </c>
      <c r="I13">
        <f t="shared" si="3"/>
        <v>0.22659891845403399</v>
      </c>
    </row>
    <row r="14" spans="1:9" x14ac:dyDescent="0.35">
      <c r="A14" s="2">
        <v>1961</v>
      </c>
      <c r="B14" s="2">
        <v>33.299999999999997</v>
      </c>
      <c r="C14" s="2">
        <v>269.8</v>
      </c>
      <c r="D14" s="2">
        <v>3.9</v>
      </c>
      <c r="E14" s="2">
        <v>186.6</v>
      </c>
      <c r="F14">
        <f t="shared" si="0"/>
        <v>0.25816386114569312</v>
      </c>
      <c r="G14">
        <f t="shared" si="1"/>
        <v>0.50826492850388771</v>
      </c>
      <c r="H14">
        <f t="shared" si="2"/>
        <v>0.12761241623519581</v>
      </c>
      <c r="I14">
        <f t="shared" si="3"/>
        <v>0.46228317090268628</v>
      </c>
    </row>
    <row r="15" spans="1:9" x14ac:dyDescent="0.35">
      <c r="A15" s="2">
        <v>1962</v>
      </c>
      <c r="B15" s="2">
        <v>37</v>
      </c>
      <c r="C15" s="2">
        <v>288.39999999999998</v>
      </c>
      <c r="D15" s="2">
        <v>3.1</v>
      </c>
      <c r="E15" s="2">
        <v>199.7</v>
      </c>
      <c r="F15">
        <f t="shared" si="0"/>
        <v>0.55460719135781689</v>
      </c>
      <c r="G15">
        <f t="shared" si="1"/>
        <v>0.80110109794649875</v>
      </c>
      <c r="H15">
        <f t="shared" si="2"/>
        <v>-0.33179228221151158</v>
      </c>
      <c r="I15">
        <f t="shared" si="3"/>
        <v>0.77733048795139537</v>
      </c>
    </row>
    <row r="16" spans="1:9" x14ac:dyDescent="0.35">
      <c r="A16" s="2">
        <v>1963</v>
      </c>
      <c r="B16" s="2">
        <v>43.3</v>
      </c>
      <c r="C16" s="2">
        <v>304.5</v>
      </c>
      <c r="D16" s="2">
        <v>4.5999999999999996</v>
      </c>
      <c r="E16" s="2">
        <v>213.9</v>
      </c>
      <c r="F16">
        <f t="shared" si="0"/>
        <v>1.0593620509081891</v>
      </c>
      <c r="G16">
        <f t="shared" si="1"/>
        <v>1.0545775671952113</v>
      </c>
      <c r="H16">
        <f t="shared" si="2"/>
        <v>0.52959152737606474</v>
      </c>
      <c r="I16">
        <f t="shared" si="3"/>
        <v>1.1188321598667905</v>
      </c>
    </row>
    <row r="17" spans="1:14" x14ac:dyDescent="0.35">
      <c r="A17" s="2">
        <v>1964</v>
      </c>
      <c r="B17" s="2">
        <v>49</v>
      </c>
      <c r="C17" s="2">
        <v>323.39999999999998</v>
      </c>
      <c r="D17" s="2">
        <v>7</v>
      </c>
      <c r="E17" s="2">
        <v>223.8</v>
      </c>
      <c r="F17">
        <f t="shared" si="0"/>
        <v>1.5160450190728123</v>
      </c>
      <c r="G17">
        <f t="shared" si="1"/>
        <v>1.3521369006610904</v>
      </c>
      <c r="H17">
        <f t="shared" si="2"/>
        <v>1.9078056227161875</v>
      </c>
      <c r="I17">
        <f t="shared" si="3"/>
        <v>1.3569213536669602</v>
      </c>
    </row>
    <row r="18" spans="1:14" x14ac:dyDescent="0.35">
      <c r="A18" s="2">
        <v>1965</v>
      </c>
      <c r="B18" s="2">
        <v>50.3</v>
      </c>
      <c r="C18" s="2">
        <v>336.8</v>
      </c>
      <c r="D18" s="2">
        <v>1.2</v>
      </c>
      <c r="E18" s="2">
        <v>232</v>
      </c>
      <c r="F18">
        <f t="shared" si="0"/>
        <v>1.6202007837419365</v>
      </c>
      <c r="G18">
        <f t="shared" si="1"/>
        <v>1.5631048937003917</v>
      </c>
      <c r="H18">
        <f t="shared" si="2"/>
        <v>-1.4228784410224418</v>
      </c>
      <c r="I18">
        <f t="shared" si="3"/>
        <v>1.5541265444913428</v>
      </c>
    </row>
    <row r="19" spans="1:14" x14ac:dyDescent="0.35">
      <c r="A19" s="3">
        <v>1966</v>
      </c>
      <c r="B19" s="3">
        <v>56.6</v>
      </c>
      <c r="C19" s="3">
        <v>353.9</v>
      </c>
      <c r="D19" s="3">
        <v>4.5</v>
      </c>
      <c r="E19" s="3">
        <v>242.9</v>
      </c>
      <c r="F19" s="4">
        <f t="shared" si="0"/>
        <v>2.1249556432923096</v>
      </c>
      <c r="G19" s="4">
        <f t="shared" si="1"/>
        <v>1.8323252430266632</v>
      </c>
      <c r="H19" s="4">
        <f t="shared" si="2"/>
        <v>0.4721659400702265</v>
      </c>
      <c r="I19" s="4">
        <f t="shared" si="3"/>
        <v>1.8162651518066812</v>
      </c>
    </row>
    <row r="20" spans="1:14" x14ac:dyDescent="0.35">
      <c r="C20">
        <f>VAR(C2:C19)</f>
        <v>4034.3767647058771</v>
      </c>
      <c r="D20">
        <f t="shared" ref="D20:I20" si="4">VAR(D2:D19)</f>
        <v>3.0324183006535899</v>
      </c>
      <c r="E20">
        <f t="shared" si="4"/>
        <v>1728.9841830065502</v>
      </c>
      <c r="F20">
        <f t="shared" si="4"/>
        <v>0.99999999999999833</v>
      </c>
      <c r="G20">
        <f t="shared" si="4"/>
        <v>1.0000000000000013</v>
      </c>
      <c r="H20">
        <f t="shared" si="4"/>
        <v>1.0000000000000016</v>
      </c>
      <c r="I20">
        <f t="shared" si="4"/>
        <v>0.99999999999999201</v>
      </c>
    </row>
    <row r="21" spans="1:14" x14ac:dyDescent="0.35">
      <c r="C21" s="25">
        <f>C20/SUM($C$20:$E$20)</f>
        <v>0.69963606515024657</v>
      </c>
      <c r="D21" s="25">
        <f t="shared" ref="D21:E21" si="5">D20/SUM($C$20:$E$20)</f>
        <v>5.2587780752637455E-4</v>
      </c>
      <c r="E21" s="25">
        <f t="shared" si="5"/>
        <v>0.29983805704222716</v>
      </c>
    </row>
    <row r="22" spans="1:14" x14ac:dyDescent="0.35">
      <c r="C22" s="26">
        <f>C21+E21</f>
        <v>0.99947412219247367</v>
      </c>
      <c r="D22" s="26">
        <f>D21+C21</f>
        <v>0.7001619429577729</v>
      </c>
      <c r="K22" s="2"/>
      <c r="L22" s="2"/>
      <c r="M22" s="2"/>
      <c r="N22" s="2"/>
    </row>
    <row r="23" spans="1:14" x14ac:dyDescent="0.35">
      <c r="K23" s="29"/>
    </row>
    <row r="24" spans="1:14" x14ac:dyDescent="0.35">
      <c r="K24" s="27"/>
      <c r="N24" s="28"/>
    </row>
    <row r="27" spans="1:14" x14ac:dyDescent="0.35">
      <c r="K27" s="27"/>
      <c r="N27" s="28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zoomScale="85" zoomScaleNormal="85" workbookViewId="0">
      <selection activeCell="B5" sqref="B5:F23"/>
    </sheetView>
  </sheetViews>
  <sheetFormatPr defaultRowHeight="14.5" x14ac:dyDescent="0.35"/>
  <cols>
    <col min="2" max="2" width="8.7265625" style="2"/>
    <col min="3" max="3" width="16.54296875" style="2" customWidth="1"/>
    <col min="4" max="4" width="30.08984375" style="2" customWidth="1"/>
    <col min="5" max="5" width="27.453125" style="2" customWidth="1"/>
    <col min="6" max="6" width="17.90625" style="2" customWidth="1"/>
    <col min="9" max="9" width="13.36328125" style="12" bestFit="1" customWidth="1"/>
    <col min="10" max="10" width="26" style="12" bestFit="1" customWidth="1"/>
    <col min="11" max="11" width="22.453125" style="12" bestFit="1" customWidth="1"/>
    <col min="12" max="12" width="13.36328125" style="12" bestFit="1" customWidth="1"/>
  </cols>
  <sheetData>
    <row r="2" spans="2:12" x14ac:dyDescent="0.35">
      <c r="B2" s="16" t="s">
        <v>36</v>
      </c>
    </row>
    <row r="4" spans="2:12" x14ac:dyDescent="0.35">
      <c r="H4" t="s">
        <v>35</v>
      </c>
    </row>
    <row r="5" spans="2:12" x14ac:dyDescent="0.3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5" t="s">
        <v>0</v>
      </c>
      <c r="I5" s="13" t="s">
        <v>1</v>
      </c>
      <c r="J5" s="13" t="s">
        <v>2</v>
      </c>
      <c r="K5" s="13" t="s">
        <v>3</v>
      </c>
      <c r="L5" s="13" t="s">
        <v>4</v>
      </c>
    </row>
    <row r="6" spans="2:12" x14ac:dyDescent="0.35">
      <c r="B6" s="2">
        <v>1949</v>
      </c>
      <c r="C6" s="2">
        <v>15.9</v>
      </c>
      <c r="D6" s="2">
        <v>149.30000000000001</v>
      </c>
      <c r="E6" s="2">
        <v>4.2</v>
      </c>
      <c r="F6" s="2">
        <v>108.1</v>
      </c>
      <c r="H6">
        <f>B6</f>
        <v>1949</v>
      </c>
      <c r="I6" s="12">
        <f>(C6-AVERAGE($C$6:$C$23))/_xlfn.STDEV.S($C$6:$C$23)</f>
        <v>-1.1359209890410498</v>
      </c>
      <c r="J6" s="12">
        <f>(D6-AVERAGE($D$6:$D$23))/_xlfn.STDEV.S($D$6:$D$23)</f>
        <v>-1.3888726208420639</v>
      </c>
      <c r="K6" s="12">
        <f>(E6-AVERAGE($E$6:$E$23))/_xlfn.STDEV.S($E$6:$E$23)</f>
        <v>0.29988917815271127</v>
      </c>
      <c r="L6" s="12">
        <f>(F6-AVERAGE($F$6:$F$23))/_xlfn.STDEV.S($F$6:$F$23)</f>
        <v>-1.4255957900380523</v>
      </c>
    </row>
    <row r="7" spans="2:12" x14ac:dyDescent="0.35">
      <c r="B7" s="2">
        <v>1950</v>
      </c>
      <c r="C7" s="2">
        <v>16.399999999999999</v>
      </c>
      <c r="D7" s="2">
        <v>161.19999999999999</v>
      </c>
      <c r="E7" s="2">
        <v>4.0999999999999996</v>
      </c>
      <c r="F7" s="2">
        <v>114.8</v>
      </c>
      <c r="H7">
        <f t="shared" ref="H7:H23" si="0">B7</f>
        <v>1950</v>
      </c>
      <c r="I7" s="12">
        <f t="shared" ref="I7:I23" si="1">(C7-AVERAGE($C$6:$C$23))/_xlfn.STDEV.S($C$6:$C$23)</f>
        <v>-1.0958610795529251</v>
      </c>
      <c r="J7" s="12">
        <f t="shared" ref="J7:J23" si="2">(D7-AVERAGE($D$6:$D$23))/_xlfn.STDEV.S($D$6:$D$23)</f>
        <v>-1.2015204479191031</v>
      </c>
      <c r="K7" s="12">
        <f t="shared" ref="K7:K23" si="3">(E7-AVERAGE($E$6:$E$23))/_xlfn.STDEV.S($E$6:$E$23)</f>
        <v>0.24246359084687255</v>
      </c>
      <c r="L7" s="12">
        <f t="shared" ref="L7:L23" si="4">(F7-AVERAGE($F$6:$F$23))/_xlfn.STDEV.S($F$6:$F$23)</f>
        <v>-1.2644647194864223</v>
      </c>
    </row>
    <row r="8" spans="2:12" x14ac:dyDescent="0.35">
      <c r="B8" s="2">
        <v>1951</v>
      </c>
      <c r="C8" s="2">
        <v>19</v>
      </c>
      <c r="D8" s="2">
        <v>171.5</v>
      </c>
      <c r="E8" s="2">
        <v>3.1</v>
      </c>
      <c r="F8" s="2">
        <v>123.2</v>
      </c>
      <c r="H8">
        <f t="shared" si="0"/>
        <v>1951</v>
      </c>
      <c r="I8" s="12">
        <f t="shared" si="1"/>
        <v>-0.88754955021467608</v>
      </c>
      <c r="J8" s="12">
        <f t="shared" si="2"/>
        <v>-1.0393584831202372</v>
      </c>
      <c r="K8" s="12">
        <f t="shared" si="3"/>
        <v>-0.33179228221151158</v>
      </c>
      <c r="L8" s="12">
        <f t="shared" si="4"/>
        <v>-1.0624496459590054</v>
      </c>
    </row>
    <row r="9" spans="2:12" x14ac:dyDescent="0.35">
      <c r="B9" s="2">
        <v>1952</v>
      </c>
      <c r="C9" s="2">
        <v>19.100000000000001</v>
      </c>
      <c r="D9" s="2">
        <v>175.5</v>
      </c>
      <c r="E9" s="2">
        <v>3.1</v>
      </c>
      <c r="F9" s="2">
        <v>126.9</v>
      </c>
      <c r="H9">
        <f t="shared" si="0"/>
        <v>1952</v>
      </c>
      <c r="I9" s="12">
        <f t="shared" si="1"/>
        <v>-0.87953756831705099</v>
      </c>
      <c r="J9" s="12">
        <f t="shared" si="2"/>
        <v>-0.97638296280999826</v>
      </c>
      <c r="K9" s="12">
        <f t="shared" si="3"/>
        <v>-0.33179228221151158</v>
      </c>
      <c r="L9" s="12">
        <f t="shared" si="4"/>
        <v>-0.97346681595288143</v>
      </c>
    </row>
    <row r="10" spans="2:12" x14ac:dyDescent="0.35">
      <c r="B10" s="2">
        <v>1953</v>
      </c>
      <c r="C10" s="2">
        <v>18.8</v>
      </c>
      <c r="D10" s="2">
        <v>180.8</v>
      </c>
      <c r="E10" s="2">
        <v>1.1000000000000001</v>
      </c>
      <c r="F10" s="2">
        <v>132.1</v>
      </c>
      <c r="H10">
        <f t="shared" si="0"/>
        <v>1953</v>
      </c>
      <c r="I10" s="12">
        <f t="shared" si="1"/>
        <v>-0.90357351400992592</v>
      </c>
      <c r="J10" s="12">
        <f t="shared" si="2"/>
        <v>-0.89294039839893125</v>
      </c>
      <c r="K10" s="12">
        <f t="shared" si="3"/>
        <v>-1.4803040283282802</v>
      </c>
      <c r="L10" s="12">
        <f t="shared" si="4"/>
        <v>-0.84840986567400478</v>
      </c>
    </row>
    <row r="11" spans="2:12" x14ac:dyDescent="0.35">
      <c r="B11" s="2">
        <v>1954</v>
      </c>
      <c r="C11" s="2">
        <v>20.399999999999999</v>
      </c>
      <c r="D11" s="2">
        <v>190.7</v>
      </c>
      <c r="E11" s="2">
        <v>2.2000000000000002</v>
      </c>
      <c r="F11" s="2">
        <v>137.69999999999999</v>
      </c>
      <c r="H11">
        <f t="shared" si="0"/>
        <v>1954</v>
      </c>
      <c r="I11" s="12">
        <f t="shared" si="1"/>
        <v>-0.77538180364792675</v>
      </c>
      <c r="J11" s="12">
        <f t="shared" si="2"/>
        <v>-0.73707598563109</v>
      </c>
      <c r="K11" s="12">
        <f t="shared" si="3"/>
        <v>-0.84862256796405744</v>
      </c>
      <c r="L11" s="12">
        <f t="shared" si="4"/>
        <v>-0.71373314998906046</v>
      </c>
    </row>
    <row r="12" spans="2:12" x14ac:dyDescent="0.35">
      <c r="B12" s="2">
        <v>1955</v>
      </c>
      <c r="C12" s="2">
        <v>22.7</v>
      </c>
      <c r="D12" s="2">
        <v>202.1</v>
      </c>
      <c r="E12" s="2">
        <v>2.1</v>
      </c>
      <c r="F12" s="2">
        <v>146</v>
      </c>
      <c r="H12">
        <f t="shared" si="0"/>
        <v>1955</v>
      </c>
      <c r="I12" s="12">
        <f t="shared" si="1"/>
        <v>-0.59110622000255253</v>
      </c>
      <c r="J12" s="12">
        <f t="shared" si="2"/>
        <v>-0.55759575274690854</v>
      </c>
      <c r="K12" s="12">
        <f t="shared" si="3"/>
        <v>-0.90604815526989591</v>
      </c>
      <c r="L12" s="12">
        <f t="shared" si="4"/>
        <v>-0.5141230178131605</v>
      </c>
    </row>
    <row r="13" spans="2:12" x14ac:dyDescent="0.35">
      <c r="B13" s="2">
        <v>1956</v>
      </c>
      <c r="C13" s="2">
        <v>26.5</v>
      </c>
      <c r="D13" s="2">
        <v>212.4</v>
      </c>
      <c r="E13" s="2">
        <v>5.6</v>
      </c>
      <c r="F13" s="2">
        <v>154.1</v>
      </c>
      <c r="H13">
        <f t="shared" si="0"/>
        <v>1956</v>
      </c>
      <c r="I13" s="12">
        <f t="shared" si="1"/>
        <v>-0.28665090789280401</v>
      </c>
      <c r="J13" s="12">
        <f t="shared" si="2"/>
        <v>-0.39543378794804285</v>
      </c>
      <c r="K13" s="12">
        <f t="shared" si="3"/>
        <v>1.1038474004344492</v>
      </c>
      <c r="L13" s="12">
        <f t="shared" si="4"/>
        <v>-0.3193227683402946</v>
      </c>
    </row>
    <row r="14" spans="2:12" x14ac:dyDescent="0.35">
      <c r="B14" s="2">
        <v>1957</v>
      </c>
      <c r="C14" s="2">
        <v>28.1</v>
      </c>
      <c r="D14" s="2">
        <v>226.1</v>
      </c>
      <c r="E14" s="2">
        <v>5</v>
      </c>
      <c r="F14" s="2">
        <v>162.30000000000001</v>
      </c>
      <c r="H14">
        <f t="shared" si="0"/>
        <v>1957</v>
      </c>
      <c r="I14" s="12">
        <f t="shared" si="1"/>
        <v>-0.15845919753080451</v>
      </c>
      <c r="J14" s="12">
        <f t="shared" si="2"/>
        <v>-0.17974263088547426</v>
      </c>
      <c r="K14" s="12">
        <f t="shared" si="3"/>
        <v>0.75929387659941872</v>
      </c>
      <c r="L14" s="12">
        <f t="shared" si="4"/>
        <v>-0.12211757751591133</v>
      </c>
    </row>
    <row r="15" spans="2:12" x14ac:dyDescent="0.35">
      <c r="B15" s="2">
        <v>1958</v>
      </c>
      <c r="C15" s="2">
        <v>27.6</v>
      </c>
      <c r="D15" s="2">
        <v>231.9</v>
      </c>
      <c r="E15" s="2">
        <v>5.0999999999999996</v>
      </c>
      <c r="F15" s="2">
        <v>164.3</v>
      </c>
      <c r="H15">
        <f t="shared" si="0"/>
        <v>1958</v>
      </c>
      <c r="I15" s="12">
        <f t="shared" si="1"/>
        <v>-0.1985191070189293</v>
      </c>
      <c r="J15" s="12">
        <f t="shared" si="2"/>
        <v>-8.842812643562746E-2</v>
      </c>
      <c r="K15" s="12">
        <f t="shared" si="3"/>
        <v>0.81671946390525685</v>
      </c>
      <c r="L15" s="12">
        <f t="shared" si="4"/>
        <v>-7.4018750485574034E-2</v>
      </c>
    </row>
    <row r="16" spans="2:12" x14ac:dyDescent="0.35">
      <c r="B16" s="2">
        <v>1959</v>
      </c>
      <c r="C16" s="2">
        <v>26.3</v>
      </c>
      <c r="D16" s="2">
        <v>239</v>
      </c>
      <c r="E16" s="2">
        <v>0.7</v>
      </c>
      <c r="F16" s="2">
        <v>167.6</v>
      </c>
      <c r="H16">
        <f t="shared" si="0"/>
        <v>1959</v>
      </c>
      <c r="I16" s="12">
        <f t="shared" si="1"/>
        <v>-0.30267487168805385</v>
      </c>
      <c r="J16" s="12">
        <f t="shared" si="2"/>
        <v>2.3353422115046773E-2</v>
      </c>
      <c r="K16" s="12">
        <f t="shared" si="3"/>
        <v>-1.7100063775516341</v>
      </c>
      <c r="L16" s="12">
        <f t="shared" si="4"/>
        <v>5.3443141144820724E-3</v>
      </c>
    </row>
    <row r="17" spans="2:12" x14ac:dyDescent="0.35">
      <c r="B17" s="2">
        <v>1960</v>
      </c>
      <c r="C17" s="2">
        <v>31.1</v>
      </c>
      <c r="D17" s="2">
        <v>258</v>
      </c>
      <c r="E17" s="2">
        <v>5.6</v>
      </c>
      <c r="F17" s="2">
        <v>176.8</v>
      </c>
      <c r="H17">
        <f t="shared" si="0"/>
        <v>1960</v>
      </c>
      <c r="I17" s="12">
        <f t="shared" si="1"/>
        <v>8.1900259397944319E-2</v>
      </c>
      <c r="J17" s="12">
        <f t="shared" si="2"/>
        <v>0.3224871435886823</v>
      </c>
      <c r="K17" s="12">
        <f t="shared" si="3"/>
        <v>1.1038474004344492</v>
      </c>
      <c r="L17" s="12">
        <f t="shared" si="4"/>
        <v>0.22659891845403399</v>
      </c>
    </row>
    <row r="18" spans="2:12" x14ac:dyDescent="0.35">
      <c r="B18" s="2">
        <v>1961</v>
      </c>
      <c r="C18" s="2">
        <v>33.299999999999997</v>
      </c>
      <c r="D18" s="2">
        <v>269.8</v>
      </c>
      <c r="E18" s="2">
        <v>3.9</v>
      </c>
      <c r="F18" s="2">
        <v>186.6</v>
      </c>
      <c r="H18">
        <f t="shared" si="0"/>
        <v>1961</v>
      </c>
      <c r="I18" s="12">
        <f t="shared" si="1"/>
        <v>0.25816386114569312</v>
      </c>
      <c r="J18" s="12">
        <f t="shared" si="2"/>
        <v>0.50826492850388771</v>
      </c>
      <c r="K18" s="12">
        <f t="shared" si="3"/>
        <v>0.12761241623519581</v>
      </c>
      <c r="L18" s="12">
        <f t="shared" si="4"/>
        <v>0.46228317090268628</v>
      </c>
    </row>
    <row r="19" spans="2:12" x14ac:dyDescent="0.35">
      <c r="B19" s="2">
        <v>1962</v>
      </c>
      <c r="C19" s="2">
        <v>37</v>
      </c>
      <c r="D19" s="2">
        <v>288.39999999999998</v>
      </c>
      <c r="E19" s="2">
        <v>3.1</v>
      </c>
      <c r="F19" s="2">
        <v>199.7</v>
      </c>
      <c r="H19">
        <f t="shared" si="0"/>
        <v>1962</v>
      </c>
      <c r="I19" s="12">
        <f t="shared" si="1"/>
        <v>0.55460719135781689</v>
      </c>
      <c r="J19" s="12">
        <f t="shared" si="2"/>
        <v>0.80110109794649875</v>
      </c>
      <c r="K19" s="12">
        <f t="shared" si="3"/>
        <v>-0.33179228221151158</v>
      </c>
      <c r="L19" s="12">
        <f t="shared" si="4"/>
        <v>0.77733048795139537</v>
      </c>
    </row>
    <row r="20" spans="2:12" x14ac:dyDescent="0.35">
      <c r="B20" s="2">
        <v>1963</v>
      </c>
      <c r="C20" s="2">
        <v>43.3</v>
      </c>
      <c r="D20" s="2">
        <v>304.5</v>
      </c>
      <c r="E20" s="2">
        <v>4.5999999999999996</v>
      </c>
      <c r="F20" s="2">
        <v>213.9</v>
      </c>
      <c r="H20">
        <f t="shared" si="0"/>
        <v>1963</v>
      </c>
      <c r="I20" s="12">
        <f t="shared" si="1"/>
        <v>1.0593620509081891</v>
      </c>
      <c r="J20" s="12">
        <f t="shared" si="2"/>
        <v>1.0545775671952113</v>
      </c>
      <c r="K20" s="12">
        <f t="shared" si="3"/>
        <v>0.52959152737606474</v>
      </c>
      <c r="L20" s="12">
        <f t="shared" si="4"/>
        <v>1.1188321598667905</v>
      </c>
    </row>
    <row r="21" spans="2:12" x14ac:dyDescent="0.35">
      <c r="B21" s="2">
        <v>1964</v>
      </c>
      <c r="C21" s="2">
        <v>49</v>
      </c>
      <c r="D21" s="2">
        <v>323.39999999999998</v>
      </c>
      <c r="E21" s="2">
        <v>7</v>
      </c>
      <c r="F21" s="2">
        <v>223.8</v>
      </c>
      <c r="H21">
        <f t="shared" si="0"/>
        <v>1964</v>
      </c>
      <c r="I21" s="12">
        <f t="shared" si="1"/>
        <v>1.5160450190728123</v>
      </c>
      <c r="J21" s="12">
        <f t="shared" si="2"/>
        <v>1.3521369006610904</v>
      </c>
      <c r="K21" s="12">
        <f t="shared" si="3"/>
        <v>1.9078056227161875</v>
      </c>
      <c r="L21" s="12">
        <f t="shared" si="4"/>
        <v>1.3569213536669602</v>
      </c>
    </row>
    <row r="22" spans="2:12" x14ac:dyDescent="0.35">
      <c r="B22" s="2">
        <v>1965</v>
      </c>
      <c r="C22" s="2">
        <v>50.3</v>
      </c>
      <c r="D22" s="2">
        <v>336.8</v>
      </c>
      <c r="E22" s="2">
        <v>1.2</v>
      </c>
      <c r="F22" s="2">
        <v>232</v>
      </c>
      <c r="H22">
        <f t="shared" si="0"/>
        <v>1965</v>
      </c>
      <c r="I22" s="12">
        <f t="shared" si="1"/>
        <v>1.6202007837419365</v>
      </c>
      <c r="J22" s="12">
        <f t="shared" si="2"/>
        <v>1.5631048937003917</v>
      </c>
      <c r="K22" s="12">
        <f t="shared" si="3"/>
        <v>-1.4228784410224418</v>
      </c>
      <c r="L22" s="12">
        <f t="shared" si="4"/>
        <v>1.5541265444913428</v>
      </c>
    </row>
    <row r="23" spans="2:12" x14ac:dyDescent="0.35">
      <c r="B23" s="3">
        <v>1966</v>
      </c>
      <c r="C23" s="3">
        <v>56.6</v>
      </c>
      <c r="D23" s="3">
        <v>353.9</v>
      </c>
      <c r="E23" s="3">
        <v>4.5</v>
      </c>
      <c r="F23" s="3">
        <v>242.9</v>
      </c>
      <c r="H23" s="4">
        <f t="shared" si="0"/>
        <v>1966</v>
      </c>
      <c r="I23" s="14">
        <f t="shared" si="1"/>
        <v>2.1249556432923096</v>
      </c>
      <c r="J23" s="14">
        <f t="shared" si="2"/>
        <v>1.8323252430266632</v>
      </c>
      <c r="K23" s="14">
        <f t="shared" si="3"/>
        <v>0.4721659400702265</v>
      </c>
      <c r="L23" s="14">
        <f t="shared" si="4"/>
        <v>1.8162651518066812</v>
      </c>
    </row>
    <row r="24" spans="2:12" x14ac:dyDescent="0.35">
      <c r="B24" s="15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 pro R pca</vt:lpstr>
      <vt:lpstr>regr x3 em x1</vt:lpstr>
      <vt:lpstr>regr x2 em x3</vt:lpstr>
      <vt:lpstr>regr x1 em x3</vt:lpstr>
      <vt:lpstr>regr y x1 e x2</vt:lpstr>
      <vt:lpstr>regr y em sigma</vt:lpstr>
      <vt:lpstr>y em sigma</vt:lpstr>
      <vt:lpstr>Dados para R</vt:lpstr>
      <vt:lpstr>Dados</vt:lpstr>
      <vt:lpstr>Regressao todo periodo</vt:lpstr>
      <vt:lpstr>Regr 1949-1959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2020-09-02T17:49:33Z</dcterms:created>
  <dcterms:modified xsi:type="dcterms:W3CDTF">2020-09-04T14:28:20Z</dcterms:modified>
</cp:coreProperties>
</file>