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310"/>
  </bookViews>
  <sheets>
    <sheet name="Dados" sheetId="1" r:id="rId1"/>
    <sheet name="Teste de Estabilidade e previsã" sheetId="4" r:id="rId2"/>
    <sheet name="Equação 1" sheetId="2" r:id="rId3"/>
    <sheet name="Equação 2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L28" i="4" l="1"/>
  <c r="H9" i="4"/>
  <c r="D31" i="4"/>
  <c r="D32" i="4" s="1"/>
  <c r="D33" i="4" s="1"/>
  <c r="C27" i="4"/>
  <c r="E23" i="4"/>
  <c r="C23" i="4"/>
  <c r="E22" i="4"/>
  <c r="C22" i="4"/>
  <c r="C21" i="4"/>
  <c r="C20" i="4"/>
  <c r="D14" i="4"/>
  <c r="D15" i="4" s="1"/>
  <c r="D16" i="4" s="1"/>
  <c r="C14" i="4"/>
  <c r="C15" i="4" s="1"/>
  <c r="C16" i="4" s="1"/>
  <c r="E7" i="4"/>
  <c r="C7" i="4"/>
  <c r="E5" i="4"/>
  <c r="C5" i="4"/>
  <c r="C4" i="4"/>
  <c r="C3" i="4"/>
  <c r="F33" i="4"/>
  <c r="F32" i="4"/>
  <c r="F31" i="4"/>
  <c r="C32" i="4"/>
  <c r="C33" i="4" s="1"/>
  <c r="G28" i="4"/>
  <c r="G27" i="4"/>
  <c r="F25" i="4"/>
  <c r="F16" i="4"/>
  <c r="F15" i="4"/>
  <c r="F14" i="4"/>
  <c r="G11" i="4"/>
  <c r="F9" i="4"/>
  <c r="I13" i="2"/>
  <c r="S25" i="1"/>
  <c r="H99" i="3"/>
  <c r="H56" i="3"/>
  <c r="H13" i="3"/>
  <c r="I97" i="2"/>
  <c r="I55" i="2"/>
  <c r="J36" i="1"/>
  <c r="I36" i="1"/>
  <c r="H36" i="1"/>
  <c r="G36" i="1"/>
  <c r="J35" i="1"/>
  <c r="O33" i="1" s="1"/>
  <c r="I35" i="1"/>
  <c r="H35" i="1"/>
  <c r="G35" i="1"/>
  <c r="O34" i="1"/>
  <c r="N34" i="1"/>
  <c r="M34" i="1"/>
  <c r="L34" i="1"/>
  <c r="J34" i="1"/>
  <c r="O32" i="1" s="1"/>
  <c r="I34" i="1"/>
  <c r="H34" i="1"/>
  <c r="G34" i="1"/>
  <c r="N33" i="1"/>
  <c r="M33" i="1"/>
  <c r="L33" i="1"/>
  <c r="J33" i="1"/>
  <c r="O31" i="1" s="1"/>
  <c r="I33" i="1"/>
  <c r="H33" i="1"/>
  <c r="G33" i="1"/>
  <c r="N32" i="1"/>
  <c r="M32" i="1"/>
  <c r="L32" i="1"/>
  <c r="J32" i="1"/>
  <c r="O30" i="1" s="1"/>
  <c r="I32" i="1"/>
  <c r="H32" i="1"/>
  <c r="G32" i="1"/>
  <c r="N31" i="1"/>
  <c r="M31" i="1"/>
  <c r="L31" i="1"/>
  <c r="J31" i="1"/>
  <c r="O29" i="1" s="1"/>
  <c r="I31" i="1"/>
  <c r="H31" i="1"/>
  <c r="G31" i="1"/>
  <c r="N30" i="1"/>
  <c r="M30" i="1"/>
  <c r="L30" i="1"/>
  <c r="J30" i="1"/>
  <c r="O28" i="1" s="1"/>
  <c r="I30" i="1"/>
  <c r="H30" i="1"/>
  <c r="G30" i="1"/>
  <c r="N29" i="1"/>
  <c r="M29" i="1"/>
  <c r="L29" i="1"/>
  <c r="J29" i="1"/>
  <c r="O27" i="1" s="1"/>
  <c r="I29" i="1"/>
  <c r="H29" i="1"/>
  <c r="G29" i="1"/>
  <c r="N28" i="1"/>
  <c r="M28" i="1"/>
  <c r="L28" i="1"/>
  <c r="J28" i="1"/>
  <c r="O26" i="1" s="1"/>
  <c r="I28" i="1"/>
  <c r="H28" i="1"/>
  <c r="G28" i="1"/>
  <c r="N27" i="1"/>
  <c r="M27" i="1"/>
  <c r="L27" i="1"/>
  <c r="J27" i="1"/>
  <c r="O25" i="1" s="1"/>
  <c r="I27" i="1"/>
  <c r="H27" i="1"/>
  <c r="G27" i="1"/>
  <c r="N26" i="1"/>
  <c r="M26" i="1"/>
  <c r="L26" i="1"/>
  <c r="J26" i="1"/>
  <c r="O24" i="1" s="1"/>
  <c r="I26" i="1"/>
  <c r="H26" i="1"/>
  <c r="G26" i="1"/>
  <c r="N25" i="1"/>
  <c r="M25" i="1"/>
  <c r="L25" i="1"/>
  <c r="J25" i="1"/>
  <c r="O23" i="1" s="1"/>
  <c r="I25" i="1"/>
  <c r="H25" i="1"/>
  <c r="G25" i="1"/>
  <c r="N24" i="1"/>
  <c r="M24" i="1"/>
  <c r="L24" i="1"/>
  <c r="J24" i="1"/>
  <c r="O22" i="1" s="1"/>
  <c r="I24" i="1"/>
  <c r="H24" i="1"/>
  <c r="G24" i="1"/>
  <c r="N23" i="1"/>
  <c r="M23" i="1"/>
  <c r="L23" i="1"/>
  <c r="J23" i="1"/>
  <c r="O21" i="1" s="1"/>
  <c r="I23" i="1"/>
  <c r="H23" i="1"/>
  <c r="G23" i="1"/>
  <c r="N22" i="1"/>
  <c r="M22" i="1"/>
  <c r="L22" i="1"/>
  <c r="J22" i="1"/>
  <c r="I22" i="1"/>
  <c r="H22" i="1"/>
  <c r="G22" i="1"/>
  <c r="N21" i="1"/>
  <c r="M21" i="1"/>
  <c r="L21" i="1"/>
  <c r="J21" i="1"/>
  <c r="I21" i="1"/>
  <c r="H21" i="1"/>
  <c r="G21" i="1"/>
  <c r="E21" i="1"/>
  <c r="D21" i="1"/>
  <c r="C21" i="1"/>
  <c r="B21" i="1"/>
  <c r="O20" i="1"/>
  <c r="N20" i="1"/>
  <c r="M20" i="1"/>
  <c r="L20" i="1"/>
  <c r="N19" i="1"/>
  <c r="M19" i="1"/>
  <c r="L19" i="1"/>
  <c r="J19" i="1"/>
  <c r="O19" i="1" s="1"/>
  <c r="I19" i="1"/>
  <c r="H19" i="1"/>
  <c r="G19" i="1"/>
  <c r="M18" i="1"/>
  <c r="L18" i="1"/>
  <c r="J18" i="1"/>
  <c r="O18" i="1" s="1"/>
  <c r="I18" i="1"/>
  <c r="N18" i="1" s="1"/>
  <c r="H18" i="1"/>
  <c r="G18" i="1"/>
  <c r="M17" i="1"/>
  <c r="L17" i="1"/>
  <c r="J17" i="1"/>
  <c r="O17" i="1" s="1"/>
  <c r="I17" i="1"/>
  <c r="N17" i="1" s="1"/>
  <c r="H17" i="1"/>
  <c r="G17" i="1"/>
  <c r="M16" i="1"/>
  <c r="L16" i="1"/>
  <c r="J16" i="1"/>
  <c r="O16" i="1" s="1"/>
  <c r="I16" i="1"/>
  <c r="N16" i="1" s="1"/>
  <c r="H16" i="1"/>
  <c r="G16" i="1"/>
  <c r="M15" i="1"/>
  <c r="L15" i="1"/>
  <c r="J15" i="1"/>
  <c r="O15" i="1" s="1"/>
  <c r="I15" i="1"/>
  <c r="N15" i="1" s="1"/>
  <c r="H15" i="1"/>
  <c r="G15" i="1"/>
  <c r="M14" i="1"/>
  <c r="L14" i="1"/>
  <c r="J14" i="1"/>
  <c r="O14" i="1" s="1"/>
  <c r="I14" i="1"/>
  <c r="N14" i="1" s="1"/>
  <c r="H14" i="1"/>
  <c r="G14" i="1"/>
  <c r="M13" i="1"/>
  <c r="L13" i="1"/>
  <c r="J13" i="1"/>
  <c r="O13" i="1" s="1"/>
  <c r="I13" i="1"/>
  <c r="N13" i="1" s="1"/>
  <c r="H13" i="1"/>
  <c r="G13" i="1"/>
  <c r="M12" i="1"/>
  <c r="L12" i="1"/>
  <c r="J12" i="1"/>
  <c r="O12" i="1" s="1"/>
  <c r="I12" i="1"/>
  <c r="N12" i="1" s="1"/>
  <c r="H12" i="1"/>
  <c r="G12" i="1"/>
  <c r="M11" i="1"/>
  <c r="L11" i="1"/>
  <c r="J11" i="1"/>
  <c r="O11" i="1" s="1"/>
  <c r="I11" i="1"/>
  <c r="N11" i="1" s="1"/>
  <c r="H11" i="1"/>
  <c r="G11" i="1"/>
  <c r="M10" i="1"/>
  <c r="L10" i="1"/>
  <c r="J10" i="1"/>
  <c r="O10" i="1" s="1"/>
  <c r="I10" i="1"/>
  <c r="N10" i="1" s="1"/>
  <c r="H10" i="1"/>
  <c r="G10" i="1"/>
  <c r="M9" i="1"/>
  <c r="L9" i="1"/>
  <c r="J9" i="1"/>
  <c r="O9" i="1" s="1"/>
  <c r="I9" i="1"/>
  <c r="N9" i="1" s="1"/>
  <c r="H9" i="1"/>
  <c r="G9" i="1"/>
  <c r="M8" i="1"/>
  <c r="L8" i="1"/>
  <c r="J8" i="1"/>
  <c r="O8" i="1" s="1"/>
  <c r="I8" i="1"/>
  <c r="N8" i="1" s="1"/>
  <c r="H8" i="1"/>
  <c r="G8" i="1"/>
  <c r="M7" i="1"/>
  <c r="L7" i="1"/>
  <c r="J7" i="1"/>
  <c r="O7" i="1" s="1"/>
  <c r="I7" i="1"/>
  <c r="N7" i="1" s="1"/>
  <c r="H7" i="1"/>
  <c r="G7" i="1"/>
  <c r="M6" i="1"/>
  <c r="L6" i="1"/>
  <c r="J6" i="1"/>
  <c r="O6" i="1" s="1"/>
  <c r="I6" i="1"/>
  <c r="N6" i="1" s="1"/>
  <c r="H6" i="1"/>
  <c r="G6" i="1"/>
  <c r="M5" i="1"/>
  <c r="L5" i="1"/>
  <c r="J5" i="1"/>
  <c r="O5" i="1" s="1"/>
  <c r="I5" i="1"/>
  <c r="N5" i="1" s="1"/>
  <c r="H5" i="1"/>
  <c r="G5" i="1"/>
  <c r="O4" i="1"/>
  <c r="N4" i="1"/>
  <c r="M4" i="1"/>
  <c r="L4" i="1"/>
  <c r="G31" i="4" l="1"/>
  <c r="C24" i="4"/>
  <c r="G25" i="4" s="1"/>
  <c r="C28" i="4"/>
  <c r="H28" i="4" s="1"/>
  <c r="G14" i="4"/>
  <c r="G16" i="4"/>
  <c r="G15" i="4"/>
  <c r="C8" i="4"/>
  <c r="G9" i="4" s="1"/>
  <c r="C11" i="4"/>
  <c r="H27" i="4"/>
  <c r="H11" i="4"/>
  <c r="G32" i="4"/>
  <c r="G33" i="4"/>
</calcChain>
</file>

<file path=xl/comments1.xml><?xml version="1.0" encoding="utf-8"?>
<comments xmlns="http://schemas.openxmlformats.org/spreadsheetml/2006/main">
  <authors>
    <author>rodri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Dados combinados</t>
        </r>
      </text>
    </comment>
    <comment ref="B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http://www.socr.ucla.edu/Applets.dir/F_Table.html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3 é o número de parâmetros estimados alfa+beta1+beta2</t>
        </r>
      </text>
    </comment>
    <comment ref="F1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Nível de significância = 5%</t>
        </r>
      </text>
    </comment>
    <comment ref="F1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a 5% de significância</t>
        </r>
      </text>
    </comment>
    <comment ref="F1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Alfa =50%
</t>
        </r>
      </text>
    </comment>
    <comment ref="F16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Alfa =25%</t>
        </r>
      </text>
    </comment>
    <comment ref="C2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4 é o número de parâmetros estimados alfa+beta1+beta2+beta3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http://www.socr.ucla.edu/Applets.dir/F_Table.html</t>
        </r>
      </text>
    </comment>
    <comment ref="F3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a 5% de significância</t>
        </r>
      </text>
    </comment>
    <comment ref="F3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 Maddala p. 93 a respeito da escolha dos níveis de singificância para esse teste F aqui
a 25% temos um novo valor crítico</t>
        </r>
      </text>
    </comment>
    <comment ref="F3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 Maddala p. 93 a respeito da escolha dos níveis de singificância para esse teste F aqui
a 25% temos um novo valor crítico</t>
        </r>
      </text>
    </comment>
  </commentList>
</comments>
</file>

<file path=xl/sharedStrings.xml><?xml version="1.0" encoding="utf-8"?>
<sst xmlns="http://schemas.openxmlformats.org/spreadsheetml/2006/main" count="253" uniqueCount="64">
  <si>
    <t>Índices de consumo de alimentos, preço de alimentos e renda dos consumidores</t>
  </si>
  <si>
    <t>Ano</t>
  </si>
  <si>
    <t>Consumo de alimentos per capita, q</t>
  </si>
  <si>
    <r>
      <t>Preço de Alimento, p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</si>
  <si>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Renda dos Consumidores, y</t>
    </r>
    <r>
      <rPr>
        <b/>
        <vertAlign val="superscript"/>
        <sz val="11"/>
        <color theme="1"/>
        <rFont val="Calibri"/>
        <family val="2"/>
        <scheme val="minor"/>
      </rPr>
      <t>c</t>
    </r>
  </si>
  <si>
    <t>ln(q)</t>
  </si>
  <si>
    <t>ln(p)</t>
  </si>
  <si>
    <t>ln(y)</t>
  </si>
  <si>
    <t>ln(p)ln(y)</t>
  </si>
  <si>
    <t>(Anos da Segunda Guerra Mundial excluídos)</t>
  </si>
  <si>
    <t>1957-1959 = 100</t>
  </si>
  <si>
    <t>Preços do varejo do Bureau of Labor Statistics, deflacionados por meio da divisão pelo índice do preço ao consumidor.</t>
  </si>
  <si>
    <t>Renda disponível per capita, deflacionada por meio da divisão pelo índice de preços ao consumidor.</t>
  </si>
  <si>
    <r>
      <rPr>
        <b/>
        <sz val="8"/>
        <color theme="1"/>
        <rFont val="Calibri"/>
        <family val="2"/>
        <scheme val="minor"/>
      </rPr>
      <t>Fonte:</t>
    </r>
    <r>
      <rPr>
        <sz val="8"/>
        <color theme="1"/>
        <rFont val="Calibri"/>
        <family val="2"/>
        <scheme val="minor"/>
      </rPr>
      <t xml:space="preserve"> Maddala, 2001, p. 80</t>
    </r>
  </si>
  <si>
    <t>RESUMO DOS RESULTADOS (1927-1941)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</si>
  <si>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</si>
  <si>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</si>
  <si>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</si>
  <si>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</si>
  <si>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</si>
  <si>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</si>
  <si>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</si>
  <si>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</si>
  <si>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</si>
  <si>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</si>
  <si>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</si>
  <si>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</si>
  <si>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</si>
  <si>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</si>
  <si>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Total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</si>
  <si>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</si>
  <si>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</si>
  <si>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</si>
  <si>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</si>
  <si>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</si>
  <si>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</si>
  <si>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</si>
  <si>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</t>
  </si>
  <si>
    <t>RESULTADOS DE RESÍDUOS</t>
  </si>
  <si>
    <t>Observação</t>
  </si>
  <si>
    <t>Previsto(a) ln(q)</t>
  </si>
  <si>
    <t>Resíduos</t>
  </si>
  <si>
    <t>Resíduos padrão</t>
  </si>
  <si>
    <t>RESUMO DOS RESULTADOS  (1948-1962)</t>
  </si>
  <si>
    <t>RESUMO DOS RESULTADOS (todas o bs.)</t>
  </si>
  <si>
    <t>RESUMO DOS RESULTADOS (1948-1962)</t>
  </si>
  <si>
    <t>RESUMO DOS RESULTADOS (todas as obs.)</t>
  </si>
  <si>
    <t>Equação 1</t>
  </si>
  <si>
    <t>SQR1 =</t>
  </si>
  <si>
    <t>SQR2 =</t>
  </si>
  <si>
    <t>SQRI =</t>
  </si>
  <si>
    <t>com g.l. =</t>
  </si>
  <si>
    <t>SQRR =</t>
  </si>
  <si>
    <t>com g.l.=</t>
  </si>
  <si>
    <t>F =</t>
  </si>
  <si>
    <t>F crítico (com 3 e 24 gl. com  5% de significância) =</t>
  </si>
  <si>
    <t xml:space="preserve">com </t>
  </si>
  <si>
    <t>15 e 12 g.l.</t>
  </si>
  <si>
    <t>Fcrítico =</t>
  </si>
  <si>
    <t>Teste de igualdade de variâncias</t>
  </si>
  <si>
    <t>Equação 2</t>
  </si>
  <si>
    <t xml:space="preserve">SQR1 = </t>
  </si>
  <si>
    <t>F crítico (com 4 e 22 gl. com  5% de significância) =</t>
  </si>
  <si>
    <t>15 e 11 gl.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</si>
</sst>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5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6" fillId="0" borderId="8" xfId="1" applyBorder="1"/>
    <xf numFmtId="0" fontId="0" fillId="0" borderId="10" xfId="0" applyBorder="1"/>
    <xf numFmtId="0" fontId="0" fillId="0" borderId="2" xfId="0" applyBorder="1"/>
    <xf numFmtId="0" fontId="0" fillId="0" borderId="11" xfId="0" applyFill="1" applyBorder="1"/>
    <xf numFmtId="0" fontId="6" fillId="0" borderId="5" xfId="1" applyBorder="1"/>
    <xf numFmtId="0" fontId="1" fillId="0" borderId="8" xfId="0" applyFont="1" applyBorder="1"/>
    <xf numFmtId="0" fontId="6" fillId="0" borderId="9" xfId="1" applyBorder="1"/>
    <xf numFmtId="0" fontId="6" fillId="0" borderId="11" xfId="1" applyBorder="1"/>
    <xf numFmtId="0" fontId="6" fillId="0" borderId="0" xfId="1" applyBorder="1"/>
    <xf numFmtId="0" fontId="0" fillId="0" borderId="11" xfId="0" applyBorder="1"/>
    <xf numFmtId="0" fontId="0" fillId="0" borderId="5" xfId="0" applyBorder="1"/>
    <xf numFmtId="2" fontId="6" fillId="0" borderId="9" xfId="1" applyNumberFormat="1" applyBorder="1"/>
    <xf numFmtId="2" fontId="6" fillId="0" borderId="11" xfId="1" applyNumberForma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46831</xdr:colOff>
      <xdr:row>92</xdr:row>
      <xdr:rowOff>94457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/>
            <xdr:cNvSpPr txBox="1"/>
          </xdr:nvSpPr>
          <xdr:spPr>
            <a:xfrm>
              <a:off x="4225131" y="17150557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/>
            <xdr:cNvSpPr txBox="1"/>
          </xdr:nvSpPr>
          <xdr:spPr>
            <a:xfrm>
              <a:off x="4225131" y="17150557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7470</xdr:colOff>
      <xdr:row>50</xdr:row>
      <xdr:rowOff>104588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/>
            <xdr:cNvSpPr txBox="1"/>
          </xdr:nvSpPr>
          <xdr:spPr>
            <a:xfrm>
              <a:off x="4185770" y="9375588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9" name="CaixaDeTexto 8"/>
            <xdr:cNvSpPr txBox="1"/>
          </xdr:nvSpPr>
          <xdr:spPr>
            <a:xfrm>
              <a:off x="4185770" y="9375588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8</xdr:row>
      <xdr:rowOff>104589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/>
            <xdr:cNvSpPr txBox="1"/>
          </xdr:nvSpPr>
          <xdr:spPr>
            <a:xfrm>
              <a:off x="4178300" y="1590489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0" name="CaixaDeTexto 9"/>
            <xdr:cNvSpPr txBox="1"/>
          </xdr:nvSpPr>
          <xdr:spPr>
            <a:xfrm>
              <a:off x="4178300" y="1590489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605119</xdr:colOff>
      <xdr:row>8</xdr:row>
      <xdr:rowOff>59765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/>
            <xdr:cNvSpPr txBox="1"/>
          </xdr:nvSpPr>
          <xdr:spPr>
            <a:xfrm>
              <a:off x="4262719" y="1545665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1" name="CaixaDeTexto 10"/>
            <xdr:cNvSpPr txBox="1"/>
          </xdr:nvSpPr>
          <xdr:spPr>
            <a:xfrm>
              <a:off x="4262719" y="1545665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37353</xdr:colOff>
      <xdr:row>51</xdr:row>
      <xdr:rowOff>29883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/>
            <xdr:cNvSpPr txBox="1"/>
          </xdr:nvSpPr>
          <xdr:spPr>
            <a:xfrm>
              <a:off x="4304553" y="9485033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2" name="CaixaDeTexto 11"/>
            <xdr:cNvSpPr txBox="1"/>
          </xdr:nvSpPr>
          <xdr:spPr>
            <a:xfrm>
              <a:off x="4304553" y="9485033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283882</xdr:colOff>
      <xdr:row>95</xdr:row>
      <xdr:rowOff>67235</xdr:rowOff>
    </xdr:from>
    <xdr:ext cx="1518108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/>
            <xdr:cNvSpPr txBox="1"/>
          </xdr:nvSpPr>
          <xdr:spPr>
            <a:xfrm>
              <a:off x="4551082" y="17675785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𝑒𝑟𝑟𝑜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) = </m:t>
                    </m:r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𝑆𝑄𝑅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𝑔𝑙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3" name="CaixaDeTexto 12"/>
            <xdr:cNvSpPr txBox="1"/>
          </xdr:nvSpPr>
          <xdr:spPr>
            <a:xfrm>
              <a:off x="4551082" y="17675785"/>
              <a:ext cx="15181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𝑉𝑎𝑟(𝑒𝑟𝑟𝑜) =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sz="1100" b="0" i="0">
                  <a:latin typeface="Cambria Math" panose="02040503050406030204" pitchFamily="18" charset="0"/>
                </a:rPr>
                <a:t>2=𝑆𝑄𝑅/𝑔𝑙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ddala%20teste%20de%20estabi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Equação 1"/>
      <sheetName val="Equação 2"/>
      <sheetName val="Teste de estabilidade"/>
      <sheetName val="Dados Funcao de Producao"/>
      <sheetName val="Resultados funcao de producao"/>
    </sheetNames>
    <sheetDataSet>
      <sheetData sheetId="0">
        <row r="5">
          <cell r="H5">
            <v>4.5185223792624196</v>
          </cell>
          <cell r="I5">
            <v>4.0552571735140539</v>
          </cell>
          <cell r="J5">
            <v>18.323770292187717</v>
          </cell>
          <cell r="M5">
            <v>4.5185223792624196</v>
          </cell>
          <cell r="N5">
            <v>4.0552571735140539</v>
          </cell>
          <cell r="O5">
            <v>18.323770292187717</v>
          </cell>
        </row>
        <row r="6">
          <cell r="H6">
            <v>4.5217885770490405</v>
          </cell>
          <cell r="I6">
            <v>4.0826093060036799</v>
          </cell>
          <cell r="J6">
            <v>18.460696124441551</v>
          </cell>
          <cell r="M6">
            <v>4.5217885770490405</v>
          </cell>
          <cell r="N6">
            <v>4.0826093060036799</v>
          </cell>
          <cell r="O6">
            <v>18.460696124441551</v>
          </cell>
        </row>
        <row r="7">
          <cell r="H7">
            <v>4.5336741842830213</v>
          </cell>
          <cell r="I7">
            <v>4.1271343850450917</v>
          </cell>
          <cell r="J7">
            <v>18.711082616545713</v>
          </cell>
          <cell r="M7">
            <v>4.5336741842830213</v>
          </cell>
          <cell r="N7">
            <v>4.1271343850450917</v>
          </cell>
          <cell r="O7">
            <v>18.711082616545713</v>
          </cell>
        </row>
        <row r="8">
          <cell r="H8">
            <v>4.5097600011834329</v>
          </cell>
          <cell r="I8">
            <v>4.0306945351456447</v>
          </cell>
          <cell r="J8">
            <v>18.177464991588479</v>
          </cell>
          <cell r="M8">
            <v>4.5097600011834329</v>
          </cell>
          <cell r="N8">
            <v>4.0306945351456447</v>
          </cell>
          <cell r="O8">
            <v>18.177464991588479</v>
          </cell>
        </row>
        <row r="9">
          <cell r="H9">
            <v>4.4103711076830239</v>
          </cell>
          <cell r="I9">
            <v>3.9646154555473165</v>
          </cell>
          <cell r="J9">
            <v>17.485425458219456</v>
          </cell>
          <cell r="M9">
            <v>4.4103711076830239</v>
          </cell>
          <cell r="N9">
            <v>3.9646154555473165</v>
          </cell>
          <cell r="O9">
            <v>17.485425458219456</v>
          </cell>
        </row>
        <row r="10">
          <cell r="H10">
            <v>4.334672938290411</v>
          </cell>
          <cell r="I10">
            <v>3.7932394694381792</v>
          </cell>
          <cell r="J10">
            <v>16.442452476628752</v>
          </cell>
          <cell r="M10">
            <v>4.334672938290411</v>
          </cell>
          <cell r="N10">
            <v>3.7932394694381792</v>
          </cell>
          <cell r="O10">
            <v>16.442452476628752</v>
          </cell>
        </row>
        <row r="11">
          <cell r="H11">
            <v>4.3605476029967578</v>
          </cell>
          <cell r="I11">
            <v>3.7796338173824005</v>
          </cell>
          <cell r="J11">
            <v>16.481273182592311</v>
          </cell>
          <cell r="M11">
            <v>4.3605476029967578</v>
          </cell>
          <cell r="N11">
            <v>3.7796338173824005</v>
          </cell>
          <cell r="O11">
            <v>16.481273182592311</v>
          </cell>
        </row>
        <row r="12">
          <cell r="H12">
            <v>4.4343818650078095</v>
          </cell>
          <cell r="I12">
            <v>3.8670256394974101</v>
          </cell>
          <cell r="J12">
            <v>17.147868367307542</v>
          </cell>
          <cell r="M12">
            <v>4.4343818650078095</v>
          </cell>
          <cell r="N12">
            <v>3.8670256394974101</v>
          </cell>
          <cell r="O12">
            <v>17.147868367307542</v>
          </cell>
        </row>
        <row r="13">
          <cell r="H13">
            <v>4.478472532942134</v>
          </cell>
          <cell r="I13">
            <v>3.9531649487593215</v>
          </cell>
          <cell r="J13">
            <v>17.70414064120822</v>
          </cell>
          <cell r="M13">
            <v>4.478472532942134</v>
          </cell>
          <cell r="N13">
            <v>3.9531649487593215</v>
          </cell>
          <cell r="O13">
            <v>17.70414064120822</v>
          </cell>
        </row>
        <row r="14">
          <cell r="H14">
            <v>4.4773368144782069</v>
          </cell>
          <cell r="I14">
            <v>4.0604430105464191</v>
          </cell>
          <cell r="J14">
            <v>18.179970974210203</v>
          </cell>
          <cell r="M14">
            <v>4.4773368144782069</v>
          </cell>
          <cell r="N14">
            <v>4.0604430105464191</v>
          </cell>
          <cell r="O14">
            <v>18.179970974210203</v>
          </cell>
        </row>
        <row r="15">
          <cell r="H15">
            <v>4.4818719696435982</v>
          </cell>
          <cell r="I15">
            <v>4.0910056609565864</v>
          </cell>
          <cell r="J15">
            <v>18.335363599494606</v>
          </cell>
          <cell r="M15">
            <v>4.4818719696435982</v>
          </cell>
          <cell r="N15">
            <v>4.0910056609565864</v>
          </cell>
          <cell r="O15">
            <v>18.335363599494606</v>
          </cell>
        </row>
        <row r="16">
          <cell r="H16">
            <v>4.42484663185681</v>
          </cell>
          <cell r="I16">
            <v>4.0235643801610532</v>
          </cell>
          <cell r="J16">
            <v>17.803655295614671</v>
          </cell>
          <cell r="M16">
            <v>4.42484663185681</v>
          </cell>
          <cell r="N16">
            <v>4.0235643801610532</v>
          </cell>
          <cell r="O16">
            <v>17.803655295614671</v>
          </cell>
        </row>
        <row r="17">
          <cell r="H17">
            <v>4.4115854369154262</v>
          </cell>
          <cell r="I17">
            <v>4.0993321037331398</v>
          </cell>
          <cell r="J17">
            <v>18.084553809908996</v>
          </cell>
          <cell r="M17">
            <v>4.4115854369154262</v>
          </cell>
          <cell r="N17">
            <v>4.0993321037331398</v>
          </cell>
          <cell r="O17">
            <v>18.084553809908996</v>
          </cell>
        </row>
        <row r="18">
          <cell r="H18">
            <v>4.4188406077965983</v>
          </cell>
          <cell r="I18">
            <v>4.160444363926624</v>
          </cell>
          <cell r="J18">
            <v>18.384340501797453</v>
          </cell>
          <cell r="M18">
            <v>4.4188406077965983</v>
          </cell>
          <cell r="N18">
            <v>4.160444363926624</v>
          </cell>
          <cell r="O18">
            <v>18.384340501797453</v>
          </cell>
        </row>
        <row r="19">
          <cell r="H19">
            <v>4.4566701776696478</v>
          </cell>
          <cell r="I19">
            <v>4.3000027991952914</v>
          </cell>
          <cell r="J19">
            <v>19.163694239069663</v>
          </cell>
          <cell r="M19">
            <v>4.4566701776696478</v>
          </cell>
          <cell r="N19">
            <v>4.3000027991952914</v>
          </cell>
          <cell r="O19">
            <v>19.163694239069663</v>
          </cell>
        </row>
        <row r="20">
          <cell r="M20">
            <v>4.6568134191399295</v>
          </cell>
          <cell r="N20">
            <v>4.4079380164583828</v>
          </cell>
          <cell r="O20">
            <v>20.526944905780439</v>
          </cell>
        </row>
        <row r="21">
          <cell r="M21">
            <v>4.6249728132842707</v>
          </cell>
          <cell r="N21">
            <v>4.4200447018614026</v>
          </cell>
          <cell r="O21">
            <v>20.442586579610168</v>
          </cell>
        </row>
        <row r="22">
          <cell r="H22">
            <v>4.6568134191399295</v>
          </cell>
          <cell r="I22">
            <v>4.4079380164583828</v>
          </cell>
          <cell r="J22">
            <v>20.526944905780439</v>
          </cell>
          <cell r="M22">
            <v>4.6288867126054072</v>
          </cell>
          <cell r="N22">
            <v>4.4841318576110352</v>
          </cell>
          <cell r="O22">
            <v>20.756538373266324</v>
          </cell>
        </row>
        <row r="23">
          <cell r="H23">
            <v>4.6249728132842707</v>
          </cell>
          <cell r="I23">
            <v>4.4200447018614026</v>
          </cell>
          <cell r="J23">
            <v>20.442586579610168</v>
          </cell>
          <cell r="M23">
            <v>4.6577626361072619</v>
          </cell>
          <cell r="N23">
            <v>4.4807401076099147</v>
          </cell>
          <cell r="O23">
            <v>20.870223855332693</v>
          </cell>
        </row>
        <row r="24">
          <cell r="H24">
            <v>4.6288867126054072</v>
          </cell>
          <cell r="I24">
            <v>4.4841318576110352</v>
          </cell>
          <cell r="J24">
            <v>20.756538373266324</v>
          </cell>
          <cell r="M24">
            <v>4.6539603501575231</v>
          </cell>
          <cell r="N24">
            <v>4.4897593344767639</v>
          </cell>
          <cell r="O24">
            <v>20.895161924404487</v>
          </cell>
        </row>
        <row r="25">
          <cell r="H25">
            <v>4.6577626361072619</v>
          </cell>
          <cell r="I25">
            <v>4.4807401076099147</v>
          </cell>
          <cell r="J25">
            <v>20.870223855332693</v>
          </cell>
          <cell r="M25">
            <v>4.6308379327366689</v>
          </cell>
          <cell r="N25">
            <v>4.5228749432612609</v>
          </cell>
          <cell r="O25">
            <v>20.944700852278455</v>
          </cell>
        </row>
        <row r="26">
          <cell r="H26">
            <v>4.6539603501575231</v>
          </cell>
          <cell r="I26">
            <v>4.4897593344767639</v>
          </cell>
          <cell r="J26">
            <v>20.895161924404487</v>
          </cell>
          <cell r="M26">
            <v>4.6239919402286791</v>
          </cell>
          <cell r="N26">
            <v>4.5185223792624196</v>
          </cell>
          <cell r="O26">
            <v>20.893611063452344</v>
          </cell>
        </row>
        <row r="27">
          <cell r="H27">
            <v>4.6308379327366689</v>
          </cell>
          <cell r="I27">
            <v>4.5228749432612609</v>
          </cell>
          <cell r="J27">
            <v>20.944700852278455</v>
          </cell>
          <cell r="M27">
            <v>4.6131383556372683</v>
          </cell>
          <cell r="N27">
            <v>4.5695430083449402</v>
          </cell>
          <cell r="O27">
            <v>21.079934119530154</v>
          </cell>
        </row>
        <row r="28">
          <cell r="H28">
            <v>4.6239919402286791</v>
          </cell>
          <cell r="I28">
            <v>4.5185223792624196</v>
          </cell>
          <cell r="J28">
            <v>20.893611063452344</v>
          </cell>
          <cell r="M28">
            <v>4.6051701859880918</v>
          </cell>
          <cell r="N28">
            <v>4.6031681833174183</v>
          </cell>
          <cell r="O28">
            <v>21.19837287890234</v>
          </cell>
        </row>
        <row r="29">
          <cell r="H29">
            <v>4.6131383556372683</v>
          </cell>
          <cell r="I29">
            <v>4.5695430083449402</v>
          </cell>
          <cell r="J29">
            <v>21.079934119530154</v>
          </cell>
          <cell r="M29">
            <v>4.6031681833174183</v>
          </cell>
          <cell r="N29">
            <v>4.604169685654508</v>
          </cell>
          <cell r="O29">
            <v>21.193767407599392</v>
          </cell>
        </row>
        <row r="30">
          <cell r="H30">
            <v>4.6051701859880918</v>
          </cell>
          <cell r="I30">
            <v>4.6031681833174183</v>
          </cell>
          <cell r="J30">
            <v>21.19837287890234</v>
          </cell>
          <cell r="M30">
            <v>4.6170987568533652</v>
          </cell>
          <cell r="N30">
            <v>4.5890408040582074</v>
          </cell>
          <cell r="O30">
            <v>21.188054591566516</v>
          </cell>
        </row>
        <row r="31">
          <cell r="H31">
            <v>4.6031681833174183</v>
          </cell>
          <cell r="I31">
            <v>4.604169685654508</v>
          </cell>
          <cell r="J31">
            <v>21.193767407599392</v>
          </cell>
          <cell r="M31">
            <v>4.5930976047538223</v>
          </cell>
          <cell r="N31">
            <v>4.623010104116422</v>
          </cell>
          <cell r="O31">
            <v>21.233936635969858</v>
          </cell>
        </row>
        <row r="32">
          <cell r="H32">
            <v>4.6170987568533652</v>
          </cell>
          <cell r="I32">
            <v>4.5890408040582074</v>
          </cell>
          <cell r="J32">
            <v>21.188054591566516</v>
          </cell>
          <cell r="M32">
            <v>4.5890408040582074</v>
          </cell>
          <cell r="N32">
            <v>4.623010104116422</v>
          </cell>
          <cell r="O32">
            <v>21.215182005363641</v>
          </cell>
        </row>
        <row r="33">
          <cell r="H33">
            <v>4.5930976047538223</v>
          </cell>
          <cell r="I33">
            <v>4.623010104116422</v>
          </cell>
          <cell r="J33">
            <v>21.233936635969858</v>
          </cell>
          <cell r="M33">
            <v>4.5930976047538223</v>
          </cell>
          <cell r="N33">
            <v>4.6356993910229143</v>
          </cell>
          <cell r="O33">
            <v>21.292219769266101</v>
          </cell>
        </row>
        <row r="34">
          <cell r="H34">
            <v>4.5890408040582074</v>
          </cell>
          <cell r="I34">
            <v>4.623010104116422</v>
          </cell>
          <cell r="J34">
            <v>21.215182005363641</v>
          </cell>
          <cell r="M34">
            <v>4.5890408040582074</v>
          </cell>
          <cell r="N34">
            <v>4.6587109529161213</v>
          </cell>
          <cell r="O34">
            <v>21.379014657244973</v>
          </cell>
        </row>
        <row r="35">
          <cell r="H35">
            <v>4.5930976047538223</v>
          </cell>
          <cell r="I35">
            <v>4.6356993910229143</v>
          </cell>
          <cell r="J35">
            <v>21.292219769266101</v>
          </cell>
        </row>
        <row r="36">
          <cell r="H36">
            <v>4.5890408040582074</v>
          </cell>
          <cell r="I36">
            <v>4.6587109529161213</v>
          </cell>
          <cell r="J36">
            <v>21.379014657244973</v>
          </cell>
        </row>
      </sheetData>
      <sheetData sheetId="1">
        <row r="26">
          <cell r="D26">
            <v>8.9433882276113152E-3</v>
          </cell>
        </row>
        <row r="27">
          <cell r="D27">
            <v>3.0584950014693746E-3</v>
          </cell>
        </row>
        <row r="28">
          <cell r="D28">
            <v>-2.7290684631147144E-3</v>
          </cell>
        </row>
        <row r="29">
          <cell r="D29">
            <v>1.0604829514914371E-2</v>
          </cell>
        </row>
        <row r="30">
          <cell r="D30">
            <v>-4.6212524656032983E-3</v>
          </cell>
        </row>
        <row r="31">
          <cell r="D31">
            <v>-4.8929837514481989E-3</v>
          </cell>
        </row>
        <row r="32">
          <cell r="D32">
            <v>5.6655513568699689E-3</v>
          </cell>
        </row>
        <row r="33">
          <cell r="D33">
            <v>1.4483687462141681E-2</v>
          </cell>
        </row>
        <row r="34">
          <cell r="D34">
            <v>-1.5809497381027882E-2</v>
          </cell>
        </row>
        <row r="35">
          <cell r="D35">
            <v>-6.5143269666014803E-3</v>
          </cell>
        </row>
        <row r="36">
          <cell r="D36">
            <v>-1.4012269162458679E-2</v>
          </cell>
        </row>
        <row r="37">
          <cell r="D37">
            <v>-8.7602592312414629E-3</v>
          </cell>
        </row>
        <row r="38">
          <cell r="D38">
            <v>4.081633435674803E-3</v>
          </cell>
        </row>
        <row r="39">
          <cell r="D39">
            <v>8.220898662416154E-3</v>
          </cell>
        </row>
        <row r="40">
          <cell r="D40">
            <v>2.2811737604016002E-3</v>
          </cell>
        </row>
        <row r="68">
          <cell r="D68">
            <v>3.7390904423064697E-3</v>
          </cell>
        </row>
        <row r="69">
          <cell r="D69">
            <v>-5.5165935558347812E-3</v>
          </cell>
        </row>
        <row r="70">
          <cell r="D70">
            <v>-2.5143615549794163E-4</v>
          </cell>
        </row>
        <row r="71">
          <cell r="D71">
            <v>-1.2503321698380532E-2</v>
          </cell>
        </row>
        <row r="72">
          <cell r="D72">
            <v>5.9238370843317512E-3</v>
          </cell>
        </row>
        <row r="73">
          <cell r="D73">
            <v>5.9220675817694968E-3</v>
          </cell>
        </row>
        <row r="74">
          <cell r="D74">
            <v>4.9106929155158241E-3</v>
          </cell>
        </row>
        <row r="75">
          <cell r="D75">
            <v>2.1963320580153933E-3</v>
          </cell>
        </row>
        <row r="76">
          <cell r="D76">
            <v>1.2465824516111113E-2</v>
          </cell>
        </row>
        <row r="77">
          <cell r="D77">
            <v>-4.0390554172962112E-3</v>
          </cell>
        </row>
        <row r="78">
          <cell r="D78">
            <v>-6.6464442772478094E-3</v>
          </cell>
        </row>
        <row r="79">
          <cell r="D79">
            <v>1.8722439831959647E-3</v>
          </cell>
        </row>
        <row r="80">
          <cell r="D80">
            <v>-2.064701139732783E-3</v>
          </cell>
        </row>
        <row r="81">
          <cell r="D81">
            <v>-1.8953373871530843E-3</v>
          </cell>
        </row>
        <row r="82">
          <cell r="D82">
            <v>-4.1131989500993171E-3</v>
          </cell>
        </row>
        <row r="110">
          <cell r="D110">
            <v>-4.5538442599735163E-4</v>
          </cell>
        </row>
        <row r="111">
          <cell r="D111">
            <v>-6.6631231833218507E-3</v>
          </cell>
        </row>
        <row r="112">
          <cell r="D112">
            <v>-1.3740192700164577E-2</v>
          </cell>
        </row>
        <row r="113">
          <cell r="D113">
            <v>2.1739393131188223E-3</v>
          </cell>
        </row>
        <row r="114">
          <cell r="D114">
            <v>-1.6306889244726008E-3</v>
          </cell>
        </row>
        <row r="115">
          <cell r="D115">
            <v>6.5442157972244175E-3</v>
          </cell>
        </row>
        <row r="116">
          <cell r="D116">
            <v>1.4065088843040918E-2</v>
          </cell>
        </row>
        <row r="117">
          <cell r="D117">
            <v>1.4478279919013737E-2</v>
          </cell>
        </row>
        <row r="118">
          <cell r="D118">
            <v>-2.0763196034097042E-2</v>
          </cell>
        </row>
        <row r="119">
          <cell r="D119">
            <v>-1.1112289353328642E-2</v>
          </cell>
        </row>
        <row r="120">
          <cell r="D120">
            <v>-1.9073967297104311E-2</v>
          </cell>
        </row>
        <row r="121">
          <cell r="D121">
            <v>-7.330346244803998E-3</v>
          </cell>
        </row>
        <row r="122">
          <cell r="D122">
            <v>7.2118188247944914E-3</v>
          </cell>
        </row>
        <row r="123">
          <cell r="D123">
            <v>1.0634691281443232E-2</v>
          </cell>
        </row>
        <row r="124">
          <cell r="D124">
            <v>5.8622492186710673E-4</v>
          </cell>
        </row>
        <row r="125">
          <cell r="D125">
            <v>1.5037564321845664E-2</v>
          </cell>
        </row>
        <row r="126">
          <cell r="D126">
            <v>8.332323507978856E-3</v>
          </cell>
        </row>
        <row r="127">
          <cell r="D127">
            <v>6.6968779320815131E-3</v>
          </cell>
        </row>
        <row r="128">
          <cell r="D128">
            <v>-8.630167798160393E-3</v>
          </cell>
        </row>
        <row r="129">
          <cell r="D129">
            <v>9.340791582690855E-3</v>
          </cell>
        </row>
        <row r="130">
          <cell r="D130">
            <v>8.7477866247906988E-3</v>
          </cell>
        </row>
        <row r="131">
          <cell r="D131">
            <v>8.9834743705159426E-3</v>
          </cell>
        </row>
        <row r="132">
          <cell r="D132">
            <v>2.4279672737685942E-3</v>
          </cell>
        </row>
        <row r="133">
          <cell r="D133">
            <v>1.0262372982167811E-2</v>
          </cell>
        </row>
        <row r="134">
          <cell r="D134">
            <v>-6.1062827174476197E-3</v>
          </cell>
        </row>
        <row r="135">
          <cell r="D135">
            <v>-8.8418733233224245E-3</v>
          </cell>
        </row>
        <row r="136">
          <cell r="D136">
            <v>-8.9622501820674216E-4</v>
          </cell>
        </row>
        <row r="137">
          <cell r="D137">
            <v>-4.3532727254689263E-3</v>
          </cell>
        </row>
        <row r="138">
          <cell r="D138">
            <v>-5.9384561917816825E-3</v>
          </cell>
        </row>
        <row r="139">
          <cell r="D139">
            <v>-9.9879515586831502E-3</v>
          </cell>
        </row>
      </sheetData>
      <sheetData sheetId="2">
        <row r="27">
          <cell r="D27">
            <v>8.9737273094483427E-3</v>
          </cell>
        </row>
        <row r="28">
          <cell r="D28">
            <v>3.1753555311082593E-3</v>
          </cell>
        </row>
        <row r="29">
          <cell r="D29">
            <v>-2.4351646771076929E-3</v>
          </cell>
        </row>
        <row r="30">
          <cell r="D30">
            <v>1.0555075250834101E-2</v>
          </cell>
        </row>
        <row r="31">
          <cell r="D31">
            <v>-4.771865155714039E-3</v>
          </cell>
        </row>
        <row r="32">
          <cell r="D32">
            <v>-4.5889564223777768E-3</v>
          </cell>
        </row>
        <row r="33">
          <cell r="D33">
            <v>5.8477734484583266E-3</v>
          </cell>
        </row>
        <row r="34">
          <cell r="D34">
            <v>1.4269315742236444E-2</v>
          </cell>
        </row>
        <row r="35">
          <cell r="D35">
            <v>-1.6028611486761157E-2</v>
          </cell>
        </row>
        <row r="36">
          <cell r="D36">
            <v>-6.5510565630457762E-3</v>
          </cell>
        </row>
        <row r="37">
          <cell r="D37">
            <v>-1.3984450792070113E-2</v>
          </cell>
        </row>
        <row r="38">
          <cell r="D38">
            <v>-8.9089818313272673E-3</v>
          </cell>
        </row>
        <row r="39">
          <cell r="D39">
            <v>3.9077627962713635E-3</v>
          </cell>
        </row>
        <row r="40">
          <cell r="D40">
            <v>8.0717634413662864E-3</v>
          </cell>
        </row>
        <row r="41">
          <cell r="D41">
            <v>2.4683134086691538E-3</v>
          </cell>
        </row>
        <row r="70">
          <cell r="D70">
            <v>5.6004940377727408E-3</v>
          </cell>
        </row>
        <row r="71">
          <cell r="D71">
            <v>-5.8556821103943335E-3</v>
          </cell>
        </row>
        <row r="72">
          <cell r="D72">
            <v>-7.8680999596336676E-4</v>
          </cell>
        </row>
        <row r="73">
          <cell r="D73">
            <v>-1.2234679018786387E-2</v>
          </cell>
        </row>
        <row r="74">
          <cell r="D74">
            <v>5.9033772308145771E-3</v>
          </cell>
        </row>
        <row r="75">
          <cell r="D75">
            <v>5.1317668723163123E-3</v>
          </cell>
        </row>
        <row r="76">
          <cell r="D76">
            <v>4.1125947434528243E-3</v>
          </cell>
        </row>
        <row r="77">
          <cell r="D77">
            <v>1.4313575647815213E-3</v>
          </cell>
        </row>
        <row r="78">
          <cell r="D78">
            <v>1.2091150169042386E-2</v>
          </cell>
        </row>
        <row r="79">
          <cell r="D79">
            <v>-4.3246808500434497E-3</v>
          </cell>
        </row>
        <row r="80">
          <cell r="D80">
            <v>-7.5037128750627957E-3</v>
          </cell>
        </row>
        <row r="81">
          <cell r="D81">
            <v>2.2483544499616315E-3</v>
          </cell>
        </row>
        <row r="82">
          <cell r="D82">
            <v>-1.4787402994267396E-3</v>
          </cell>
        </row>
        <row r="83">
          <cell r="D83">
            <v>-1.3536347061844367E-3</v>
          </cell>
        </row>
        <row r="84">
          <cell r="D84">
            <v>-2.9811552122973595E-3</v>
          </cell>
        </row>
        <row r="113">
          <cell r="D113">
            <v>3.6812866570103964E-3</v>
          </cell>
        </row>
        <row r="114">
          <cell r="D114">
            <v>-2.3318595158903221E-3</v>
          </cell>
        </row>
        <row r="115">
          <cell r="D115">
            <v>-9.1349803572029487E-3</v>
          </cell>
        </row>
        <row r="116">
          <cell r="D116">
            <v>5.951359557338165E-3</v>
          </cell>
        </row>
        <row r="117">
          <cell r="D117">
            <v>-2.3104048252680087E-3</v>
          </cell>
        </row>
        <row r="118">
          <cell r="D118">
            <v>-4.7328532876269591E-3</v>
          </cell>
        </row>
        <row r="119">
          <cell r="D119">
            <v>4.2357233339505029E-3</v>
          </cell>
        </row>
        <row r="120">
          <cell r="D120">
            <v>1.2509558490876316E-2</v>
          </cell>
        </row>
        <row r="121">
          <cell r="D121">
            <v>-1.8870321216595265E-2</v>
          </cell>
        </row>
        <row r="122">
          <cell r="D122">
            <v>-7.7657446708512268E-3</v>
          </cell>
        </row>
        <row r="123">
          <cell r="D123">
            <v>-1.523876878959296E-2</v>
          </cell>
        </row>
        <row r="124">
          <cell r="D124">
            <v>-5.9509730256719351E-3</v>
          </cell>
        </row>
        <row r="125">
          <cell r="D125">
            <v>1.0337520980359116E-2</v>
          </cell>
        </row>
        <row r="126">
          <cell r="D126">
            <v>1.5455393439967047E-2</v>
          </cell>
        </row>
        <row r="127">
          <cell r="D127">
            <v>7.9220026494120077E-3</v>
          </cell>
        </row>
        <row r="128">
          <cell r="D128">
            <v>1.3641204070979462E-2</v>
          </cell>
        </row>
        <row r="129">
          <cell r="D129">
            <v>8.4325333907289135E-3</v>
          </cell>
        </row>
        <row r="130">
          <cell r="D130">
            <v>5.4236951687762769E-3</v>
          </cell>
        </row>
        <row r="131">
          <cell r="D131">
            <v>-1.1832071517576814E-2</v>
          </cell>
        </row>
        <row r="132">
          <cell r="D132">
            <v>6.1907509372760572E-3</v>
          </cell>
        </row>
        <row r="133">
          <cell r="D133">
            <v>6.6252341229668943E-3</v>
          </cell>
        </row>
        <row r="134">
          <cell r="D134">
            <v>7.4674509547199008E-3</v>
          </cell>
        </row>
        <row r="135">
          <cell r="D135">
            <v>9.975273536717566E-4</v>
          </cell>
        </row>
        <row r="136">
          <cell r="D136">
            <v>9.0934467463714697E-3</v>
          </cell>
        </row>
        <row r="137">
          <cell r="D137">
            <v>-7.0980849136743629E-3</v>
          </cell>
        </row>
        <row r="138">
          <cell r="D138">
            <v>-1.0922000759800987E-2</v>
          </cell>
        </row>
        <row r="139">
          <cell r="D139">
            <v>-1.1283925759206781E-3</v>
          </cell>
        </row>
        <row r="140">
          <cell r="D140">
            <v>-4.1840057078035287E-3</v>
          </cell>
        </row>
        <row r="141">
          <cell r="D141">
            <v>-6.3031816058423118E-3</v>
          </cell>
        </row>
        <row r="142">
          <cell r="D142">
            <v>-1.0161045085061993E-2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pubs.trb.org/onlinepubs/nchrp/cd-22/manual/v2appendixc.pdf" TargetMode="External"/><Relationship Id="rId2" Type="http://schemas.openxmlformats.org/officeDocument/2006/relationships/hyperlink" Target="http://www.socr.ucla.edu/Applets.dir/F_Table.html" TargetMode="External"/><Relationship Id="rId1" Type="http://schemas.openxmlformats.org/officeDocument/2006/relationships/hyperlink" Target="http://www.socr.ucla.edu/Applets.dir/F_Tabl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york.ac.uk/depts/maths/tables/f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zoomScale="55" zoomScaleNormal="55" workbookViewId="0">
      <selection activeCell="S25" sqref="S25"/>
    </sheetView>
  </sheetViews>
  <sheetFormatPr defaultRowHeight="14.5" x14ac:dyDescent="0.35"/>
  <cols>
    <col min="3" max="3" width="38.90625" style="2" bestFit="1" customWidth="1"/>
    <col min="4" max="4" width="19.54296875" style="2" bestFit="1" customWidth="1"/>
    <col min="5" max="5" width="25" style="2" bestFit="1" customWidth="1"/>
  </cols>
  <sheetData>
    <row r="2" spans="2:15" x14ac:dyDescent="0.35">
      <c r="B2" s="1" t="s">
        <v>0</v>
      </c>
    </row>
    <row r="4" spans="2:15" ht="16.5" x14ac:dyDescent="0.35">
      <c r="B4" s="3" t="s">
        <v>1</v>
      </c>
      <c r="C4" s="3" t="s">
        <v>2</v>
      </c>
      <c r="D4" s="3" t="s">
        <v>3</v>
      </c>
      <c r="E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L4" s="5" t="str">
        <f>G4</f>
        <v>ln(q)</v>
      </c>
      <c r="M4" s="5" t="str">
        <f t="shared" ref="M4:O19" si="0">H4</f>
        <v>ln(p)</v>
      </c>
      <c r="N4" s="5" t="str">
        <f t="shared" si="0"/>
        <v>ln(y)</v>
      </c>
      <c r="O4" s="5" t="str">
        <f t="shared" si="0"/>
        <v>ln(p)ln(y)</v>
      </c>
    </row>
    <row r="5" spans="2:15" x14ac:dyDescent="0.35">
      <c r="B5" s="2">
        <v>1927</v>
      </c>
      <c r="C5" s="2">
        <v>88.9</v>
      </c>
      <c r="D5" s="2">
        <v>91.7</v>
      </c>
      <c r="E5" s="2">
        <v>57.7</v>
      </c>
      <c r="G5" s="6">
        <f>LN(C5)</f>
        <v>4.4875121425198587</v>
      </c>
      <c r="H5" s="6">
        <f t="shared" ref="H5:I19" si="1">LN(D5)</f>
        <v>4.5185223792624196</v>
      </c>
      <c r="I5" s="6">
        <f t="shared" si="1"/>
        <v>4.0552571735140539</v>
      </c>
      <c r="J5" s="6">
        <f>LN(D5)*LN(E5)</f>
        <v>18.323770292187717</v>
      </c>
      <c r="L5" s="6">
        <f t="shared" ref="L5:L19" si="2">G5</f>
        <v>4.4875121425198587</v>
      </c>
      <c r="M5" s="6">
        <f t="shared" si="0"/>
        <v>4.5185223792624196</v>
      </c>
      <c r="N5" s="6">
        <f t="shared" si="0"/>
        <v>4.0552571735140539</v>
      </c>
      <c r="O5" s="6">
        <f t="shared" si="0"/>
        <v>18.323770292187717</v>
      </c>
    </row>
    <row r="6" spans="2:15" x14ac:dyDescent="0.35">
      <c r="B6" s="2">
        <v>1928</v>
      </c>
      <c r="C6" s="2">
        <v>88.9</v>
      </c>
      <c r="D6" s="2">
        <v>92</v>
      </c>
      <c r="E6" s="2">
        <v>59.3</v>
      </c>
      <c r="G6" s="6">
        <f t="shared" ref="G6:G19" si="3">LN(C6)</f>
        <v>4.4875121425198587</v>
      </c>
      <c r="H6" s="6">
        <f t="shared" si="1"/>
        <v>4.5217885770490405</v>
      </c>
      <c r="I6" s="6">
        <f t="shared" si="1"/>
        <v>4.0826093060036799</v>
      </c>
      <c r="J6" s="6">
        <f t="shared" ref="J6:J19" si="4">LN(D6)*LN(E6)</f>
        <v>18.460696124441551</v>
      </c>
      <c r="L6" s="6">
        <f t="shared" si="2"/>
        <v>4.4875121425198587</v>
      </c>
      <c r="M6" s="6">
        <f t="shared" si="0"/>
        <v>4.5217885770490405</v>
      </c>
      <c r="N6" s="6">
        <f t="shared" si="0"/>
        <v>4.0826093060036799</v>
      </c>
      <c r="O6" s="6">
        <f t="shared" si="0"/>
        <v>18.460696124441551</v>
      </c>
    </row>
    <row r="7" spans="2:15" x14ac:dyDescent="0.35">
      <c r="B7" s="2">
        <v>1929</v>
      </c>
      <c r="C7" s="2">
        <v>89.1</v>
      </c>
      <c r="D7" s="2">
        <v>93.1</v>
      </c>
      <c r="E7" s="2">
        <v>62</v>
      </c>
      <c r="G7" s="6">
        <f t="shared" si="3"/>
        <v>4.4897593344767639</v>
      </c>
      <c r="H7" s="6">
        <f t="shared" si="1"/>
        <v>4.5336741842830213</v>
      </c>
      <c r="I7" s="6">
        <f t="shared" si="1"/>
        <v>4.1271343850450917</v>
      </c>
      <c r="J7" s="6">
        <f t="shared" si="4"/>
        <v>18.711082616545713</v>
      </c>
      <c r="L7" s="6">
        <f t="shared" si="2"/>
        <v>4.4897593344767639</v>
      </c>
      <c r="M7" s="6">
        <f t="shared" si="0"/>
        <v>4.5336741842830213</v>
      </c>
      <c r="N7" s="6">
        <f t="shared" si="0"/>
        <v>4.1271343850450917</v>
      </c>
      <c r="O7" s="6">
        <f t="shared" si="0"/>
        <v>18.711082616545713</v>
      </c>
    </row>
    <row r="8" spans="2:15" x14ac:dyDescent="0.35">
      <c r="B8" s="2">
        <v>1930</v>
      </c>
      <c r="C8" s="2">
        <v>88.7</v>
      </c>
      <c r="D8" s="2">
        <v>90.9</v>
      </c>
      <c r="E8" s="2">
        <v>56.3</v>
      </c>
      <c r="G8" s="6">
        <f t="shared" si="3"/>
        <v>4.4852598893155342</v>
      </c>
      <c r="H8" s="6">
        <f t="shared" si="1"/>
        <v>4.5097600011834329</v>
      </c>
      <c r="I8" s="6">
        <f t="shared" si="1"/>
        <v>4.0306945351456447</v>
      </c>
      <c r="J8" s="6">
        <f t="shared" si="4"/>
        <v>18.177464991588479</v>
      </c>
      <c r="L8" s="6">
        <f t="shared" si="2"/>
        <v>4.4852598893155342</v>
      </c>
      <c r="M8" s="6">
        <f t="shared" si="0"/>
        <v>4.5097600011834329</v>
      </c>
      <c r="N8" s="6">
        <f t="shared" si="0"/>
        <v>4.0306945351456447</v>
      </c>
      <c r="O8" s="6">
        <f t="shared" si="0"/>
        <v>18.177464991588479</v>
      </c>
    </row>
    <row r="9" spans="2:15" x14ac:dyDescent="0.35">
      <c r="B9" s="2">
        <v>1931</v>
      </c>
      <c r="C9" s="2">
        <v>88</v>
      </c>
      <c r="D9" s="2">
        <v>82.3</v>
      </c>
      <c r="E9" s="2">
        <v>52.7</v>
      </c>
      <c r="G9" s="6">
        <f t="shared" si="3"/>
        <v>4.4773368144782069</v>
      </c>
      <c r="H9" s="6">
        <f t="shared" si="1"/>
        <v>4.4103711076830239</v>
      </c>
      <c r="I9" s="6">
        <f t="shared" si="1"/>
        <v>3.9646154555473165</v>
      </c>
      <c r="J9" s="6">
        <f t="shared" si="4"/>
        <v>17.485425458219456</v>
      </c>
      <c r="L9" s="6">
        <f t="shared" si="2"/>
        <v>4.4773368144782069</v>
      </c>
      <c r="M9" s="6">
        <f t="shared" si="0"/>
        <v>4.4103711076830239</v>
      </c>
      <c r="N9" s="6">
        <f t="shared" si="0"/>
        <v>3.9646154555473165</v>
      </c>
      <c r="O9" s="6">
        <f t="shared" si="0"/>
        <v>17.485425458219456</v>
      </c>
    </row>
    <row r="10" spans="2:15" x14ac:dyDescent="0.35">
      <c r="B10" s="2">
        <v>1932</v>
      </c>
      <c r="C10" s="2">
        <v>85.9</v>
      </c>
      <c r="D10" s="2">
        <v>76.3</v>
      </c>
      <c r="E10" s="2">
        <v>44.4</v>
      </c>
      <c r="G10" s="6">
        <f t="shared" si="3"/>
        <v>4.4531838289902099</v>
      </c>
      <c r="H10" s="6">
        <f t="shared" si="1"/>
        <v>4.334672938290411</v>
      </c>
      <c r="I10" s="6">
        <f t="shared" si="1"/>
        <v>3.7932394694381792</v>
      </c>
      <c r="J10" s="6">
        <f t="shared" si="4"/>
        <v>16.442452476628752</v>
      </c>
      <c r="L10" s="6">
        <f t="shared" si="2"/>
        <v>4.4531838289902099</v>
      </c>
      <c r="M10" s="6">
        <f t="shared" si="0"/>
        <v>4.334672938290411</v>
      </c>
      <c r="N10" s="6">
        <f t="shared" si="0"/>
        <v>3.7932394694381792</v>
      </c>
      <c r="O10" s="6">
        <f t="shared" si="0"/>
        <v>16.442452476628752</v>
      </c>
    </row>
    <row r="11" spans="2:15" x14ac:dyDescent="0.35">
      <c r="B11" s="2">
        <v>1933</v>
      </c>
      <c r="C11" s="2">
        <v>86</v>
      </c>
      <c r="D11" s="2">
        <v>78.3</v>
      </c>
      <c r="E11" s="2">
        <v>43.8</v>
      </c>
      <c r="G11" s="6">
        <f t="shared" si="3"/>
        <v>4.4543472962535073</v>
      </c>
      <c r="H11" s="6">
        <f t="shared" si="1"/>
        <v>4.3605476029967578</v>
      </c>
      <c r="I11" s="6">
        <f t="shared" si="1"/>
        <v>3.7796338173824005</v>
      </c>
      <c r="J11" s="6">
        <f t="shared" si="4"/>
        <v>16.481273182592311</v>
      </c>
      <c r="L11" s="6">
        <f t="shared" si="2"/>
        <v>4.4543472962535073</v>
      </c>
      <c r="M11" s="6">
        <f t="shared" si="0"/>
        <v>4.3605476029967578</v>
      </c>
      <c r="N11" s="6">
        <f t="shared" si="0"/>
        <v>3.7796338173824005</v>
      </c>
      <c r="O11" s="6">
        <f t="shared" si="0"/>
        <v>16.481273182592311</v>
      </c>
    </row>
    <row r="12" spans="2:15" x14ac:dyDescent="0.35">
      <c r="B12" s="2">
        <v>1934</v>
      </c>
      <c r="C12" s="2">
        <v>87.1</v>
      </c>
      <c r="D12" s="2">
        <v>84.3</v>
      </c>
      <c r="E12" s="2">
        <v>47.8</v>
      </c>
      <c r="G12" s="6">
        <f t="shared" si="3"/>
        <v>4.467056883858457</v>
      </c>
      <c r="H12" s="6">
        <f t="shared" si="1"/>
        <v>4.4343818650078095</v>
      </c>
      <c r="I12" s="6">
        <f t="shared" si="1"/>
        <v>3.8670256394974101</v>
      </c>
      <c r="J12" s="6">
        <f t="shared" si="4"/>
        <v>17.147868367307542</v>
      </c>
      <c r="L12" s="6">
        <f t="shared" si="2"/>
        <v>4.467056883858457</v>
      </c>
      <c r="M12" s="6">
        <f t="shared" si="0"/>
        <v>4.4343818650078095</v>
      </c>
      <c r="N12" s="6">
        <f t="shared" si="0"/>
        <v>3.8670256394974101</v>
      </c>
      <c r="O12" s="6">
        <f t="shared" si="0"/>
        <v>17.147868367307542</v>
      </c>
    </row>
    <row r="13" spans="2:15" x14ac:dyDescent="0.35">
      <c r="B13" s="2">
        <v>1935</v>
      </c>
      <c r="C13" s="2">
        <v>85.4</v>
      </c>
      <c r="D13" s="2">
        <v>88.1</v>
      </c>
      <c r="E13" s="2">
        <v>52.1</v>
      </c>
      <c r="G13" s="6">
        <f t="shared" si="3"/>
        <v>4.4473461007945243</v>
      </c>
      <c r="H13" s="6">
        <f t="shared" si="1"/>
        <v>4.478472532942134</v>
      </c>
      <c r="I13" s="6">
        <f t="shared" si="1"/>
        <v>3.9531649487593215</v>
      </c>
      <c r="J13" s="6">
        <f t="shared" si="4"/>
        <v>17.70414064120822</v>
      </c>
      <c r="L13" s="6">
        <f t="shared" si="2"/>
        <v>4.4473461007945243</v>
      </c>
      <c r="M13" s="6">
        <f t="shared" si="0"/>
        <v>4.478472532942134</v>
      </c>
      <c r="N13" s="6">
        <f t="shared" si="0"/>
        <v>3.9531649487593215</v>
      </c>
      <c r="O13" s="6">
        <f t="shared" si="0"/>
        <v>17.70414064120822</v>
      </c>
    </row>
    <row r="14" spans="2:15" x14ac:dyDescent="0.35">
      <c r="B14" s="2">
        <v>1936</v>
      </c>
      <c r="C14" s="2">
        <v>88.5</v>
      </c>
      <c r="D14" s="2">
        <v>88</v>
      </c>
      <c r="E14" s="2">
        <v>58</v>
      </c>
      <c r="G14" s="6">
        <f t="shared" si="3"/>
        <v>4.4830025520138834</v>
      </c>
      <c r="H14" s="6">
        <f t="shared" si="1"/>
        <v>4.4773368144782069</v>
      </c>
      <c r="I14" s="6">
        <f t="shared" si="1"/>
        <v>4.0604430105464191</v>
      </c>
      <c r="J14" s="6">
        <f t="shared" si="4"/>
        <v>18.179970974210203</v>
      </c>
      <c r="L14" s="6">
        <f t="shared" si="2"/>
        <v>4.4830025520138834</v>
      </c>
      <c r="M14" s="6">
        <f t="shared" si="0"/>
        <v>4.4773368144782069</v>
      </c>
      <c r="N14" s="6">
        <f t="shared" si="0"/>
        <v>4.0604430105464191</v>
      </c>
      <c r="O14" s="6">
        <f t="shared" si="0"/>
        <v>18.179970974210203</v>
      </c>
    </row>
    <row r="15" spans="2:15" x14ac:dyDescent="0.35">
      <c r="B15" s="2">
        <v>1937</v>
      </c>
      <c r="C15" s="2">
        <v>88.4</v>
      </c>
      <c r="D15" s="2">
        <v>88.4</v>
      </c>
      <c r="E15" s="2">
        <v>59.8</v>
      </c>
      <c r="G15" s="6">
        <f t="shared" si="3"/>
        <v>4.4818719696435982</v>
      </c>
      <c r="H15" s="6">
        <f t="shared" si="1"/>
        <v>4.4818719696435982</v>
      </c>
      <c r="I15" s="6">
        <f t="shared" si="1"/>
        <v>4.0910056609565864</v>
      </c>
      <c r="J15" s="6">
        <f t="shared" si="4"/>
        <v>18.335363599494606</v>
      </c>
      <c r="L15" s="6">
        <f t="shared" si="2"/>
        <v>4.4818719696435982</v>
      </c>
      <c r="M15" s="6">
        <f t="shared" si="0"/>
        <v>4.4818719696435982</v>
      </c>
      <c r="N15" s="6">
        <f t="shared" si="0"/>
        <v>4.0910056609565864</v>
      </c>
      <c r="O15" s="6">
        <f t="shared" si="0"/>
        <v>18.335363599494606</v>
      </c>
    </row>
    <row r="16" spans="2:15" x14ac:dyDescent="0.35">
      <c r="B16" s="2">
        <v>1938</v>
      </c>
      <c r="C16" s="2">
        <v>88.6</v>
      </c>
      <c r="D16" s="2">
        <v>83.5</v>
      </c>
      <c r="E16" s="2">
        <v>55.9</v>
      </c>
      <c r="G16" s="6">
        <f t="shared" si="3"/>
        <v>4.4841318576110352</v>
      </c>
      <c r="H16" s="6">
        <f t="shared" si="1"/>
        <v>4.42484663185681</v>
      </c>
      <c r="I16" s="6">
        <f t="shared" si="1"/>
        <v>4.0235643801610532</v>
      </c>
      <c r="J16" s="6">
        <f t="shared" si="4"/>
        <v>17.803655295614671</v>
      </c>
      <c r="L16" s="6">
        <f t="shared" si="2"/>
        <v>4.4841318576110352</v>
      </c>
      <c r="M16" s="6">
        <f t="shared" si="0"/>
        <v>4.42484663185681</v>
      </c>
      <c r="N16" s="6">
        <f t="shared" si="0"/>
        <v>4.0235643801610532</v>
      </c>
      <c r="O16" s="6">
        <f t="shared" si="0"/>
        <v>17.803655295614671</v>
      </c>
    </row>
    <row r="17" spans="2:19" x14ac:dyDescent="0.35">
      <c r="B17" s="2">
        <v>1939</v>
      </c>
      <c r="C17" s="2">
        <v>91.7</v>
      </c>
      <c r="D17" s="2">
        <v>82.4</v>
      </c>
      <c r="E17" s="2">
        <v>60.3</v>
      </c>
      <c r="G17" s="6">
        <f t="shared" si="3"/>
        <v>4.5185223792624196</v>
      </c>
      <c r="H17" s="6">
        <f t="shared" si="1"/>
        <v>4.4115854369154262</v>
      </c>
      <c r="I17" s="6">
        <f t="shared" si="1"/>
        <v>4.0993321037331398</v>
      </c>
      <c r="J17" s="6">
        <f t="shared" si="4"/>
        <v>18.084553809908996</v>
      </c>
      <c r="L17" s="6">
        <f t="shared" si="2"/>
        <v>4.5185223792624196</v>
      </c>
      <c r="M17" s="6">
        <f t="shared" si="0"/>
        <v>4.4115854369154262</v>
      </c>
      <c r="N17" s="6">
        <f t="shared" si="0"/>
        <v>4.0993321037331398</v>
      </c>
      <c r="O17" s="6">
        <f t="shared" si="0"/>
        <v>18.084553809908996</v>
      </c>
    </row>
    <row r="18" spans="2:19" x14ac:dyDescent="0.35">
      <c r="B18" s="2">
        <v>1940</v>
      </c>
      <c r="C18" s="2">
        <v>93.3</v>
      </c>
      <c r="D18" s="2">
        <v>83</v>
      </c>
      <c r="E18" s="2">
        <v>64.099999999999994</v>
      </c>
      <c r="G18" s="6">
        <f t="shared" si="3"/>
        <v>4.535820107853298</v>
      </c>
      <c r="H18" s="6">
        <f t="shared" si="1"/>
        <v>4.4188406077965983</v>
      </c>
      <c r="I18" s="6">
        <f t="shared" si="1"/>
        <v>4.160444363926624</v>
      </c>
      <c r="J18" s="6">
        <f t="shared" si="4"/>
        <v>18.384340501797453</v>
      </c>
      <c r="L18" s="6">
        <f t="shared" si="2"/>
        <v>4.535820107853298</v>
      </c>
      <c r="M18" s="6">
        <f t="shared" si="0"/>
        <v>4.4188406077965983</v>
      </c>
      <c r="N18" s="6">
        <f t="shared" si="0"/>
        <v>4.160444363926624</v>
      </c>
      <c r="O18" s="6">
        <f t="shared" si="0"/>
        <v>18.384340501797453</v>
      </c>
    </row>
    <row r="19" spans="2:19" x14ac:dyDescent="0.35">
      <c r="B19" s="2">
        <v>1941</v>
      </c>
      <c r="C19" s="2">
        <v>95.1</v>
      </c>
      <c r="D19" s="2">
        <v>86.2</v>
      </c>
      <c r="E19" s="2">
        <v>73.7</v>
      </c>
      <c r="G19" s="6">
        <f t="shared" si="3"/>
        <v>4.5549289695513444</v>
      </c>
      <c r="H19" s="6">
        <f t="shared" si="1"/>
        <v>4.4566701776696478</v>
      </c>
      <c r="I19" s="6">
        <f t="shared" si="1"/>
        <v>4.3000027991952914</v>
      </c>
      <c r="J19" s="6">
        <f t="shared" si="4"/>
        <v>19.163694239069663</v>
      </c>
      <c r="L19" s="6">
        <f t="shared" si="2"/>
        <v>4.5549289695513444</v>
      </c>
      <c r="M19" s="6">
        <f t="shared" si="0"/>
        <v>4.4566701776696478</v>
      </c>
      <c r="N19" s="6">
        <f t="shared" si="0"/>
        <v>4.3000027991952914</v>
      </c>
      <c r="O19" s="6">
        <f t="shared" si="0"/>
        <v>19.163694239069663</v>
      </c>
    </row>
    <row r="20" spans="2:19" x14ac:dyDescent="0.35">
      <c r="B20" s="7" t="s">
        <v>9</v>
      </c>
      <c r="C20" s="7"/>
      <c r="D20" s="7"/>
      <c r="E20" s="7"/>
      <c r="F20" s="7"/>
      <c r="G20" s="7"/>
      <c r="H20" s="7"/>
      <c r="I20" s="7"/>
      <c r="J20" s="7"/>
      <c r="L20" s="6">
        <f>G22</f>
        <v>4.5716134024592483</v>
      </c>
      <c r="M20" s="6">
        <f t="shared" ref="M20:O34" si="5">H22</f>
        <v>4.6568134191399295</v>
      </c>
      <c r="N20" s="6">
        <f t="shared" si="5"/>
        <v>4.4079380164583828</v>
      </c>
      <c r="O20" s="6">
        <f t="shared" si="5"/>
        <v>20.526944905780439</v>
      </c>
    </row>
    <row r="21" spans="2:19" x14ac:dyDescent="0.35">
      <c r="B21" s="8" t="str">
        <f>B4</f>
        <v>Ano</v>
      </c>
      <c r="C21" s="8" t="str">
        <f>C4</f>
        <v>Consumo de alimentos per capita, q</v>
      </c>
      <c r="D21" s="8" t="str">
        <f t="shared" ref="D21:E21" si="6">D4</f>
        <v>Preço de Alimento, pb</v>
      </c>
      <c r="E21" s="8" t="str">
        <f t="shared" si="6"/>
        <v>Renda dos Consumidores, yc</v>
      </c>
      <c r="F21" s="1"/>
      <c r="G21" s="9" t="str">
        <f>G4</f>
        <v>ln(q)</v>
      </c>
      <c r="H21" s="9" t="str">
        <f t="shared" ref="H21:J21" si="7">H4</f>
        <v>ln(p)</v>
      </c>
      <c r="I21" s="9" t="str">
        <f t="shared" si="7"/>
        <v>ln(y)</v>
      </c>
      <c r="J21" s="9" t="str">
        <f t="shared" si="7"/>
        <v>ln(p)ln(y)</v>
      </c>
      <c r="L21" s="6">
        <f t="shared" ref="L21:L29" si="8">G23</f>
        <v>4.5716134024592483</v>
      </c>
      <c r="M21" s="6">
        <f t="shared" si="5"/>
        <v>4.6249728132842707</v>
      </c>
      <c r="N21" s="6">
        <f t="shared" si="5"/>
        <v>4.4200447018614026</v>
      </c>
      <c r="O21" s="6">
        <f t="shared" si="5"/>
        <v>20.442586579610168</v>
      </c>
    </row>
    <row r="22" spans="2:19" x14ac:dyDescent="0.35">
      <c r="B22" s="2">
        <v>1948</v>
      </c>
      <c r="C22" s="2">
        <v>96.7</v>
      </c>
      <c r="D22" s="2">
        <v>105.3</v>
      </c>
      <c r="E22" s="2">
        <v>82.1</v>
      </c>
      <c r="G22" s="6">
        <f t="shared" ref="G22:I36" si="9">LN(C22)</f>
        <v>4.5716134024592483</v>
      </c>
      <c r="H22" s="6">
        <f t="shared" si="9"/>
        <v>4.6568134191399295</v>
      </c>
      <c r="I22" s="6">
        <f t="shared" si="9"/>
        <v>4.4079380164583828</v>
      </c>
      <c r="J22" s="6">
        <f t="shared" ref="J22:J36" si="10">LN(D22)*LN(E22)</f>
        <v>20.526944905780439</v>
      </c>
      <c r="L22" s="6">
        <f t="shared" si="8"/>
        <v>4.5849674786705723</v>
      </c>
      <c r="M22" s="6">
        <f t="shared" si="5"/>
        <v>4.6288867126054072</v>
      </c>
      <c r="N22" s="6">
        <f t="shared" si="5"/>
        <v>4.4841318576110352</v>
      </c>
      <c r="O22" s="6">
        <f t="shared" si="5"/>
        <v>20.756538373266324</v>
      </c>
    </row>
    <row r="23" spans="2:19" x14ac:dyDescent="0.35">
      <c r="B23" s="2">
        <v>1949</v>
      </c>
      <c r="C23" s="2">
        <v>96.7</v>
      </c>
      <c r="D23" s="2">
        <v>102</v>
      </c>
      <c r="E23" s="2">
        <v>83.1</v>
      </c>
      <c r="G23" s="6">
        <f t="shared" si="9"/>
        <v>4.5716134024592483</v>
      </c>
      <c r="H23" s="6">
        <f t="shared" si="9"/>
        <v>4.6249728132842707</v>
      </c>
      <c r="I23" s="6">
        <f t="shared" si="9"/>
        <v>4.4200447018614026</v>
      </c>
      <c r="J23" s="6">
        <f t="shared" si="10"/>
        <v>20.442586579610168</v>
      </c>
      <c r="L23" s="6">
        <f t="shared" si="8"/>
        <v>4.5653893159762466</v>
      </c>
      <c r="M23" s="6">
        <f t="shared" si="5"/>
        <v>4.6577626361072619</v>
      </c>
      <c r="N23" s="6">
        <f t="shared" si="5"/>
        <v>4.4807401076099147</v>
      </c>
      <c r="O23" s="6">
        <f t="shared" si="5"/>
        <v>20.870223855332693</v>
      </c>
    </row>
    <row r="24" spans="2:19" x14ac:dyDescent="0.35">
      <c r="B24" s="2">
        <v>1950</v>
      </c>
      <c r="C24" s="2">
        <v>98</v>
      </c>
      <c r="D24" s="2">
        <v>102.4</v>
      </c>
      <c r="E24" s="2">
        <v>88.6</v>
      </c>
      <c r="G24" s="6">
        <f t="shared" si="9"/>
        <v>4.5849674786705723</v>
      </c>
      <c r="H24" s="6">
        <f t="shared" si="9"/>
        <v>4.6288867126054072</v>
      </c>
      <c r="I24" s="6">
        <f t="shared" si="9"/>
        <v>4.4841318576110352</v>
      </c>
      <c r="J24" s="6">
        <f t="shared" si="10"/>
        <v>20.756538373266324</v>
      </c>
      <c r="L24" s="6">
        <f t="shared" si="8"/>
        <v>4.5859873665713176</v>
      </c>
      <c r="M24" s="6">
        <f t="shared" si="5"/>
        <v>4.6539603501575231</v>
      </c>
      <c r="N24" s="6">
        <f t="shared" si="5"/>
        <v>4.4897593344767639</v>
      </c>
      <c r="O24" s="6">
        <f t="shared" si="5"/>
        <v>20.895161924404487</v>
      </c>
    </row>
    <row r="25" spans="2:19" x14ac:dyDescent="0.35">
      <c r="B25" s="2">
        <v>1951</v>
      </c>
      <c r="C25" s="2">
        <v>96.1</v>
      </c>
      <c r="D25" s="2">
        <v>105.4</v>
      </c>
      <c r="E25" s="2">
        <v>88.3</v>
      </c>
      <c r="G25" s="6">
        <f t="shared" si="9"/>
        <v>4.5653893159762466</v>
      </c>
      <c r="H25" s="6">
        <f t="shared" si="9"/>
        <v>4.6577626361072619</v>
      </c>
      <c r="I25" s="6">
        <f t="shared" si="9"/>
        <v>4.4807401076099147</v>
      </c>
      <c r="J25" s="6">
        <f t="shared" si="10"/>
        <v>20.870223855332693</v>
      </c>
      <c r="L25" s="6">
        <f t="shared" si="8"/>
        <v>4.5961294413359424</v>
      </c>
      <c r="M25" s="6">
        <f t="shared" si="5"/>
        <v>4.6308379327366689</v>
      </c>
      <c r="N25" s="6">
        <f t="shared" si="5"/>
        <v>4.5228749432612609</v>
      </c>
      <c r="O25" s="6">
        <f t="shared" si="5"/>
        <v>20.944700852278455</v>
      </c>
      <c r="S25">
        <f>652+487</f>
        <v>1139</v>
      </c>
    </row>
    <row r="26" spans="2:19" x14ac:dyDescent="0.35">
      <c r="B26" s="2">
        <v>1952</v>
      </c>
      <c r="C26" s="2">
        <v>98.1</v>
      </c>
      <c r="D26" s="2">
        <v>105</v>
      </c>
      <c r="E26" s="2">
        <v>89.1</v>
      </c>
      <c r="G26" s="6">
        <f t="shared" si="9"/>
        <v>4.5859873665713176</v>
      </c>
      <c r="H26" s="6">
        <f t="shared" si="9"/>
        <v>4.6539603501575231</v>
      </c>
      <c r="I26" s="6">
        <f t="shared" si="9"/>
        <v>4.4897593344767639</v>
      </c>
      <c r="J26" s="6">
        <f t="shared" si="10"/>
        <v>20.895161924404487</v>
      </c>
      <c r="L26" s="6">
        <f t="shared" si="8"/>
        <v>4.5961294413359424</v>
      </c>
      <c r="M26" s="6">
        <f t="shared" si="5"/>
        <v>4.6239919402286791</v>
      </c>
      <c r="N26" s="6">
        <f t="shared" si="5"/>
        <v>4.5185223792624196</v>
      </c>
      <c r="O26" s="6">
        <f t="shared" si="5"/>
        <v>20.893611063452344</v>
      </c>
    </row>
    <row r="27" spans="2:19" x14ac:dyDescent="0.35">
      <c r="B27" s="2">
        <v>1953</v>
      </c>
      <c r="C27" s="2">
        <v>99.1</v>
      </c>
      <c r="D27" s="2">
        <v>102.6</v>
      </c>
      <c r="E27" s="2">
        <v>92.1</v>
      </c>
      <c r="G27" s="6">
        <f t="shared" si="9"/>
        <v>4.5961294413359424</v>
      </c>
      <c r="H27" s="6">
        <f t="shared" si="9"/>
        <v>4.6308379327366689</v>
      </c>
      <c r="I27" s="6">
        <f t="shared" si="9"/>
        <v>4.5228749432612609</v>
      </c>
      <c r="J27" s="6">
        <f t="shared" si="10"/>
        <v>20.944700852278455</v>
      </c>
      <c r="L27" s="6">
        <f t="shared" si="8"/>
        <v>4.6031681833174183</v>
      </c>
      <c r="M27" s="6">
        <f t="shared" si="5"/>
        <v>4.6131383556372683</v>
      </c>
      <c r="N27" s="6">
        <f t="shared" si="5"/>
        <v>4.5695430083449402</v>
      </c>
      <c r="O27" s="6">
        <f t="shared" si="5"/>
        <v>21.079934119530154</v>
      </c>
    </row>
    <row r="28" spans="2:19" x14ac:dyDescent="0.35">
      <c r="B28" s="2">
        <v>1954</v>
      </c>
      <c r="C28" s="2">
        <v>99.1</v>
      </c>
      <c r="D28" s="2">
        <v>101.9</v>
      </c>
      <c r="E28" s="2">
        <v>91.7</v>
      </c>
      <c r="G28" s="6">
        <f t="shared" si="9"/>
        <v>4.5961294413359424</v>
      </c>
      <c r="H28" s="6">
        <f t="shared" si="9"/>
        <v>4.6239919402286791</v>
      </c>
      <c r="I28" s="6">
        <f t="shared" si="9"/>
        <v>4.5185223792624196</v>
      </c>
      <c r="J28" s="6">
        <f t="shared" si="10"/>
        <v>20.893611063452344</v>
      </c>
      <c r="L28" s="6">
        <f t="shared" si="8"/>
        <v>4.6200587984818418</v>
      </c>
      <c r="M28" s="6">
        <f t="shared" si="5"/>
        <v>4.6051701859880918</v>
      </c>
      <c r="N28" s="6">
        <f t="shared" si="5"/>
        <v>4.6031681833174183</v>
      </c>
      <c r="O28" s="6">
        <f t="shared" si="5"/>
        <v>21.19837287890234</v>
      </c>
    </row>
    <row r="29" spans="2:19" x14ac:dyDescent="0.35">
      <c r="B29" s="2">
        <v>1955</v>
      </c>
      <c r="C29" s="2">
        <v>99.8</v>
      </c>
      <c r="D29" s="2">
        <v>100.8</v>
      </c>
      <c r="E29" s="2">
        <v>96.5</v>
      </c>
      <c r="G29" s="6">
        <f t="shared" si="9"/>
        <v>4.6031681833174183</v>
      </c>
      <c r="H29" s="6">
        <f t="shared" si="9"/>
        <v>4.6131383556372683</v>
      </c>
      <c r="I29" s="6">
        <f t="shared" si="9"/>
        <v>4.5695430083449402</v>
      </c>
      <c r="J29" s="6">
        <f t="shared" si="10"/>
        <v>21.079934119530154</v>
      </c>
      <c r="L29" s="6">
        <f t="shared" si="8"/>
        <v>4.604169685654508</v>
      </c>
      <c r="M29" s="6">
        <f t="shared" si="5"/>
        <v>4.6031681833174183</v>
      </c>
      <c r="N29" s="6">
        <f t="shared" si="5"/>
        <v>4.604169685654508</v>
      </c>
      <c r="O29" s="6">
        <f t="shared" si="5"/>
        <v>21.193767407599392</v>
      </c>
    </row>
    <row r="30" spans="2:19" x14ac:dyDescent="0.35">
      <c r="B30" s="2">
        <v>1956</v>
      </c>
      <c r="C30" s="2">
        <v>101.5</v>
      </c>
      <c r="D30" s="2">
        <v>100</v>
      </c>
      <c r="E30" s="2">
        <v>99.8</v>
      </c>
      <c r="G30" s="6">
        <f t="shared" si="9"/>
        <v>4.6200587984818418</v>
      </c>
      <c r="H30" s="6">
        <f t="shared" si="9"/>
        <v>4.6051701859880918</v>
      </c>
      <c r="I30" s="6">
        <f t="shared" si="9"/>
        <v>4.6031681833174183</v>
      </c>
      <c r="J30" s="6">
        <f t="shared" si="10"/>
        <v>21.19837287890234</v>
      </c>
      <c r="L30" s="6">
        <f>G32</f>
        <v>4.5961294413359424</v>
      </c>
      <c r="M30" s="6">
        <f t="shared" si="5"/>
        <v>4.6170987568533652</v>
      </c>
      <c r="N30" s="6">
        <f t="shared" si="5"/>
        <v>4.5890408040582074</v>
      </c>
      <c r="O30" s="6">
        <f t="shared" si="5"/>
        <v>21.188054591566516</v>
      </c>
    </row>
    <row r="31" spans="2:19" x14ac:dyDescent="0.35">
      <c r="B31" s="2">
        <v>1957</v>
      </c>
      <c r="C31" s="2">
        <v>99.9</v>
      </c>
      <c r="D31" s="2">
        <v>99.8</v>
      </c>
      <c r="E31" s="2">
        <v>99.9</v>
      </c>
      <c r="G31" s="6">
        <f t="shared" si="9"/>
        <v>4.604169685654508</v>
      </c>
      <c r="H31" s="6">
        <f t="shared" si="9"/>
        <v>4.6031681833174183</v>
      </c>
      <c r="I31" s="6">
        <f t="shared" si="9"/>
        <v>4.604169685654508</v>
      </c>
      <c r="J31" s="6">
        <f t="shared" si="10"/>
        <v>21.193767407599392</v>
      </c>
      <c r="L31" s="6">
        <f t="shared" ref="L31:L34" si="11">G33</f>
        <v>4.6151205168412597</v>
      </c>
      <c r="M31" s="6">
        <f t="shared" si="5"/>
        <v>4.5930976047538223</v>
      </c>
      <c r="N31" s="6">
        <f t="shared" si="5"/>
        <v>4.623010104116422</v>
      </c>
      <c r="O31" s="6">
        <f t="shared" si="5"/>
        <v>21.233936635969858</v>
      </c>
    </row>
    <row r="32" spans="2:19" x14ac:dyDescent="0.35">
      <c r="B32" s="2">
        <v>1958</v>
      </c>
      <c r="C32" s="2">
        <v>99.1</v>
      </c>
      <c r="D32" s="2">
        <v>101.2</v>
      </c>
      <c r="E32" s="2">
        <v>98.4</v>
      </c>
      <c r="G32" s="6">
        <f t="shared" si="9"/>
        <v>4.5961294413359424</v>
      </c>
      <c r="H32" s="6">
        <f t="shared" si="9"/>
        <v>4.6170987568533652</v>
      </c>
      <c r="I32" s="6">
        <f t="shared" si="9"/>
        <v>4.5890408040582074</v>
      </c>
      <c r="J32" s="6">
        <f t="shared" si="10"/>
        <v>21.188054591566516</v>
      </c>
      <c r="L32" s="6">
        <f t="shared" si="11"/>
        <v>4.6121457997245168</v>
      </c>
      <c r="M32" s="6">
        <f t="shared" si="5"/>
        <v>4.5890408040582074</v>
      </c>
      <c r="N32" s="6">
        <f t="shared" si="5"/>
        <v>4.623010104116422</v>
      </c>
      <c r="O32" s="6">
        <f t="shared" si="5"/>
        <v>21.215182005363641</v>
      </c>
    </row>
    <row r="33" spans="2:15" x14ac:dyDescent="0.35">
      <c r="B33" s="2">
        <v>1959</v>
      </c>
      <c r="C33" s="2">
        <v>101</v>
      </c>
      <c r="D33" s="2">
        <v>98.8</v>
      </c>
      <c r="E33" s="2">
        <v>101.8</v>
      </c>
      <c r="G33" s="6">
        <f t="shared" si="9"/>
        <v>4.6151205168412597</v>
      </c>
      <c r="H33" s="6">
        <f t="shared" si="9"/>
        <v>4.5930976047538223</v>
      </c>
      <c r="I33" s="6">
        <f t="shared" si="9"/>
        <v>4.623010104116422</v>
      </c>
      <c r="J33" s="6">
        <f t="shared" si="10"/>
        <v>21.233936635969858</v>
      </c>
      <c r="L33" s="6">
        <f t="shared" si="11"/>
        <v>4.6131383556372683</v>
      </c>
      <c r="M33" s="6">
        <f t="shared" si="5"/>
        <v>4.5930976047538223</v>
      </c>
      <c r="N33" s="6">
        <f t="shared" si="5"/>
        <v>4.6356993910229143</v>
      </c>
      <c r="O33" s="6">
        <f t="shared" si="5"/>
        <v>21.292219769266101</v>
      </c>
    </row>
    <row r="34" spans="2:15" x14ac:dyDescent="0.35">
      <c r="B34" s="2">
        <v>1960</v>
      </c>
      <c r="C34" s="2">
        <v>100.7</v>
      </c>
      <c r="D34" s="2">
        <v>98.4</v>
      </c>
      <c r="E34" s="2">
        <v>101.8</v>
      </c>
      <c r="G34" s="6">
        <f t="shared" si="9"/>
        <v>4.6121457997245168</v>
      </c>
      <c r="H34" s="6">
        <f t="shared" si="9"/>
        <v>4.5890408040582074</v>
      </c>
      <c r="I34" s="6">
        <f t="shared" si="9"/>
        <v>4.623010104116422</v>
      </c>
      <c r="J34" s="6">
        <f t="shared" si="10"/>
        <v>21.215182005363641</v>
      </c>
      <c r="L34" s="10">
        <f t="shared" si="11"/>
        <v>4.6151205168412597</v>
      </c>
      <c r="M34" s="10">
        <f t="shared" si="5"/>
        <v>4.5890408040582074</v>
      </c>
      <c r="N34" s="10">
        <f t="shared" si="5"/>
        <v>4.6587109529161213</v>
      </c>
      <c r="O34" s="10">
        <f t="shared" si="5"/>
        <v>21.379014657244973</v>
      </c>
    </row>
    <row r="35" spans="2:15" x14ac:dyDescent="0.35">
      <c r="B35" s="2">
        <v>1961</v>
      </c>
      <c r="C35" s="2">
        <v>100.8</v>
      </c>
      <c r="D35" s="2">
        <v>98.8</v>
      </c>
      <c r="E35" s="2">
        <v>103.1</v>
      </c>
      <c r="G35" s="6">
        <f t="shared" si="9"/>
        <v>4.6131383556372683</v>
      </c>
      <c r="H35" s="6">
        <f t="shared" si="9"/>
        <v>4.5930976047538223</v>
      </c>
      <c r="I35" s="6">
        <f t="shared" si="9"/>
        <v>4.6356993910229143</v>
      </c>
      <c r="J35" s="6">
        <f t="shared" si="10"/>
        <v>21.292219769266101</v>
      </c>
    </row>
    <row r="36" spans="2:15" x14ac:dyDescent="0.35">
      <c r="B36" s="11">
        <v>1962</v>
      </c>
      <c r="C36" s="11">
        <v>101</v>
      </c>
      <c r="D36" s="11">
        <v>98.4</v>
      </c>
      <c r="E36" s="11">
        <v>105.5</v>
      </c>
      <c r="G36" s="10">
        <f t="shared" si="9"/>
        <v>4.6151205168412597</v>
      </c>
      <c r="H36" s="10">
        <f t="shared" si="9"/>
        <v>4.5890408040582074</v>
      </c>
      <c r="I36" s="10">
        <f t="shared" si="9"/>
        <v>4.6587109529161213</v>
      </c>
      <c r="J36" s="10">
        <f t="shared" si="10"/>
        <v>21.379014657244973</v>
      </c>
    </row>
    <row r="37" spans="2:15" x14ac:dyDescent="0.35">
      <c r="B37" s="12" t="s">
        <v>10</v>
      </c>
    </row>
    <row r="38" spans="2:15" x14ac:dyDescent="0.35">
      <c r="B38" s="12" t="s">
        <v>11</v>
      </c>
    </row>
    <row r="39" spans="2:15" x14ac:dyDescent="0.35">
      <c r="B39" s="12" t="s">
        <v>12</v>
      </c>
    </row>
    <row r="40" spans="2:15" x14ac:dyDescent="0.35">
      <c r="B40" s="12" t="s">
        <v>13</v>
      </c>
    </row>
  </sheetData>
  <mergeCells count="1">
    <mergeCell ref="B20:J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topLeftCell="A16" zoomScale="85" zoomScaleNormal="85" workbookViewId="0">
      <selection activeCell="C31" sqref="C31"/>
    </sheetView>
  </sheetViews>
  <sheetFormatPr defaultRowHeight="14.5" x14ac:dyDescent="0.35"/>
  <cols>
    <col min="2" max="2" width="14.1796875" customWidth="1"/>
    <col min="4" max="4" width="12.36328125" customWidth="1"/>
    <col min="5" max="5" width="10.453125" customWidth="1"/>
  </cols>
  <sheetData>
    <row r="2" spans="2:8" x14ac:dyDescent="0.35">
      <c r="B2" s="19" t="s">
        <v>47</v>
      </c>
      <c r="C2" s="20"/>
      <c r="D2" s="20"/>
      <c r="E2" s="20"/>
      <c r="F2" s="21"/>
    </row>
    <row r="3" spans="2:8" x14ac:dyDescent="0.35">
      <c r="B3" s="22" t="s">
        <v>48</v>
      </c>
      <c r="C3" s="23">
        <f>'Equação 1'!D13*100</f>
        <v>0.1151330899595987</v>
      </c>
      <c r="D3" s="23"/>
      <c r="E3" s="23"/>
      <c r="F3" s="24"/>
    </row>
    <row r="4" spans="2:8" x14ac:dyDescent="0.35">
      <c r="B4" s="22" t="s">
        <v>49</v>
      </c>
      <c r="C4" s="23">
        <f>'Equação 1'!D55*100</f>
        <v>5.4407635389808161E-2</v>
      </c>
      <c r="D4" s="23"/>
      <c r="E4" s="23"/>
      <c r="F4" s="24"/>
    </row>
    <row r="5" spans="2:8" x14ac:dyDescent="0.35">
      <c r="B5" s="25" t="s">
        <v>50</v>
      </c>
      <c r="C5" s="23">
        <f>SUM(C3:C4)</f>
        <v>0.16954072534940687</v>
      </c>
      <c r="D5" s="23" t="s">
        <v>51</v>
      </c>
      <c r="E5" s="26">
        <f>'Equação 1'!C13+'Equação 1'!C55</f>
        <v>24</v>
      </c>
      <c r="F5" s="24"/>
    </row>
    <row r="6" spans="2:8" x14ac:dyDescent="0.35">
      <c r="B6" s="25"/>
      <c r="C6" s="23"/>
      <c r="D6" s="23"/>
      <c r="E6" s="26"/>
      <c r="F6" s="24"/>
    </row>
    <row r="7" spans="2:8" x14ac:dyDescent="0.35">
      <c r="B7" s="25" t="s">
        <v>52</v>
      </c>
      <c r="C7" s="23">
        <f>100*'Equação 1'!D97</f>
        <v>0.28694671250770626</v>
      </c>
      <c r="D7" s="23" t="s">
        <v>53</v>
      </c>
      <c r="E7" s="26">
        <f>'Equação 1'!C97</f>
        <v>27</v>
      </c>
      <c r="F7" s="24"/>
    </row>
    <row r="8" spans="2:8" x14ac:dyDescent="0.35">
      <c r="B8" s="25" t="s">
        <v>54</v>
      </c>
      <c r="C8" s="23">
        <f>((C7-C5)/3)/(C5/E5)</f>
        <v>5.5399544583208371</v>
      </c>
      <c r="D8" s="23"/>
      <c r="E8" s="23"/>
      <c r="F8" s="24"/>
    </row>
    <row r="9" spans="2:8" x14ac:dyDescent="0.35">
      <c r="B9" s="27" t="s">
        <v>55</v>
      </c>
      <c r="C9" s="23"/>
      <c r="D9" s="23"/>
      <c r="E9" s="23"/>
      <c r="F9" s="24">
        <f>_xlfn.F.INV.RT(5%,3,24)</f>
        <v>3.0087865704473615</v>
      </c>
      <c r="G9" t="str">
        <f>IF(C8&gt;F9,"Rejeitamos a hipótese de estabilidade e não é possível juntar as amostras","Não rejeitamos a hipótese da estabilidade, e é possível juntar as amostras")</f>
        <v>Rejeitamos a hipótese de estabilidade e não é possível juntar as amostras</v>
      </c>
      <c r="H9">
        <f>_xlfn.F.INV.RT(1%,3,24)</f>
        <v>4.7180508074958016</v>
      </c>
    </row>
    <row r="10" spans="2:8" x14ac:dyDescent="0.35">
      <c r="B10" s="27"/>
      <c r="C10" s="23"/>
      <c r="D10" s="23"/>
      <c r="E10" s="23"/>
      <c r="F10" s="24"/>
    </row>
    <row r="11" spans="2:8" x14ac:dyDescent="0.35">
      <c r="B11" s="28" t="s">
        <v>54</v>
      </c>
      <c r="C11" s="29">
        <f>((C7-C3)/15)/(C3/12)</f>
        <v>1.1938435604109894</v>
      </c>
      <c r="D11" s="29" t="s">
        <v>56</v>
      </c>
      <c r="E11" s="29" t="s">
        <v>57</v>
      </c>
      <c r="F11" s="30" t="s">
        <v>58</v>
      </c>
      <c r="G11" s="23">
        <f>_xlfn.F.INV.RT(5%,15,12)</f>
        <v>2.6168512341321111</v>
      </c>
      <c r="H11" t="str">
        <f>IF(G11&gt;C11,"Não rejeitamos a hipótese da estabilidade","Rejeitamos a hipótese de estabilidade e não podemos juntar as amostras")</f>
        <v>Não rejeitamos a hipótese da estabilidade</v>
      </c>
    </row>
    <row r="12" spans="2:8" x14ac:dyDescent="0.35">
      <c r="B12" s="31"/>
      <c r="C12" s="20"/>
      <c r="D12" s="20"/>
      <c r="E12" s="20"/>
      <c r="F12" s="21"/>
    </row>
    <row r="13" spans="2:8" x14ac:dyDescent="0.35">
      <c r="B13" s="32" t="s">
        <v>59</v>
      </c>
      <c r="C13" s="23"/>
      <c r="D13" s="23"/>
      <c r="E13" s="23"/>
      <c r="F13" s="24"/>
    </row>
    <row r="14" spans="2:8" x14ac:dyDescent="0.35">
      <c r="B14" s="25" t="s">
        <v>54</v>
      </c>
      <c r="C14" s="23">
        <f>'Equação 1'!I13/'Equação 1'!I55</f>
        <v>2.1161200837845247</v>
      </c>
      <c r="D14" s="23" t="str">
        <f>"com " &amp;'Equação 1'!C13&amp;" e "&amp;'Equação 1'!C55&amp;" gl."</f>
        <v>com 12 e 12 gl.</v>
      </c>
      <c r="E14" s="23" t="s">
        <v>58</v>
      </c>
      <c r="F14" s="24">
        <f>_xlfn.F.INV.RT(5%,12,12)</f>
        <v>2.6866371124956863</v>
      </c>
      <c r="G14" t="str">
        <f>IF(F14&gt;C14,"Não rejeitamos a hipótese de igualdade no nível de significância escolhido","Rejeitamos a hipótese de igualdade de variâncias")</f>
        <v>Não rejeitamos a hipótese de igualdade no nível de significância escolhido</v>
      </c>
    </row>
    <row r="15" spans="2:8" x14ac:dyDescent="0.35">
      <c r="B15" s="25" t="s">
        <v>54</v>
      </c>
      <c r="C15" s="23">
        <f>C14</f>
        <v>2.1161200837845247</v>
      </c>
      <c r="D15" s="23" t="str">
        <f>D14</f>
        <v>com 12 e 12 gl.</v>
      </c>
      <c r="E15" s="23" t="s">
        <v>58</v>
      </c>
      <c r="F15" s="33">
        <f>_xlfn.F.INV.RT(50%,12,12)</f>
        <v>0.99999999999999989</v>
      </c>
      <c r="G15" t="str">
        <f>IF(F15&gt;C15,"Não rejeitamos a hipótese de igualdade no nível de significância escolhido","Rejeitamos a hipótese de igualdade de variâncias")</f>
        <v>Rejeitamos a hipótese de igualdade de variâncias</v>
      </c>
    </row>
    <row r="16" spans="2:8" x14ac:dyDescent="0.35">
      <c r="B16" s="28" t="s">
        <v>54</v>
      </c>
      <c r="C16" s="29">
        <f>C15</f>
        <v>2.1161200837845247</v>
      </c>
      <c r="D16" s="29" t="str">
        <f>D15</f>
        <v>com 12 e 12 gl.</v>
      </c>
      <c r="E16" s="29" t="s">
        <v>58</v>
      </c>
      <c r="F16" s="34">
        <f>_xlfn.F.INV.RT(25%,12,12)</f>
        <v>1.4901659312682978</v>
      </c>
      <c r="G16" t="str">
        <f>IF(F16&gt;C16,"Não rejeitamos a hipótese de igualdade no nível de significância escolhido","Rejeitamos a hipótese de igualdade de variâncias")</f>
        <v>Rejeitamos a hipótese de igualdade de variâncias</v>
      </c>
    </row>
    <row r="17" spans="2:12" x14ac:dyDescent="0.35">
      <c r="B17" s="35"/>
      <c r="C17" s="23"/>
      <c r="D17" s="23"/>
      <c r="E17" s="23"/>
      <c r="F17" s="23"/>
    </row>
    <row r="19" spans="2:12" x14ac:dyDescent="0.35">
      <c r="B19" s="19" t="s">
        <v>60</v>
      </c>
      <c r="C19" s="20"/>
      <c r="D19" s="20"/>
      <c r="E19" s="20"/>
      <c r="F19" s="21"/>
    </row>
    <row r="20" spans="2:12" x14ac:dyDescent="0.35">
      <c r="B20" s="22" t="s">
        <v>61</v>
      </c>
      <c r="C20" s="23">
        <f>100*'Equação 2'!D13</f>
        <v>0.11508734450168348</v>
      </c>
      <c r="D20" s="23"/>
      <c r="E20" s="23"/>
      <c r="F20" s="24"/>
    </row>
    <row r="21" spans="2:12" x14ac:dyDescent="0.35">
      <c r="B21" s="22" t="s">
        <v>49</v>
      </c>
      <c r="C21" s="23">
        <f>100*'Equação 2'!D56</f>
        <v>5.3527396877072454E-2</v>
      </c>
      <c r="D21" s="23"/>
      <c r="E21" s="23"/>
      <c r="F21" s="24"/>
    </row>
    <row r="22" spans="2:12" x14ac:dyDescent="0.35">
      <c r="B22" s="25" t="s">
        <v>50</v>
      </c>
      <c r="C22" s="23">
        <f>SUM(C20:C21)</f>
        <v>0.16861474137875593</v>
      </c>
      <c r="D22" s="23" t="s">
        <v>51</v>
      </c>
      <c r="E22" s="26">
        <f>'Equação 2'!C56+'Equação 2'!C13</f>
        <v>22</v>
      </c>
      <c r="F22" s="24"/>
    </row>
    <row r="23" spans="2:12" x14ac:dyDescent="0.35">
      <c r="B23" s="25" t="s">
        <v>52</v>
      </c>
      <c r="C23" s="23">
        <f>100*'Equação 2'!D99</f>
        <v>0.2412247138543363</v>
      </c>
      <c r="D23" s="23" t="s">
        <v>53</v>
      </c>
      <c r="E23" s="26">
        <f>'Equação 2'!C99</f>
        <v>26</v>
      </c>
      <c r="F23" s="24"/>
    </row>
    <row r="24" spans="2:12" x14ac:dyDescent="0.35">
      <c r="B24" s="25" t="s">
        <v>54</v>
      </c>
      <c r="C24" s="23">
        <f>((C23-C22)/4)/(C22/E22)</f>
        <v>2.3684456373753777</v>
      </c>
      <c r="D24" s="23"/>
      <c r="E24" s="23"/>
      <c r="F24" s="24"/>
    </row>
    <row r="25" spans="2:12" x14ac:dyDescent="0.35">
      <c r="B25" s="27" t="s">
        <v>62</v>
      </c>
      <c r="C25" s="23"/>
      <c r="D25" s="23"/>
      <c r="E25" s="23"/>
      <c r="F25" s="24">
        <f>_xlfn.F.INV.RT(5%,4,22)</f>
        <v>2.8167083396402548</v>
      </c>
      <c r="G25" t="str">
        <f>IF(C24&gt;F25,"Rejeitamos a hipótese de estabilidade e não é possível juntar as amostras","Não rejeitamos a hipótese da estabilidade, e é possível juntar as amostras")</f>
        <v>Não rejeitamos a hipótese da estabilidade, e é possível juntar as amostras</v>
      </c>
    </row>
    <row r="26" spans="2:12" x14ac:dyDescent="0.35">
      <c r="B26" s="25"/>
      <c r="C26" s="23"/>
      <c r="D26" s="23"/>
      <c r="E26" s="23"/>
      <c r="F26" s="24"/>
    </row>
    <row r="27" spans="2:12" x14ac:dyDescent="0.35">
      <c r="B27" s="25" t="s">
        <v>54</v>
      </c>
      <c r="C27" s="23">
        <f>((C23-C20)/15)/(C20/11)</f>
        <v>0.80374378195793417</v>
      </c>
      <c r="D27" s="23" t="s">
        <v>56</v>
      </c>
      <c r="E27" s="23" t="s">
        <v>63</v>
      </c>
      <c r="F27" s="24" t="s">
        <v>58</v>
      </c>
      <c r="G27" s="23">
        <f>_xlfn.F.INV.RT(5%,15,11)</f>
        <v>2.7186396475783905</v>
      </c>
      <c r="H27" t="str">
        <f>IF(G27&gt;C27,"Não rejeitamos a hipótese da estabilidade","Rejeitamos a hipótese de estabilidade e não podemos juntar as amostras")</f>
        <v>Não rejeitamos a hipótese da estabilidade</v>
      </c>
    </row>
    <row r="28" spans="2:12" x14ac:dyDescent="0.35">
      <c r="B28" s="28" t="s">
        <v>54</v>
      </c>
      <c r="C28" s="29">
        <f>((C23-C21)/15/(C21/11))</f>
        <v>2.5714812814971375</v>
      </c>
      <c r="D28" s="29" t="s">
        <v>56</v>
      </c>
      <c r="E28" s="29" t="s">
        <v>63</v>
      </c>
      <c r="F28" s="36" t="s">
        <v>58</v>
      </c>
      <c r="G28" s="23">
        <f>_xlfn.F.INV.RT(5%,15,11)</f>
        <v>2.7186396475783905</v>
      </c>
      <c r="H28" t="str">
        <f>IF(G28&gt;C28,"Não rejeitamos a hipótese da estabilidade","Rejeitamos a hipótese de estabilidade e não podemos juntar as amostras")</f>
        <v>Não rejeitamos a hipótese da estabilidade</v>
      </c>
      <c r="L28">
        <f>_xlfn.F.INV.RT(1%,15,11)</f>
        <v>4.2508672629611794</v>
      </c>
    </row>
    <row r="29" spans="2:12" x14ac:dyDescent="0.35">
      <c r="B29" s="37"/>
      <c r="C29" s="20"/>
      <c r="D29" s="20"/>
      <c r="E29" s="20"/>
      <c r="F29" s="21"/>
    </row>
    <row r="30" spans="2:12" x14ac:dyDescent="0.35">
      <c r="B30" s="32" t="s">
        <v>59</v>
      </c>
      <c r="C30" s="23"/>
      <c r="D30" s="23"/>
      <c r="E30" s="23"/>
      <c r="F30" s="24"/>
    </row>
    <row r="31" spans="2:12" x14ac:dyDescent="0.35">
      <c r="B31" s="25" t="s">
        <v>54</v>
      </c>
      <c r="C31" s="23">
        <f>'Equação 2'!H13/'Equação 2'!H56</f>
        <v>2.1500642888722123</v>
      </c>
      <c r="D31" s="23" t="str">
        <f>"com "&amp;'Equação 2'!C13&amp;" e "&amp;'Equação 2'!C56&amp;" gl."</f>
        <v>com 11 e 11 gl.</v>
      </c>
      <c r="E31" s="23" t="s">
        <v>58</v>
      </c>
      <c r="F31" s="24">
        <f>_xlfn.F.INV.RT(5%,11,11)</f>
        <v>2.8179304699530876</v>
      </c>
      <c r="G31" t="str">
        <f>IF(F31&gt;C31,"Não rejeitamos a hipótese de igualdade das variâncias de erro","Rejeitamos a hipótese de igualdade de variâncias")</f>
        <v>Não rejeitamos a hipótese de igualdade das variâncias de erro</v>
      </c>
    </row>
    <row r="32" spans="2:12" x14ac:dyDescent="0.35">
      <c r="B32" s="25" t="s">
        <v>54</v>
      </c>
      <c r="C32" s="23">
        <f>C31</f>
        <v>2.1500642888722123</v>
      </c>
      <c r="D32" s="23" t="str">
        <f>D31</f>
        <v>com 11 e 11 gl.</v>
      </c>
      <c r="E32" s="23" t="s">
        <v>58</v>
      </c>
      <c r="F32" s="38">
        <f>_xlfn.F.INV.RT(25%,11,11)</f>
        <v>1.5182156927367298</v>
      </c>
      <c r="G32" t="str">
        <f>IF(F32&gt;C32,"Não rejeitamos a hipótese de igualdade das variâncias de erro","Rejeitamos a hipótese de igualdade de variâncias")</f>
        <v>Rejeitamos a hipótese de igualdade de variâncias</v>
      </c>
    </row>
    <row r="33" spans="2:7" x14ac:dyDescent="0.35">
      <c r="B33" s="28" t="s">
        <v>54</v>
      </c>
      <c r="C33" s="29">
        <f>C32</f>
        <v>2.1500642888722123</v>
      </c>
      <c r="D33" s="29" t="str">
        <f>D32</f>
        <v>com 11 e 11 gl.</v>
      </c>
      <c r="E33" s="29" t="s">
        <v>58</v>
      </c>
      <c r="F33" s="39">
        <f>_xlfn.F.INV.RT(50%,11,11)</f>
        <v>0.99999999999999989</v>
      </c>
      <c r="G33" t="str">
        <f>IF(F33&gt;C33,"Não rejeitamos a hipótese de igualdade das variâncias de erro","Rejeitamos a hipótese de igualdade de variâncias")</f>
        <v>Rejeitamos a hipótese de igualdade de variâncias</v>
      </c>
    </row>
  </sheetData>
  <hyperlinks>
    <hyperlink ref="B9" r:id="rId1" display="F crítico (com 3 e 24 gl. A 5%) ="/>
    <hyperlink ref="B25" r:id="rId2" display="F crítico (com 3 e 24 gl. A 5%) ="/>
    <hyperlink ref="F15" r:id="rId3" display="https://onlinepubs.trb.org/onlinepubs/nchrp/cd-22/manual/v2appendixc.pdf"/>
    <hyperlink ref="F16" r:id="rId4" display="https://www.york.ac.uk/depts/maths/tables/f.pdf"/>
  </hyperlinks>
  <pageMargins left="0.511811024" right="0.511811024" top="0.78740157499999996" bottom="0.78740157499999996" header="0.31496062000000002" footer="0.31496062000000002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9"/>
  <sheetViews>
    <sheetView zoomScale="80" zoomScaleNormal="80" workbookViewId="0">
      <selection activeCell="I55" sqref="I55"/>
    </sheetView>
  </sheetViews>
  <sheetFormatPr defaultRowHeight="14.5" x14ac:dyDescent="0.35"/>
  <cols>
    <col min="1" max="1" width="3.90625" customWidth="1"/>
    <col min="2" max="2" width="15" customWidth="1"/>
    <col min="6" max="6" width="12.26953125" bestFit="1" customWidth="1"/>
    <col min="10" max="10" width="13.54296875" bestFit="1" customWidth="1"/>
  </cols>
  <sheetData>
    <row r="1" spans="2:10" x14ac:dyDescent="0.35">
      <c r="B1" t="s">
        <v>14</v>
      </c>
    </row>
    <row r="2" spans="2:10" ht="15" thickBot="1" x14ac:dyDescent="0.4"/>
    <row r="3" spans="2:10" x14ac:dyDescent="0.35">
      <c r="B3" s="13" t="s">
        <v>15</v>
      </c>
      <c r="C3" s="13"/>
    </row>
    <row r="4" spans="2:10" x14ac:dyDescent="0.35">
      <c r="B4" s="14" t="s">
        <v>16</v>
      </c>
      <c r="C4" s="14">
        <v>0.95215153083994741</v>
      </c>
    </row>
    <row r="5" spans="2:10" x14ac:dyDescent="0.35">
      <c r="B5" s="14" t="s">
        <v>17</v>
      </c>
      <c r="C5" s="14">
        <v>0.90659253768085524</v>
      </c>
    </row>
    <row r="6" spans="2:10" x14ac:dyDescent="0.35">
      <c r="B6" s="14" t="s">
        <v>18</v>
      </c>
      <c r="C6" s="14">
        <v>0.89102462729433107</v>
      </c>
    </row>
    <row r="7" spans="2:10" x14ac:dyDescent="0.35">
      <c r="B7" s="14" t="s">
        <v>19</v>
      </c>
      <c r="C7" s="14">
        <v>9.7951131505970325E-3</v>
      </c>
    </row>
    <row r="8" spans="2:10" ht="15" thickBot="1" x14ac:dyDescent="0.4">
      <c r="B8" s="15" t="s">
        <v>20</v>
      </c>
      <c r="C8" s="15">
        <v>15</v>
      </c>
    </row>
    <row r="10" spans="2:10" ht="15" thickBot="1" x14ac:dyDescent="0.4">
      <c r="B10" t="s">
        <v>21</v>
      </c>
    </row>
    <row r="11" spans="2:10" x14ac:dyDescent="0.35">
      <c r="B11" s="16"/>
      <c r="C11" s="16" t="s">
        <v>22</v>
      </c>
      <c r="D11" s="16" t="s">
        <v>23</v>
      </c>
      <c r="E11" s="16" t="s">
        <v>24</v>
      </c>
      <c r="F11" s="16" t="s">
        <v>25</v>
      </c>
      <c r="G11" s="16" t="s">
        <v>26</v>
      </c>
    </row>
    <row r="12" spans="2:10" x14ac:dyDescent="0.35">
      <c r="B12" s="14" t="s">
        <v>27</v>
      </c>
      <c r="C12" s="14">
        <v>2</v>
      </c>
      <c r="D12" s="14">
        <v>1.1174567599415167E-2</v>
      </c>
      <c r="E12" s="14">
        <v>5.5872837997075833E-3</v>
      </c>
      <c r="F12" s="14">
        <v>58.234696575952732</v>
      </c>
      <c r="G12" s="14">
        <v>6.6418557670422236E-7</v>
      </c>
    </row>
    <row r="13" spans="2:10" x14ac:dyDescent="0.35">
      <c r="B13" s="14" t="s">
        <v>28</v>
      </c>
      <c r="C13" s="14">
        <v>12</v>
      </c>
      <c r="D13" s="14">
        <v>1.151330899595987E-3</v>
      </c>
      <c r="E13" s="14">
        <v>9.5944241632998917E-5</v>
      </c>
      <c r="F13" s="14"/>
      <c r="G13" s="14"/>
      <c r="I13">
        <f>(10000*D13)/C13</f>
        <v>0.95944241632998917</v>
      </c>
    </row>
    <row r="14" spans="2:10" ht="15" thickBot="1" x14ac:dyDescent="0.4">
      <c r="B14" s="15" t="s">
        <v>29</v>
      </c>
      <c r="C14" s="15">
        <v>14</v>
      </c>
      <c r="D14" s="15">
        <v>1.2325898499011154E-2</v>
      </c>
      <c r="E14" s="15"/>
      <c r="F14" s="15"/>
      <c r="G14" s="15"/>
    </row>
    <row r="15" spans="2:10" ht="15" thickBot="1" x14ac:dyDescent="0.4"/>
    <row r="16" spans="2:10" x14ac:dyDescent="0.35">
      <c r="B16" s="16"/>
      <c r="C16" s="16" t="s">
        <v>30</v>
      </c>
      <c r="D16" s="16" t="s">
        <v>19</v>
      </c>
      <c r="E16" s="16" t="s">
        <v>31</v>
      </c>
      <c r="F16" s="16" t="s">
        <v>32</v>
      </c>
      <c r="G16" s="16" t="s">
        <v>33</v>
      </c>
      <c r="H16" s="16" t="s">
        <v>34</v>
      </c>
      <c r="I16" s="16" t="s">
        <v>35</v>
      </c>
      <c r="J16" s="16" t="s">
        <v>36</v>
      </c>
    </row>
    <row r="17" spans="2:10" x14ac:dyDescent="0.35">
      <c r="B17" s="14" t="s">
        <v>37</v>
      </c>
      <c r="C17" s="14">
        <v>4.5549175357938037</v>
      </c>
      <c r="D17" s="14">
        <v>0.20088846883515171</v>
      </c>
      <c r="E17" s="14">
        <v>22.673862577605444</v>
      </c>
      <c r="F17" s="14">
        <v>3.2081778620372269E-11</v>
      </c>
      <c r="G17" s="14">
        <v>4.1172191625635701</v>
      </c>
      <c r="H17" s="14">
        <v>4.9926159090240372</v>
      </c>
      <c r="I17" s="14">
        <v>4.1172191625635701</v>
      </c>
      <c r="J17" s="14">
        <v>4.9926159090240372</v>
      </c>
    </row>
    <row r="18" spans="2:10" x14ac:dyDescent="0.35">
      <c r="B18" s="14" t="s">
        <v>6</v>
      </c>
      <c r="C18" s="14">
        <v>-0.23519718917172014</v>
      </c>
      <c r="D18" s="14">
        <v>5.3375165230951586E-2</v>
      </c>
      <c r="E18" s="14">
        <v>-4.4064910741546939</v>
      </c>
      <c r="F18" s="14">
        <v>8.5559985613080651E-4</v>
      </c>
      <c r="G18" s="14">
        <v>-0.35149168396252561</v>
      </c>
      <c r="H18" s="14">
        <v>-0.11890269438091465</v>
      </c>
      <c r="I18" s="14">
        <v>-0.35149168396252561</v>
      </c>
      <c r="J18" s="14">
        <v>-0.11890269438091465</v>
      </c>
    </row>
    <row r="19" spans="2:10" ht="15" thickBot="1" x14ac:dyDescent="0.4">
      <c r="B19" s="15" t="s">
        <v>7</v>
      </c>
      <c r="C19" s="15">
        <v>0.2432385762739985</v>
      </c>
      <c r="D19" s="15">
        <v>2.2891480596514906E-2</v>
      </c>
      <c r="E19" s="15">
        <v>10.625724939392088</v>
      </c>
      <c r="F19" s="15">
        <v>1.851769470625792E-7</v>
      </c>
      <c r="G19" s="15">
        <v>0.1933623246602334</v>
      </c>
      <c r="H19" s="15">
        <v>0.29311482788776361</v>
      </c>
      <c r="I19" s="15">
        <v>0.1933623246602334</v>
      </c>
      <c r="J19" s="15">
        <v>0.29311482788776361</v>
      </c>
    </row>
    <row r="23" spans="2:10" x14ac:dyDescent="0.35">
      <c r="B23" t="s">
        <v>38</v>
      </c>
    </row>
    <row r="24" spans="2:10" ht="15" thickBot="1" x14ac:dyDescent="0.4"/>
    <row r="25" spans="2:10" x14ac:dyDescent="0.35">
      <c r="B25" s="16" t="s">
        <v>39</v>
      </c>
      <c r="C25" s="16" t="s">
        <v>40</v>
      </c>
      <c r="D25" s="16" t="s">
        <v>41</v>
      </c>
      <c r="E25" s="16" t="s">
        <v>42</v>
      </c>
    </row>
    <row r="26" spans="2:10" x14ac:dyDescent="0.35">
      <c r="B26" s="14">
        <v>1</v>
      </c>
      <c r="C26" s="14">
        <v>4.4785687542922474</v>
      </c>
      <c r="D26" s="14">
        <v>8.9433882276113152E-3</v>
      </c>
      <c r="E26" s="14">
        <v>0.98620232315895717</v>
      </c>
    </row>
    <row r="27" spans="2:10" x14ac:dyDescent="0.35">
      <c r="B27" s="14">
        <v>2</v>
      </c>
      <c r="C27" s="14">
        <v>4.4844536475183894</v>
      </c>
      <c r="D27" s="14">
        <v>3.0584950014693746E-3</v>
      </c>
      <c r="E27" s="14">
        <v>0.3372653405011331</v>
      </c>
    </row>
    <row r="28" spans="2:10" x14ac:dyDescent="0.35">
      <c r="B28" s="14">
        <v>3</v>
      </c>
      <c r="C28" s="14">
        <v>4.4924884029398786</v>
      </c>
      <c r="D28" s="14">
        <v>-2.7290684631147144E-3</v>
      </c>
      <c r="E28" s="14">
        <v>-0.30093892715897724</v>
      </c>
    </row>
    <row r="29" spans="2:10" x14ac:dyDescent="0.35">
      <c r="B29" s="14">
        <v>4</v>
      </c>
      <c r="C29" s="14">
        <v>4.4746550598006198</v>
      </c>
      <c r="D29" s="14">
        <v>1.0604829514914371E-2</v>
      </c>
      <c r="E29" s="14">
        <v>1.169412222542707</v>
      </c>
    </row>
    <row r="30" spans="2:10" x14ac:dyDescent="0.35">
      <c r="B30" s="14">
        <v>5</v>
      </c>
      <c r="C30" s="14">
        <v>4.4819580669438102</v>
      </c>
      <c r="D30" s="14">
        <v>-4.6212524656032983E-3</v>
      </c>
      <c r="E30" s="14">
        <v>-0.50959321025687931</v>
      </c>
    </row>
    <row r="31" spans="2:10" x14ac:dyDescent="0.35">
      <c r="B31" s="14">
        <v>6</v>
      </c>
      <c r="C31" s="14">
        <v>4.4580768127416581</v>
      </c>
      <c r="D31" s="14">
        <v>-4.8929837514481989E-3</v>
      </c>
      <c r="E31" s="14">
        <v>-0.53955747196116921</v>
      </c>
    </row>
    <row r="32" spans="2:10" x14ac:dyDescent="0.35">
      <c r="B32" s="14">
        <v>7</v>
      </c>
      <c r="C32" s="14">
        <v>4.4486817448966374</v>
      </c>
      <c r="D32" s="14">
        <v>5.6655513568699689E-3</v>
      </c>
      <c r="E32" s="14">
        <v>0.62474978922097801</v>
      </c>
    </row>
    <row r="33" spans="2:5" x14ac:dyDescent="0.35">
      <c r="B33" s="14">
        <v>8</v>
      </c>
      <c r="C33" s="14">
        <v>4.4525731963963153</v>
      </c>
      <c r="D33" s="14">
        <v>1.4483687462141681E-2</v>
      </c>
      <c r="E33" s="14">
        <v>1.5971403521288767</v>
      </c>
    </row>
    <row r="34" spans="2:5" x14ac:dyDescent="0.35">
      <c r="B34" s="14">
        <v>9</v>
      </c>
      <c r="C34" s="14">
        <v>4.4631555981755522</v>
      </c>
      <c r="D34" s="14">
        <v>-1.5809497381027882E-2</v>
      </c>
      <c r="E34" s="14">
        <v>-1.7433396212197572</v>
      </c>
    </row>
    <row r="35" spans="2:5" x14ac:dyDescent="0.35">
      <c r="B35" s="14">
        <v>10</v>
      </c>
      <c r="C35" s="14">
        <v>4.4895168789804849</v>
      </c>
      <c r="D35" s="14">
        <v>-6.5143269666014803E-3</v>
      </c>
      <c r="E35" s="14">
        <v>-0.71834569010936522</v>
      </c>
    </row>
    <row r="36" spans="2:5" x14ac:dyDescent="0.35">
      <c r="B36" s="14">
        <v>11</v>
      </c>
      <c r="C36" s="14">
        <v>4.4958842388060569</v>
      </c>
      <c r="D36" s="14">
        <v>-1.4012269162458679E-2</v>
      </c>
      <c r="E36" s="14">
        <v>-1.5451562706493684</v>
      </c>
    </row>
    <row r="37" spans="2:5" x14ac:dyDescent="0.35">
      <c r="B37" s="14">
        <v>12</v>
      </c>
      <c r="C37" s="14">
        <v>4.4928921168422766</v>
      </c>
      <c r="D37" s="14">
        <v>-8.7602592312414629E-3</v>
      </c>
      <c r="E37" s="14">
        <v>-0.96600838356231356</v>
      </c>
    </row>
    <row r="38" spans="2:5" x14ac:dyDescent="0.35">
      <c r="B38" s="14">
        <v>13</v>
      </c>
      <c r="C38" s="14">
        <v>4.5144407458267448</v>
      </c>
      <c r="D38" s="14">
        <v>4.081633435674803E-3</v>
      </c>
      <c r="E38" s="14">
        <v>0.45008852060321286</v>
      </c>
    </row>
    <row r="39" spans="2:5" x14ac:dyDescent="0.35">
      <c r="B39" s="14">
        <v>14</v>
      </c>
      <c r="C39" s="14">
        <v>4.5275992091908819</v>
      </c>
      <c r="D39" s="14">
        <v>8.220898662416154E-3</v>
      </c>
      <c r="E39" s="14">
        <v>0.9065321948451962</v>
      </c>
    </row>
    <row r="40" spans="2:5" ht="15" thickBot="1" x14ac:dyDescent="0.4">
      <c r="B40" s="15">
        <v>15</v>
      </c>
      <c r="C40" s="15">
        <v>4.5526477957909428</v>
      </c>
      <c r="D40" s="15">
        <v>2.2811737604016002E-3</v>
      </c>
      <c r="E40" s="15">
        <v>0.25154883191716071</v>
      </c>
    </row>
    <row r="43" spans="2:5" x14ac:dyDescent="0.35">
      <c r="B43" t="s">
        <v>43</v>
      </c>
    </row>
    <row r="44" spans="2:5" ht="15" thickBot="1" x14ac:dyDescent="0.4"/>
    <row r="45" spans="2:5" x14ac:dyDescent="0.35">
      <c r="B45" s="13" t="s">
        <v>15</v>
      </c>
      <c r="C45" s="13"/>
    </row>
    <row r="46" spans="2:5" x14ac:dyDescent="0.35">
      <c r="B46" s="14" t="s">
        <v>16</v>
      </c>
      <c r="C46" s="14">
        <v>0.9349581861478955</v>
      </c>
    </row>
    <row r="47" spans="2:5" x14ac:dyDescent="0.35">
      <c r="B47" s="14" t="s">
        <v>17</v>
      </c>
      <c r="C47" s="14">
        <v>0.87414680984496274</v>
      </c>
    </row>
    <row r="48" spans="2:5" x14ac:dyDescent="0.35">
      <c r="B48" s="14" t="s">
        <v>18</v>
      </c>
      <c r="C48" s="14">
        <v>0.85317127815245664</v>
      </c>
    </row>
    <row r="49" spans="2:10" x14ac:dyDescent="0.35">
      <c r="B49" s="14" t="s">
        <v>19</v>
      </c>
      <c r="C49" s="14">
        <v>6.7334757858162281E-3</v>
      </c>
    </row>
    <row r="50" spans="2:10" ht="15" thickBot="1" x14ac:dyDescent="0.4">
      <c r="B50" s="15" t="s">
        <v>20</v>
      </c>
      <c r="C50" s="15">
        <v>15</v>
      </c>
    </row>
    <row r="52" spans="2:10" ht="15" thickBot="1" x14ac:dyDescent="0.4">
      <c r="B52" t="s">
        <v>21</v>
      </c>
    </row>
    <row r="53" spans="2:10" x14ac:dyDescent="0.35">
      <c r="B53" s="16"/>
      <c r="C53" s="16" t="s">
        <v>22</v>
      </c>
      <c r="D53" s="16" t="s">
        <v>23</v>
      </c>
      <c r="E53" s="16" t="s">
        <v>24</v>
      </c>
      <c r="F53" s="16" t="s">
        <v>25</v>
      </c>
      <c r="G53" s="16" t="s">
        <v>26</v>
      </c>
    </row>
    <row r="54" spans="2:10" x14ac:dyDescent="0.35">
      <c r="B54" s="14" t="s">
        <v>27</v>
      </c>
      <c r="C54" s="14">
        <v>2</v>
      </c>
      <c r="D54" s="14">
        <v>3.7790270432254982E-3</v>
      </c>
      <c r="E54" s="14">
        <v>1.8895135216127491E-3</v>
      </c>
      <c r="F54" s="14">
        <v>41.674596032159847</v>
      </c>
      <c r="G54" s="14">
        <v>3.9736112056818897E-6</v>
      </c>
    </row>
    <row r="55" spans="2:10" x14ac:dyDescent="0.35">
      <c r="B55" s="14" t="s">
        <v>28</v>
      </c>
      <c r="C55" s="14">
        <v>12</v>
      </c>
      <c r="D55" s="14">
        <v>5.4407635389808163E-4</v>
      </c>
      <c r="E55" s="14">
        <v>4.5339696158173467E-5</v>
      </c>
      <c r="F55" s="14"/>
      <c r="G55" s="14"/>
      <c r="I55">
        <f>(10000*D55)/C55</f>
        <v>0.45339696158173465</v>
      </c>
      <c r="J55" s="17"/>
    </row>
    <row r="56" spans="2:10" ht="15" thickBot="1" x14ac:dyDescent="0.4">
      <c r="B56" s="15" t="s">
        <v>29</v>
      </c>
      <c r="C56" s="15">
        <v>14</v>
      </c>
      <c r="D56" s="15">
        <v>4.3231033971235797E-3</v>
      </c>
      <c r="E56" s="15"/>
      <c r="F56" s="15"/>
      <c r="G56" s="15"/>
    </row>
    <row r="57" spans="2:10" ht="15" thickBot="1" x14ac:dyDescent="0.4"/>
    <row r="58" spans="2:10" x14ac:dyDescent="0.35">
      <c r="B58" s="16"/>
      <c r="C58" s="16" t="s">
        <v>30</v>
      </c>
      <c r="D58" s="16" t="s">
        <v>19</v>
      </c>
      <c r="E58" s="16" t="s">
        <v>31</v>
      </c>
      <c r="F58" s="16" t="s">
        <v>32</v>
      </c>
      <c r="G58" s="16" t="s">
        <v>33</v>
      </c>
      <c r="H58" s="16" t="s">
        <v>34</v>
      </c>
      <c r="I58" s="16" t="s">
        <v>35</v>
      </c>
      <c r="J58" s="16" t="s">
        <v>36</v>
      </c>
    </row>
    <row r="59" spans="2:10" x14ac:dyDescent="0.35">
      <c r="B59" s="14" t="s">
        <v>37</v>
      </c>
      <c r="C59" s="14">
        <v>5.0522087580301314</v>
      </c>
      <c r="D59" s="14">
        <v>0.90136790585265381</v>
      </c>
      <c r="E59" s="14">
        <v>5.6050462028054655</v>
      </c>
      <c r="F59" s="14">
        <v>1.1521068581225059E-4</v>
      </c>
      <c r="G59" s="14">
        <v>3.0882968005080871</v>
      </c>
      <c r="H59" s="14">
        <v>7.0161207155521756</v>
      </c>
      <c r="I59" s="14">
        <v>3.0882968005080871</v>
      </c>
      <c r="J59" s="14">
        <v>7.0161207155521756</v>
      </c>
    </row>
    <row r="60" spans="2:10" x14ac:dyDescent="0.35">
      <c r="B60" s="14" t="s">
        <v>6</v>
      </c>
      <c r="C60" s="14">
        <v>-0.23718887822758572</v>
      </c>
      <c r="D60" s="14">
        <v>0.1540023429327681</v>
      </c>
      <c r="E60" s="14">
        <v>-1.5401640891342405</v>
      </c>
      <c r="F60" s="14">
        <v>0.14946508436626404</v>
      </c>
      <c r="G60" s="14">
        <v>-0.57273115880831305</v>
      </c>
      <c r="H60" s="14">
        <v>9.8353402353141661E-2</v>
      </c>
      <c r="I60" s="14">
        <v>-0.57273115880831305</v>
      </c>
      <c r="J60" s="14">
        <v>9.8353402353141661E-2</v>
      </c>
    </row>
    <row r="61" spans="2:10" ht="15" thickBot="1" x14ac:dyDescent="0.4">
      <c r="B61" s="15" t="s">
        <v>7</v>
      </c>
      <c r="C61" s="15">
        <v>0.14070295513957667</v>
      </c>
      <c r="D61" s="15">
        <v>4.6361860027171943E-2</v>
      </c>
      <c r="E61" s="15">
        <v>3.0348858966640453</v>
      </c>
      <c r="F61" s="15">
        <v>1.0371983169407918E-2</v>
      </c>
      <c r="G61" s="15">
        <v>3.968913970513821E-2</v>
      </c>
      <c r="H61" s="15">
        <v>0.24171677057401514</v>
      </c>
      <c r="I61" s="15">
        <v>3.968913970513821E-2</v>
      </c>
      <c r="J61" s="15">
        <v>0.24171677057401514</v>
      </c>
    </row>
    <row r="65" spans="2:5" x14ac:dyDescent="0.35">
      <c r="B65" t="s">
        <v>38</v>
      </c>
    </row>
    <row r="66" spans="2:5" ht="15" thickBot="1" x14ac:dyDescent="0.4"/>
    <row r="67" spans="2:5" x14ac:dyDescent="0.35">
      <c r="B67" s="16" t="s">
        <v>39</v>
      </c>
      <c r="C67" s="16" t="s">
        <v>40</v>
      </c>
      <c r="D67" s="16" t="s">
        <v>41</v>
      </c>
      <c r="E67" s="16" t="s">
        <v>42</v>
      </c>
    </row>
    <row r="68" spans="2:5" x14ac:dyDescent="0.35">
      <c r="B68" s="14">
        <v>1</v>
      </c>
      <c r="C68" s="14">
        <v>4.5678743120169418</v>
      </c>
      <c r="D68" s="14">
        <v>3.7390904423064697E-3</v>
      </c>
      <c r="E68" s="14">
        <v>0.59979116222873663</v>
      </c>
    </row>
    <row r="69" spans="2:5" x14ac:dyDescent="0.35">
      <c r="B69" s="14">
        <v>2</v>
      </c>
      <c r="C69" s="14">
        <v>4.5771299960150831</v>
      </c>
      <c r="D69" s="14">
        <v>-5.5165935558347812E-3</v>
      </c>
      <c r="E69" s="14">
        <v>-0.8849221786560092</v>
      </c>
    </row>
    <row r="70" spans="2:5" x14ac:dyDescent="0.35">
      <c r="B70" s="14">
        <v>3</v>
      </c>
      <c r="C70" s="14">
        <v>4.5852189148260702</v>
      </c>
      <c r="D70" s="14">
        <v>-2.5143615549794163E-4</v>
      </c>
      <c r="E70" s="14">
        <v>-4.0333120115545705E-2</v>
      </c>
    </row>
    <row r="71" spans="2:5" x14ac:dyDescent="0.35">
      <c r="B71" s="14">
        <v>4</v>
      </c>
      <c r="C71" s="14">
        <v>4.5778926376746272</v>
      </c>
      <c r="D71" s="14">
        <v>-1.2503321698380532E-2</v>
      </c>
      <c r="E71" s="14">
        <v>-2.0056700871256332</v>
      </c>
    </row>
    <row r="72" spans="2:5" x14ac:dyDescent="0.35">
      <c r="B72" s="14">
        <v>5</v>
      </c>
      <c r="C72" s="14">
        <v>4.5800635294869858</v>
      </c>
      <c r="D72" s="14">
        <v>5.9238370843317512E-3</v>
      </c>
      <c r="E72" s="14">
        <v>0.95024851216845985</v>
      </c>
    </row>
    <row r="73" spans="2:5" x14ac:dyDescent="0.35">
      <c r="B73" s="14">
        <v>6</v>
      </c>
      <c r="C73" s="14">
        <v>4.5902073737541729</v>
      </c>
      <c r="D73" s="14">
        <v>5.9220675817694968E-3</v>
      </c>
      <c r="E73" s="14">
        <v>0.94996466452830319</v>
      </c>
    </row>
    <row r="74" spans="2:5" x14ac:dyDescent="0.35">
      <c r="B74" s="14">
        <v>7</v>
      </c>
      <c r="C74" s="14">
        <v>4.5912187484204265</v>
      </c>
      <c r="D74" s="14">
        <v>4.9106929155158241E-3</v>
      </c>
      <c r="E74" s="14">
        <v>0.78772906314851965</v>
      </c>
    </row>
    <row r="75" spans="2:5" x14ac:dyDescent="0.35">
      <c r="B75" s="14">
        <v>8</v>
      </c>
      <c r="C75" s="14">
        <v>4.6009718512594029</v>
      </c>
      <c r="D75" s="14">
        <v>2.1963320580153933E-3</v>
      </c>
      <c r="E75" s="14">
        <v>0.35231577787262081</v>
      </c>
    </row>
    <row r="76" spans="2:5" x14ac:dyDescent="0.35">
      <c r="B76" s="14">
        <v>9</v>
      </c>
      <c r="C76" s="14">
        <v>4.6075929739657306</v>
      </c>
      <c r="D76" s="14">
        <v>1.2465824516111113E-2</v>
      </c>
      <c r="E76" s="14">
        <v>1.999655127369858</v>
      </c>
    </row>
    <row r="77" spans="2:5" x14ac:dyDescent="0.35">
      <c r="B77" s="14">
        <v>10</v>
      </c>
      <c r="C77" s="14">
        <v>4.6082087410718042</v>
      </c>
      <c r="D77" s="14">
        <v>-4.0390554172962112E-3</v>
      </c>
      <c r="E77" s="14">
        <v>-0.64790883783810993</v>
      </c>
    </row>
    <row r="78" spans="2:5" x14ac:dyDescent="0.35">
      <c r="B78" s="14">
        <v>11</v>
      </c>
      <c r="C78" s="14">
        <v>4.6027758856131902</v>
      </c>
      <c r="D78" s="14">
        <v>-6.6464442772478094E-3</v>
      </c>
      <c r="E78" s="14">
        <v>-1.0661626401526483</v>
      </c>
    </row>
    <row r="79" spans="2:5" x14ac:dyDescent="0.35">
      <c r="B79" s="14">
        <v>12</v>
      </c>
      <c r="C79" s="14">
        <v>4.6132482728580637</v>
      </c>
      <c r="D79" s="14">
        <v>1.8722439831959647E-3</v>
      </c>
      <c r="E79" s="14">
        <v>0.30032849217847973</v>
      </c>
    </row>
    <row r="80" spans="2:5" x14ac:dyDescent="0.35">
      <c r="B80" s="14">
        <v>13</v>
      </c>
      <c r="C80" s="14">
        <v>4.6142105008642496</v>
      </c>
      <c r="D80" s="14">
        <v>-2.064701139732783E-3</v>
      </c>
      <c r="E80" s="14">
        <v>-0.33120073327015287</v>
      </c>
    </row>
    <row r="81" spans="2:8" x14ac:dyDescent="0.35">
      <c r="B81" s="14">
        <v>14</v>
      </c>
      <c r="C81" s="14">
        <v>4.6150336930244213</v>
      </c>
      <c r="D81" s="14">
        <v>-1.8953373871530843E-3</v>
      </c>
      <c r="E81" s="14">
        <v>-0.30403292773920776</v>
      </c>
    </row>
    <row r="82" spans="2:8" ht="15" thickBot="1" x14ac:dyDescent="0.4">
      <c r="B82" s="15">
        <v>15</v>
      </c>
      <c r="C82" s="15">
        <v>4.619233715791359</v>
      </c>
      <c r="D82" s="15">
        <v>-4.1131989500993171E-3</v>
      </c>
      <c r="E82" s="15">
        <v>-0.65980227459710084</v>
      </c>
    </row>
    <row r="85" spans="2:8" x14ac:dyDescent="0.35">
      <c r="B85" t="s">
        <v>44</v>
      </c>
    </row>
    <row r="86" spans="2:8" ht="15" thickBot="1" x14ac:dyDescent="0.4"/>
    <row r="87" spans="2:8" x14ac:dyDescent="0.35">
      <c r="B87" s="13" t="s">
        <v>15</v>
      </c>
      <c r="C87" s="13"/>
    </row>
    <row r="88" spans="2:8" x14ac:dyDescent="0.35">
      <c r="B88" s="14" t="s">
        <v>16</v>
      </c>
      <c r="C88" s="14">
        <v>0.9864571147667166</v>
      </c>
    </row>
    <row r="89" spans="2:8" x14ac:dyDescent="0.35">
      <c r="B89" s="14" t="s">
        <v>17</v>
      </c>
      <c r="C89" s="14">
        <v>0.97309763927387505</v>
      </c>
    </row>
    <row r="90" spans="2:8" x14ac:dyDescent="0.35">
      <c r="B90" s="14" t="s">
        <v>18</v>
      </c>
      <c r="C90" s="14">
        <v>0.97110487181268057</v>
      </c>
    </row>
    <row r="91" spans="2:8" x14ac:dyDescent="0.35">
      <c r="B91" s="14" t="s">
        <v>19</v>
      </c>
      <c r="C91" s="14">
        <v>1.0309052341900266E-2</v>
      </c>
    </row>
    <row r="92" spans="2:8" ht="15" thickBot="1" x14ac:dyDescent="0.4">
      <c r="B92" s="15" t="s">
        <v>20</v>
      </c>
      <c r="C92" s="15">
        <v>30</v>
      </c>
    </row>
    <row r="94" spans="2:8" ht="15" thickBot="1" x14ac:dyDescent="0.4">
      <c r="B94" t="s">
        <v>21</v>
      </c>
    </row>
    <row r="95" spans="2:8" x14ac:dyDescent="0.35">
      <c r="B95" s="16"/>
      <c r="C95" s="16" t="s">
        <v>22</v>
      </c>
      <c r="D95" s="16" t="s">
        <v>23</v>
      </c>
      <c r="E95" s="16" t="s">
        <v>24</v>
      </c>
      <c r="F95" s="16" t="s">
        <v>25</v>
      </c>
      <c r="G95" s="16" t="s">
        <v>26</v>
      </c>
      <c r="H95" s="18"/>
    </row>
    <row r="96" spans="2:8" x14ac:dyDescent="0.35">
      <c r="B96" s="14" t="s">
        <v>27</v>
      </c>
      <c r="C96" s="14">
        <v>2</v>
      </c>
      <c r="D96" s="14">
        <v>0.10379281260156825</v>
      </c>
      <c r="E96" s="14">
        <v>5.1896406300784126E-2</v>
      </c>
      <c r="F96" s="14">
        <v>488.31469713511376</v>
      </c>
      <c r="G96" s="14">
        <v>6.3411830238330575E-22</v>
      </c>
    </row>
    <row r="97" spans="2:10" x14ac:dyDescent="0.35">
      <c r="B97" s="14" t="s">
        <v>28</v>
      </c>
      <c r="C97" s="14">
        <v>27</v>
      </c>
      <c r="D97" s="14">
        <v>2.8694671250770625E-3</v>
      </c>
      <c r="E97" s="14">
        <v>1.0627656018803936E-4</v>
      </c>
      <c r="F97" s="14"/>
      <c r="G97" s="14"/>
      <c r="I97">
        <f>(10000*D97)/C97</f>
        <v>1.0627656018803935</v>
      </c>
    </row>
    <row r="98" spans="2:10" ht="15" thickBot="1" x14ac:dyDescent="0.4">
      <c r="B98" s="15" t="s">
        <v>29</v>
      </c>
      <c r="C98" s="15">
        <v>29</v>
      </c>
      <c r="D98" s="15">
        <v>0.10666227972664531</v>
      </c>
      <c r="E98" s="15"/>
      <c r="F98" s="15"/>
      <c r="G98" s="15"/>
    </row>
    <row r="99" spans="2:10" ht="15" thickBot="1" x14ac:dyDescent="0.4"/>
    <row r="100" spans="2:10" x14ac:dyDescent="0.35">
      <c r="B100" s="16"/>
      <c r="C100" s="16" t="s">
        <v>30</v>
      </c>
      <c r="D100" s="16" t="s">
        <v>19</v>
      </c>
      <c r="E100" s="16" t="s">
        <v>31</v>
      </c>
      <c r="F100" s="16" t="s">
        <v>32</v>
      </c>
      <c r="G100" s="16" t="s">
        <v>33</v>
      </c>
      <c r="H100" s="16" t="s">
        <v>34</v>
      </c>
      <c r="I100" s="16" t="s">
        <v>35</v>
      </c>
      <c r="J100" s="16" t="s">
        <v>36</v>
      </c>
    </row>
    <row r="101" spans="2:10" x14ac:dyDescent="0.35">
      <c r="B101" s="14" t="s">
        <v>37</v>
      </c>
      <c r="C101" s="14">
        <v>4.0472534611615583</v>
      </c>
      <c r="D101" s="14">
        <v>0.13598807858638698</v>
      </c>
      <c r="E101" s="14">
        <v>29.761825472006535</v>
      </c>
      <c r="F101" s="14">
        <v>3.522566708703205E-22</v>
      </c>
      <c r="G101" s="14">
        <v>3.76822897164049</v>
      </c>
      <c r="H101" s="14">
        <v>4.3262779506826261</v>
      </c>
      <c r="I101" s="14">
        <v>3.76822897164049</v>
      </c>
      <c r="J101" s="14">
        <v>4.3262779506826261</v>
      </c>
    </row>
    <row r="102" spans="2:10" x14ac:dyDescent="0.35">
      <c r="B102" s="14" t="s">
        <v>6</v>
      </c>
      <c r="C102" s="14">
        <v>-0.11889432750315149</v>
      </c>
      <c r="D102" s="14">
        <v>4.0355575173850723E-2</v>
      </c>
      <c r="E102" s="14">
        <v>-2.9461685774755519</v>
      </c>
      <c r="F102" s="14">
        <v>6.5534849806345875E-3</v>
      </c>
      <c r="G102" s="14">
        <v>-0.20169712815497262</v>
      </c>
      <c r="H102" s="14">
        <v>-3.6091526851330352E-2</v>
      </c>
      <c r="I102" s="14">
        <v>-0.20169712815497262</v>
      </c>
      <c r="J102" s="14">
        <v>-3.6091526851330352E-2</v>
      </c>
    </row>
    <row r="103" spans="2:10" ht="15" thickBot="1" x14ac:dyDescent="0.4">
      <c r="B103" s="15" t="s">
        <v>7</v>
      </c>
      <c r="C103" s="15">
        <v>0.24115381676945916</v>
      </c>
      <c r="D103" s="15">
        <v>1.3435130273282957E-2</v>
      </c>
      <c r="E103" s="15">
        <v>17.94949597541429</v>
      </c>
      <c r="F103" s="15">
        <v>1.5510890930658697E-16</v>
      </c>
      <c r="G103" s="15">
        <v>0.21358720648184906</v>
      </c>
      <c r="H103" s="15">
        <v>0.26872042705706922</v>
      </c>
      <c r="I103" s="15">
        <v>0.21358720648184906</v>
      </c>
      <c r="J103" s="15">
        <v>0.26872042705706922</v>
      </c>
    </row>
    <row r="107" spans="2:10" x14ac:dyDescent="0.35">
      <c r="B107" t="s">
        <v>38</v>
      </c>
    </row>
    <row r="108" spans="2:10" ht="15" thickBot="1" x14ac:dyDescent="0.4"/>
    <row r="109" spans="2:10" x14ac:dyDescent="0.35">
      <c r="B109" s="16" t="s">
        <v>39</v>
      </c>
      <c r="C109" s="16" t="s">
        <v>40</v>
      </c>
      <c r="D109" s="16" t="s">
        <v>41</v>
      </c>
      <c r="E109" s="16" t="s">
        <v>42</v>
      </c>
    </row>
    <row r="110" spans="2:10" x14ac:dyDescent="0.35">
      <c r="B110" s="14">
        <v>1</v>
      </c>
      <c r="C110" s="14">
        <v>4.4879675269458561</v>
      </c>
      <c r="D110" s="14">
        <v>-4.5538442599735163E-4</v>
      </c>
      <c r="E110" s="14">
        <v>-4.5780079867679679E-2</v>
      </c>
    </row>
    <row r="111" spans="2:10" x14ac:dyDescent="0.35">
      <c r="B111" s="14">
        <v>2</v>
      </c>
      <c r="C111" s="14">
        <v>4.4941752657031806</v>
      </c>
      <c r="D111" s="14">
        <v>-6.6631231833218507E-3</v>
      </c>
      <c r="E111" s="14">
        <v>-0.66984792207723942</v>
      </c>
    </row>
    <row r="112" spans="2:10" x14ac:dyDescent="0.35">
      <c r="B112" s="14">
        <v>3</v>
      </c>
      <c r="C112" s="14">
        <v>4.5034995271769285</v>
      </c>
      <c r="D112" s="14">
        <v>-1.3740192700164577E-2</v>
      </c>
      <c r="E112" s="14">
        <v>-1.3813101267861583</v>
      </c>
    </row>
    <row r="113" spans="2:5" x14ac:dyDescent="0.35">
      <c r="B113" s="14">
        <v>4</v>
      </c>
      <c r="C113" s="14">
        <v>4.4830859500024154</v>
      </c>
      <c r="D113" s="14">
        <v>2.1739393131188223E-3</v>
      </c>
      <c r="E113" s="14">
        <v>0.21854747264160324</v>
      </c>
    </row>
    <row r="114" spans="2:5" x14ac:dyDescent="0.35">
      <c r="B114" s="14">
        <v>5</v>
      </c>
      <c r="C114" s="14">
        <v>4.4789675034026795</v>
      </c>
      <c r="D114" s="14">
        <v>-1.6306889244726008E-3</v>
      </c>
      <c r="E114" s="14">
        <v>-0.16393417284351861</v>
      </c>
    </row>
    <row r="115" spans="2:5" x14ac:dyDescent="0.35">
      <c r="B115" s="14">
        <v>6</v>
      </c>
      <c r="C115" s="14">
        <v>4.4466396131929855</v>
      </c>
      <c r="D115" s="14">
        <v>6.5442157972244175E-3</v>
      </c>
      <c r="E115" s="14">
        <v>0.65789408852117237</v>
      </c>
    </row>
    <row r="116" spans="2:5" x14ac:dyDescent="0.35">
      <c r="B116" s="14">
        <v>7</v>
      </c>
      <c r="C116" s="14">
        <v>4.4402822074104664</v>
      </c>
      <c r="D116" s="14">
        <v>1.4065088843040918E-2</v>
      </c>
      <c r="E116" s="14">
        <v>1.4139721383097286</v>
      </c>
    </row>
    <row r="117" spans="2:5" x14ac:dyDescent="0.35">
      <c r="B117" s="14">
        <v>8</v>
      </c>
      <c r="C117" s="14">
        <v>4.4525786039394433</v>
      </c>
      <c r="D117" s="14">
        <v>1.4478279919013737E-2</v>
      </c>
      <c r="E117" s="14">
        <v>1.4555104944298787</v>
      </c>
    </row>
    <row r="118" spans="2:5" x14ac:dyDescent="0.35">
      <c r="B118" s="14">
        <v>9</v>
      </c>
      <c r="C118" s="14">
        <v>4.4681092968286213</v>
      </c>
      <c r="D118" s="14">
        <v>-2.0763196034097042E-2</v>
      </c>
      <c r="E118" s="14">
        <v>-2.087337024465524</v>
      </c>
    </row>
    <row r="119" spans="2:5" x14ac:dyDescent="0.35">
      <c r="B119" s="14">
        <v>10</v>
      </c>
      <c r="C119" s="14">
        <v>4.4941148413672121</v>
      </c>
      <c r="D119" s="14">
        <v>-1.1112289353328642E-2</v>
      </c>
      <c r="E119" s="14">
        <v>-1.1171253671971435</v>
      </c>
    </row>
    <row r="120" spans="2:5" x14ac:dyDescent="0.35">
      <c r="B120" s="14">
        <v>11</v>
      </c>
      <c r="C120" s="14">
        <v>4.5009459369407026</v>
      </c>
      <c r="D120" s="14">
        <v>-1.9073967297104311E-2</v>
      </c>
      <c r="E120" s="14">
        <v>-1.9175178078224924</v>
      </c>
    </row>
    <row r="121" spans="2:5" x14ac:dyDescent="0.35">
      <c r="B121" s="14">
        <v>12</v>
      </c>
      <c r="C121" s="14">
        <v>4.4914622038558392</v>
      </c>
      <c r="D121" s="14">
        <v>-7.330346244803998E-3</v>
      </c>
      <c r="E121" s="14">
        <v>-0.7369242718608574</v>
      </c>
    </row>
    <row r="122" spans="2:5" x14ac:dyDescent="0.35">
      <c r="B122" s="14">
        <v>13</v>
      </c>
      <c r="C122" s="14">
        <v>4.5113105604376251</v>
      </c>
      <c r="D122" s="14">
        <v>7.2118188247944914E-3</v>
      </c>
      <c r="E122" s="14">
        <v>0.72500863653217629</v>
      </c>
    </row>
    <row r="123" spans="2:5" x14ac:dyDescent="0.35">
      <c r="B123" s="14">
        <v>14</v>
      </c>
      <c r="C123" s="14">
        <v>4.5251854165718548</v>
      </c>
      <c r="D123" s="14">
        <v>1.0634691281443232E-2</v>
      </c>
      <c r="E123" s="14">
        <v>1.0691121356781299</v>
      </c>
    </row>
    <row r="124" spans="2:5" x14ac:dyDescent="0.35">
      <c r="B124" s="14">
        <v>15</v>
      </c>
      <c r="C124" s="14">
        <v>4.5543427446294773</v>
      </c>
      <c r="D124" s="14">
        <v>5.8622492186710673E-4</v>
      </c>
      <c r="E124" s="14">
        <v>5.8933556378707834E-2</v>
      </c>
    </row>
    <row r="125" spans="2:5" x14ac:dyDescent="0.35">
      <c r="B125" s="14">
        <v>16</v>
      </c>
      <c r="C125" s="14">
        <v>4.5565758381374026</v>
      </c>
      <c r="D125" s="14">
        <v>1.5037564321845664E-2</v>
      </c>
      <c r="E125" s="14">
        <v>1.5117357036568233</v>
      </c>
    </row>
    <row r="126" spans="2:5" x14ac:dyDescent="0.35">
      <c r="B126" s="14">
        <v>17</v>
      </c>
      <c r="C126" s="14">
        <v>4.5632810789512694</v>
      </c>
      <c r="D126" s="14">
        <v>8.332323507978856E-3</v>
      </c>
      <c r="E126" s="14">
        <v>0.83765366995847901</v>
      </c>
    </row>
    <row r="127" spans="2:5" x14ac:dyDescent="0.35">
      <c r="B127" s="14">
        <v>18</v>
      </c>
      <c r="C127" s="14">
        <v>4.5782706007384908</v>
      </c>
      <c r="D127" s="14">
        <v>6.6968779320815131E-3</v>
      </c>
      <c r="E127" s="14">
        <v>0.67324130798574178</v>
      </c>
    </row>
    <row r="128" spans="2:5" x14ac:dyDescent="0.35">
      <c r="B128" s="14">
        <v>19</v>
      </c>
      <c r="C128" s="14">
        <v>4.574019483774407</v>
      </c>
      <c r="D128" s="14">
        <v>-8.630167798160393E-3</v>
      </c>
      <c r="E128" s="14">
        <v>-0.86759614188816769</v>
      </c>
    </row>
    <row r="129" spans="2:5" x14ac:dyDescent="0.35">
      <c r="B129" s="14">
        <v>20</v>
      </c>
      <c r="C129" s="14">
        <v>4.5766465749886267</v>
      </c>
      <c r="D129" s="14">
        <v>9.340791582690855E-3</v>
      </c>
      <c r="E129" s="14">
        <v>0.93903559338110598</v>
      </c>
    </row>
    <row r="130" spans="2:5" x14ac:dyDescent="0.35">
      <c r="B130" s="14">
        <v>21</v>
      </c>
      <c r="C130" s="14">
        <v>4.5873816547111517</v>
      </c>
      <c r="D130" s="14">
        <v>8.7477866247906988E-3</v>
      </c>
      <c r="E130" s="14">
        <v>0.87942043575874795</v>
      </c>
    </row>
    <row r="131" spans="2:5" x14ac:dyDescent="0.35">
      <c r="B131" s="14">
        <v>22</v>
      </c>
      <c r="C131" s="14">
        <v>4.5871459669654264</v>
      </c>
      <c r="D131" s="14">
        <v>8.9834743705159426E-3</v>
      </c>
      <c r="E131" s="14">
        <v>0.9031142715756052</v>
      </c>
    </row>
    <row r="132" spans="2:5" x14ac:dyDescent="0.35">
      <c r="B132" s="14">
        <v>23</v>
      </c>
      <c r="C132" s="14">
        <v>4.6007402160436497</v>
      </c>
      <c r="D132" s="14">
        <v>2.4279672737685942E-3</v>
      </c>
      <c r="E132" s="14">
        <v>0.24408506168343397</v>
      </c>
    </row>
    <row r="133" spans="2:5" x14ac:dyDescent="0.35">
      <c r="B133" s="14">
        <v>24</v>
      </c>
      <c r="C133" s="14">
        <v>4.6097964254996739</v>
      </c>
      <c r="D133" s="14">
        <v>1.0262372982167811E-2</v>
      </c>
      <c r="E133" s="14">
        <v>1.0316827452467441</v>
      </c>
    </row>
    <row r="134" spans="2:5" x14ac:dyDescent="0.35">
      <c r="B134" s="14">
        <v>25</v>
      </c>
      <c r="C134" s="14">
        <v>4.6102759683719556</v>
      </c>
      <c r="D134" s="14">
        <v>-6.1062827174476197E-3</v>
      </c>
      <c r="E134" s="14">
        <v>-0.61386840335424631</v>
      </c>
    </row>
    <row r="135" spans="2:5" x14ac:dyDescent="0.35">
      <c r="B135" s="14">
        <v>26</v>
      </c>
      <c r="C135" s="14">
        <v>4.6049713146592648</v>
      </c>
      <c r="D135" s="14">
        <v>-8.8418733233224245E-3</v>
      </c>
      <c r="E135" s="14">
        <v>-0.88887903014048408</v>
      </c>
    </row>
    <row r="136" spans="2:5" x14ac:dyDescent="0.35">
      <c r="B136" s="14">
        <v>27</v>
      </c>
      <c r="C136" s="14">
        <v>4.6160167418594664</v>
      </c>
      <c r="D136" s="14">
        <v>-8.9622501820674216E-4</v>
      </c>
      <c r="E136" s="14">
        <v>-9.0098059069670389E-2</v>
      </c>
    </row>
    <row r="137" spans="2:5" x14ac:dyDescent="0.35">
      <c r="B137" s="14">
        <v>28</v>
      </c>
      <c r="C137" s="14">
        <v>4.6164990724499857</v>
      </c>
      <c r="D137" s="14">
        <v>-4.3532727254689263E-3</v>
      </c>
      <c r="E137" s="14">
        <v>-0.43763721743729128</v>
      </c>
    </row>
    <row r="138" spans="2:5" x14ac:dyDescent="0.35">
      <c r="B138" s="14">
        <v>29</v>
      </c>
      <c r="C138" s="14">
        <v>4.6190768118290499</v>
      </c>
      <c r="D138" s="14">
        <v>-5.9384561917816825E-3</v>
      </c>
      <c r="E138" s="14">
        <v>-0.5969966982403202</v>
      </c>
    </row>
    <row r="139" spans="2:5" ht="15" thickBot="1" x14ac:dyDescent="0.4">
      <c r="B139" s="15">
        <v>30</v>
      </c>
      <c r="C139" s="15">
        <v>4.6251084683999428</v>
      </c>
      <c r="D139" s="15">
        <v>-9.9879515586831502E-3</v>
      </c>
      <c r="E139" s="15">
        <v>-1.0040949886891599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2"/>
  <sheetViews>
    <sheetView topLeftCell="A52" zoomScale="80" zoomScaleNormal="80" workbookViewId="0">
      <selection activeCell="D56" sqref="D56"/>
    </sheetView>
  </sheetViews>
  <sheetFormatPr defaultRowHeight="14.5" x14ac:dyDescent="0.35"/>
  <cols>
    <col min="2" max="2" width="14.90625" customWidth="1"/>
  </cols>
  <sheetData>
    <row r="1" spans="2:10" x14ac:dyDescent="0.35">
      <c r="B1" t="s">
        <v>14</v>
      </c>
    </row>
    <row r="2" spans="2:10" ht="15" thickBot="1" x14ac:dyDescent="0.4"/>
    <row r="3" spans="2:10" x14ac:dyDescent="0.35">
      <c r="B3" s="13" t="s">
        <v>15</v>
      </c>
      <c r="C3" s="13"/>
    </row>
    <row r="4" spans="2:10" x14ac:dyDescent="0.35">
      <c r="B4" s="14" t="s">
        <v>16</v>
      </c>
      <c r="C4" s="14">
        <v>0.95217101980971475</v>
      </c>
    </row>
    <row r="5" spans="2:10" x14ac:dyDescent="0.35">
      <c r="B5" s="14" t="s">
        <v>17</v>
      </c>
      <c r="C5" s="14">
        <v>0.9066296509654721</v>
      </c>
    </row>
    <row r="6" spans="2:10" x14ac:dyDescent="0.35">
      <c r="B6" s="14" t="s">
        <v>18</v>
      </c>
      <c r="C6" s="14">
        <v>0.88116501031969174</v>
      </c>
    </row>
    <row r="7" spans="2:10" x14ac:dyDescent="0.35">
      <c r="B7" s="14" t="s">
        <v>19</v>
      </c>
      <c r="C7" s="14">
        <v>1.0228629362622055E-2</v>
      </c>
    </row>
    <row r="8" spans="2:10" ht="15" thickBot="1" x14ac:dyDescent="0.4">
      <c r="B8" s="15" t="s">
        <v>20</v>
      </c>
      <c r="C8" s="15">
        <v>15</v>
      </c>
    </row>
    <row r="10" spans="2:10" ht="15" thickBot="1" x14ac:dyDescent="0.4">
      <c r="B10" t="s">
        <v>21</v>
      </c>
    </row>
    <row r="11" spans="2:10" x14ac:dyDescent="0.35">
      <c r="B11" s="16"/>
      <c r="C11" s="16" t="s">
        <v>22</v>
      </c>
      <c r="D11" s="16" t="s">
        <v>23</v>
      </c>
      <c r="E11" s="16" t="s">
        <v>24</v>
      </c>
      <c r="F11" s="16" t="s">
        <v>25</v>
      </c>
      <c r="G11" s="16" t="s">
        <v>26</v>
      </c>
    </row>
    <row r="12" spans="2:10" x14ac:dyDescent="0.35">
      <c r="B12" s="14" t="s">
        <v>27</v>
      </c>
      <c r="C12" s="14">
        <v>3</v>
      </c>
      <c r="D12" s="14">
        <v>1.1175025053994319E-2</v>
      </c>
      <c r="E12" s="14">
        <v>3.7250083513314398E-3</v>
      </c>
      <c r="F12" s="14">
        <v>35.603473207296446</v>
      </c>
      <c r="G12" s="14">
        <v>5.8726804642229145E-6</v>
      </c>
    </row>
    <row r="13" spans="2:10" x14ac:dyDescent="0.35">
      <c r="B13" s="14" t="s">
        <v>28</v>
      </c>
      <c r="C13" s="14">
        <v>11</v>
      </c>
      <c r="D13" s="14">
        <v>1.1508734450168348E-3</v>
      </c>
      <c r="E13" s="14">
        <v>1.0462485863789407E-4</v>
      </c>
      <c r="F13" s="14"/>
      <c r="G13" s="14"/>
      <c r="H13">
        <f>(10000*D13)/C13</f>
        <v>1.0462485863789406</v>
      </c>
    </row>
    <row r="14" spans="2:10" ht="15" thickBot="1" x14ac:dyDescent="0.4">
      <c r="B14" s="15" t="s">
        <v>29</v>
      </c>
      <c r="C14" s="15">
        <v>14</v>
      </c>
      <c r="D14" s="15">
        <v>1.2325898499011154E-2</v>
      </c>
      <c r="E14" s="15"/>
      <c r="F14" s="15"/>
      <c r="G14" s="15"/>
    </row>
    <row r="15" spans="2:10" ht="15" thickBot="1" x14ac:dyDescent="0.4"/>
    <row r="16" spans="2:10" x14ac:dyDescent="0.35">
      <c r="B16" s="16"/>
      <c r="C16" s="16" t="s">
        <v>30</v>
      </c>
      <c r="D16" s="16" t="s">
        <v>19</v>
      </c>
      <c r="E16" s="16" t="s">
        <v>31</v>
      </c>
      <c r="F16" s="16" t="s">
        <v>32</v>
      </c>
      <c r="G16" s="16" t="s">
        <v>33</v>
      </c>
      <c r="H16" s="16" t="s">
        <v>34</v>
      </c>
      <c r="I16" s="16" t="s">
        <v>35</v>
      </c>
      <c r="J16" s="16" t="s">
        <v>36</v>
      </c>
    </row>
    <row r="17" spans="2:10" x14ac:dyDescent="0.35">
      <c r="B17" s="14" t="s">
        <v>37</v>
      </c>
      <c r="C17" s="14">
        <v>4.0577317962402422</v>
      </c>
      <c r="D17" s="14">
        <v>7.5219609987908189</v>
      </c>
      <c r="E17" s="14">
        <v>0.53945132085802316</v>
      </c>
      <c r="F17" s="14">
        <v>0.60032442682524922</v>
      </c>
      <c r="G17" s="14">
        <v>-12.497992736886429</v>
      </c>
      <c r="H17" s="14">
        <v>20.613456329366912</v>
      </c>
      <c r="I17" s="14">
        <v>-12.497992736886429</v>
      </c>
      <c r="J17" s="14">
        <v>20.613456329366912</v>
      </c>
    </row>
    <row r="18" spans="2:10" x14ac:dyDescent="0.35">
      <c r="B18" s="14" t="s">
        <v>6</v>
      </c>
      <c r="C18" s="14">
        <v>-0.12261218561734862</v>
      </c>
      <c r="D18" s="14">
        <v>1.7035566340317292</v>
      </c>
      <c r="E18" s="14">
        <v>-7.1974235060896091E-2</v>
      </c>
      <c r="F18" s="14">
        <v>0.94391439402201804</v>
      </c>
      <c r="G18" s="14">
        <v>-3.8721150564968467</v>
      </c>
      <c r="H18" s="14">
        <v>3.6268906852621492</v>
      </c>
      <c r="I18" s="14">
        <v>-3.8721150564968467</v>
      </c>
      <c r="J18" s="14">
        <v>3.6268906852621492</v>
      </c>
    </row>
    <row r="19" spans="2:10" x14ac:dyDescent="0.35">
      <c r="B19" s="14" t="s">
        <v>7</v>
      </c>
      <c r="C19" s="14">
        <v>0.36788531975979638</v>
      </c>
      <c r="D19" s="14">
        <v>1.8852081382566717</v>
      </c>
      <c r="E19" s="14">
        <v>0.19514307852500298</v>
      </c>
      <c r="F19" s="14">
        <v>0.84883863798398995</v>
      </c>
      <c r="G19" s="14">
        <v>-3.7814298162271238</v>
      </c>
      <c r="H19" s="14">
        <v>4.5172004557467167</v>
      </c>
      <c r="I19" s="14">
        <v>-3.7814298162271238</v>
      </c>
      <c r="J19" s="14">
        <v>4.5172004557467167</v>
      </c>
    </row>
    <row r="20" spans="2:10" ht="15" thickBot="1" x14ac:dyDescent="0.4">
      <c r="B20" s="15" t="s">
        <v>8</v>
      </c>
      <c r="C20" s="15">
        <v>-2.8216739791506087E-2</v>
      </c>
      <c r="D20" s="15">
        <v>0.42672716030602592</v>
      </c>
      <c r="E20" s="15">
        <v>-6.6123608751012114E-2</v>
      </c>
      <c r="F20" s="15">
        <v>0.94846590617099336</v>
      </c>
      <c r="G20" s="15">
        <v>-0.96743688703311481</v>
      </c>
      <c r="H20" s="15">
        <v>0.91100340745010266</v>
      </c>
      <c r="I20" s="15">
        <v>-0.96743688703311481</v>
      </c>
      <c r="J20" s="15">
        <v>0.91100340745010266</v>
      </c>
    </row>
    <row r="24" spans="2:10" x14ac:dyDescent="0.35">
      <c r="B24" t="s">
        <v>38</v>
      </c>
    </row>
    <row r="25" spans="2:10" ht="15" thickBot="1" x14ac:dyDescent="0.4"/>
    <row r="26" spans="2:10" x14ac:dyDescent="0.35">
      <c r="B26" s="16" t="s">
        <v>39</v>
      </c>
      <c r="C26" s="16" t="s">
        <v>40</v>
      </c>
      <c r="D26" s="16" t="s">
        <v>41</v>
      </c>
      <c r="E26" s="16" t="s">
        <v>42</v>
      </c>
    </row>
    <row r="27" spans="2:10" x14ac:dyDescent="0.35">
      <c r="B27" s="14">
        <v>1</v>
      </c>
      <c r="C27" s="14">
        <v>4.4785384152104104</v>
      </c>
      <c r="D27" s="14">
        <v>8.9737273094483427E-3</v>
      </c>
      <c r="E27" s="14">
        <v>0.98974450979638007</v>
      </c>
    </row>
    <row r="28" spans="2:10" x14ac:dyDescent="0.35">
      <c r="B28" s="14">
        <v>2</v>
      </c>
      <c r="C28" s="14">
        <v>4.4843367869887505</v>
      </c>
      <c r="D28" s="14">
        <v>3.1753555311082593E-3</v>
      </c>
      <c r="E28" s="14">
        <v>0.3502213289072153</v>
      </c>
    </row>
    <row r="29" spans="2:10" x14ac:dyDescent="0.35">
      <c r="B29" s="14">
        <v>3</v>
      </c>
      <c r="C29" s="14">
        <v>4.4921944991538716</v>
      </c>
      <c r="D29" s="14">
        <v>-2.4351646771076929E-3</v>
      </c>
      <c r="E29" s="14">
        <v>-0.26858302982749982</v>
      </c>
    </row>
    <row r="30" spans="2:10" x14ac:dyDescent="0.35">
      <c r="B30" s="14">
        <v>4</v>
      </c>
      <c r="C30" s="14">
        <v>4.4747048140647001</v>
      </c>
      <c r="D30" s="14">
        <v>1.0555075250834101E-2</v>
      </c>
      <c r="E30" s="14">
        <v>1.1641570352824679</v>
      </c>
    </row>
    <row r="31" spans="2:10" x14ac:dyDescent="0.35">
      <c r="B31" s="14">
        <v>5</v>
      </c>
      <c r="C31" s="14">
        <v>4.4821086796339209</v>
      </c>
      <c r="D31" s="14">
        <v>-4.771865155714039E-3</v>
      </c>
      <c r="E31" s="14">
        <v>-0.52630609071259593</v>
      </c>
    </row>
    <row r="32" spans="2:10" x14ac:dyDescent="0.35">
      <c r="B32" s="14">
        <v>6</v>
      </c>
      <c r="C32" s="14">
        <v>4.4577727854125877</v>
      </c>
      <c r="D32" s="14">
        <v>-4.5889564223777768E-3</v>
      </c>
      <c r="E32" s="14">
        <v>-0.50613243172222655</v>
      </c>
    </row>
    <row r="33" spans="2:5" x14ac:dyDescent="0.35">
      <c r="B33" s="14">
        <v>7</v>
      </c>
      <c r="C33" s="14">
        <v>4.448499522805049</v>
      </c>
      <c r="D33" s="14">
        <v>5.8477734484583266E-3</v>
      </c>
      <c r="E33" s="14">
        <v>0.64497186793839367</v>
      </c>
    </row>
    <row r="34" spans="2:5" x14ac:dyDescent="0.35">
      <c r="B34" s="14">
        <v>8</v>
      </c>
      <c r="C34" s="14">
        <v>4.4527875681162206</v>
      </c>
      <c r="D34" s="14">
        <v>1.4269315742236444E-2</v>
      </c>
      <c r="E34" s="14">
        <v>1.5738139156022319</v>
      </c>
    </row>
    <row r="35" spans="2:5" x14ac:dyDescent="0.35">
      <c r="B35" s="14">
        <v>9</v>
      </c>
      <c r="C35" s="14">
        <v>4.4633747122812855</v>
      </c>
      <c r="D35" s="14">
        <v>-1.6028611486761157E-2</v>
      </c>
      <c r="E35" s="14">
        <v>-1.76785294132771</v>
      </c>
    </row>
    <row r="36" spans="2:5" x14ac:dyDescent="0.35">
      <c r="B36" s="14">
        <v>10</v>
      </c>
      <c r="C36" s="14">
        <v>4.4895536085769292</v>
      </c>
      <c r="D36" s="14">
        <v>-6.5510565630457762E-3</v>
      </c>
      <c r="E36" s="14">
        <v>-0.72253948031308013</v>
      </c>
    </row>
    <row r="37" spans="2:5" x14ac:dyDescent="0.35">
      <c r="B37" s="14">
        <v>11</v>
      </c>
      <c r="C37" s="14">
        <v>4.4958564204356684</v>
      </c>
      <c r="D37" s="14">
        <v>-1.3984450792070113E-2</v>
      </c>
      <c r="E37" s="14">
        <v>-1.5423951404669891</v>
      </c>
    </row>
    <row r="38" spans="2:5" x14ac:dyDescent="0.35">
      <c r="B38" s="14">
        <v>12</v>
      </c>
      <c r="C38" s="14">
        <v>4.4930408394423624</v>
      </c>
      <c r="D38" s="14">
        <v>-8.9089818313272673E-3</v>
      </c>
      <c r="E38" s="14">
        <v>-0.98260349923357804</v>
      </c>
    </row>
    <row r="39" spans="2:5" x14ac:dyDescent="0.35">
      <c r="B39" s="14">
        <v>13</v>
      </c>
      <c r="C39" s="14">
        <v>4.5146146164661483</v>
      </c>
      <c r="D39" s="14">
        <v>3.9077627962713635E-3</v>
      </c>
      <c r="E39" s="14">
        <v>0.43100114810975876</v>
      </c>
    </row>
    <row r="40" spans="2:5" x14ac:dyDescent="0.35">
      <c r="B40" s="14">
        <v>14</v>
      </c>
      <c r="C40" s="14">
        <v>4.5277483444119317</v>
      </c>
      <c r="D40" s="14">
        <v>8.0717634413662864E-3</v>
      </c>
      <c r="E40" s="14">
        <v>0.89026368586617299</v>
      </c>
    </row>
    <row r="41" spans="2:5" ht="15" thickBot="1" x14ac:dyDescent="0.4">
      <c r="B41" s="15">
        <v>15</v>
      </c>
      <c r="C41" s="15">
        <v>4.5524606561426753</v>
      </c>
      <c r="D41" s="15">
        <v>2.4683134086691538E-3</v>
      </c>
      <c r="E41" s="15">
        <v>0.27223912209978512</v>
      </c>
    </row>
    <row r="44" spans="2:5" x14ac:dyDescent="0.35">
      <c r="B44" t="s">
        <v>45</v>
      </c>
    </row>
    <row r="45" spans="2:5" ht="15" thickBot="1" x14ac:dyDescent="0.4"/>
    <row r="46" spans="2:5" x14ac:dyDescent="0.35">
      <c r="B46" s="13" t="s">
        <v>15</v>
      </c>
      <c r="C46" s="13"/>
    </row>
    <row r="47" spans="2:5" x14ac:dyDescent="0.35">
      <c r="B47" s="14" t="s">
        <v>16</v>
      </c>
      <c r="C47" s="14">
        <v>0.93604643917084174</v>
      </c>
    </row>
    <row r="48" spans="2:5" x14ac:dyDescent="0.35">
      <c r="B48" s="14" t="s">
        <v>17</v>
      </c>
      <c r="C48" s="14">
        <v>0.87618293628441224</v>
      </c>
    </row>
    <row r="49" spans="2:10" x14ac:dyDescent="0.35">
      <c r="B49" s="14" t="s">
        <v>18</v>
      </c>
      <c r="C49" s="14">
        <v>0.84241464618016115</v>
      </c>
    </row>
    <row r="50" spans="2:10" x14ac:dyDescent="0.35">
      <c r="B50" s="14" t="s">
        <v>19</v>
      </c>
      <c r="C50" s="14">
        <v>6.9757630326902362E-3</v>
      </c>
    </row>
    <row r="51" spans="2:10" ht="15" thickBot="1" x14ac:dyDescent="0.4">
      <c r="B51" s="15" t="s">
        <v>20</v>
      </c>
      <c r="C51" s="15">
        <v>15</v>
      </c>
    </row>
    <row r="53" spans="2:10" ht="15" thickBot="1" x14ac:dyDescent="0.4">
      <c r="B53" t="s">
        <v>21</v>
      </c>
    </row>
    <row r="54" spans="2:10" x14ac:dyDescent="0.35">
      <c r="B54" s="16"/>
      <c r="C54" s="16" t="s">
        <v>22</v>
      </c>
      <c r="D54" s="16" t="s">
        <v>23</v>
      </c>
      <c r="E54" s="16" t="s">
        <v>24</v>
      </c>
      <c r="F54" s="16" t="s">
        <v>25</v>
      </c>
      <c r="G54" s="16" t="s">
        <v>26</v>
      </c>
    </row>
    <row r="55" spans="2:10" x14ac:dyDescent="0.35">
      <c r="B55" s="14" t="s">
        <v>27</v>
      </c>
      <c r="C55" s="14">
        <v>3</v>
      </c>
      <c r="D55" s="14">
        <v>3.7878294283528553E-3</v>
      </c>
      <c r="E55" s="14">
        <v>1.2626098094509518E-3</v>
      </c>
      <c r="F55" s="14">
        <v>25.946914504092877</v>
      </c>
      <c r="G55" s="14">
        <v>2.7340770746991094E-5</v>
      </c>
    </row>
    <row r="56" spans="2:10" x14ac:dyDescent="0.35">
      <c r="B56" s="14" t="s">
        <v>28</v>
      </c>
      <c r="C56" s="14">
        <v>11</v>
      </c>
      <c r="D56" s="14">
        <v>5.3527396877072451E-4</v>
      </c>
      <c r="E56" s="14">
        <v>4.8661269888247683E-5</v>
      </c>
      <c r="F56" s="14"/>
      <c r="G56" s="14"/>
      <c r="H56">
        <f>(10000*D56)/C56</f>
        <v>0.48661269888247688</v>
      </c>
    </row>
    <row r="57" spans="2:10" ht="15" thickBot="1" x14ac:dyDescent="0.4">
      <c r="B57" s="15" t="s">
        <v>29</v>
      </c>
      <c r="C57" s="15">
        <v>14</v>
      </c>
      <c r="D57" s="15">
        <v>4.3231033971235797E-3</v>
      </c>
      <c r="E57" s="15"/>
      <c r="F57" s="15"/>
      <c r="G57" s="15"/>
    </row>
    <row r="58" spans="2:10" ht="15" thickBot="1" x14ac:dyDescent="0.4"/>
    <row r="59" spans="2:10" x14ac:dyDescent="0.35">
      <c r="B59" s="16"/>
      <c r="C59" s="16" t="s">
        <v>30</v>
      </c>
      <c r="D59" s="16" t="s">
        <v>19</v>
      </c>
      <c r="E59" s="16" t="s">
        <v>31</v>
      </c>
      <c r="F59" s="16" t="s">
        <v>32</v>
      </c>
      <c r="G59" s="16" t="s">
        <v>33</v>
      </c>
      <c r="H59" s="16" t="s">
        <v>34</v>
      </c>
      <c r="I59" s="16" t="s">
        <v>35</v>
      </c>
      <c r="J59" s="16" t="s">
        <v>36</v>
      </c>
    </row>
    <row r="60" spans="2:10" x14ac:dyDescent="0.35">
      <c r="B60" s="14" t="s">
        <v>37</v>
      </c>
      <c r="C60" s="14">
        <v>16.632116321920314</v>
      </c>
      <c r="D60" s="14">
        <v>27.242810379596019</v>
      </c>
      <c r="E60" s="14">
        <v>0.61051397011437669</v>
      </c>
      <c r="F60" s="14">
        <v>0.55392582999546658</v>
      </c>
      <c r="G60" s="14">
        <v>-43.328905042760979</v>
      </c>
      <c r="H60" s="14">
        <v>76.593137686601608</v>
      </c>
      <c r="I60" s="14">
        <v>-43.328905042760979</v>
      </c>
      <c r="J60" s="14">
        <v>76.593137686601608</v>
      </c>
    </row>
    <row r="61" spans="2:10" x14ac:dyDescent="0.35">
      <c r="B61" s="14" t="s">
        <v>6</v>
      </c>
      <c r="C61" s="14">
        <v>-2.7452902663265162</v>
      </c>
      <c r="D61" s="14">
        <v>5.8992324494353401</v>
      </c>
      <c r="E61" s="14">
        <v>-0.46536397571336396</v>
      </c>
      <c r="F61" s="14">
        <v>0.65074834593971365</v>
      </c>
      <c r="G61" s="14">
        <v>-15.729413343464746</v>
      </c>
      <c r="H61" s="14">
        <v>10.238832810811715</v>
      </c>
      <c r="I61" s="14">
        <v>-15.729413343464746</v>
      </c>
      <c r="J61" s="14">
        <v>10.238832810811715</v>
      </c>
    </row>
    <row r="62" spans="2:10" x14ac:dyDescent="0.35">
      <c r="B62" s="14" t="s">
        <v>7</v>
      </c>
      <c r="C62" s="14">
        <v>-2.4156132485888508</v>
      </c>
      <c r="D62" s="14">
        <v>6.0106297290266193</v>
      </c>
      <c r="E62" s="14">
        <v>-0.40189021075833981</v>
      </c>
      <c r="F62" s="14">
        <v>0.69546316384287854</v>
      </c>
      <c r="G62" s="14">
        <v>-15.644920084982067</v>
      </c>
      <c r="H62" s="14">
        <v>10.813693587804364</v>
      </c>
      <c r="I62" s="14">
        <v>-15.644920084982067</v>
      </c>
      <c r="J62" s="14">
        <v>10.813693587804364</v>
      </c>
    </row>
    <row r="63" spans="2:10" ht="15" thickBot="1" x14ac:dyDescent="0.4">
      <c r="B63" s="15" t="s">
        <v>8</v>
      </c>
      <c r="C63" s="15">
        <v>0.55371486901001643</v>
      </c>
      <c r="D63" s="15">
        <v>1.3019002845785994</v>
      </c>
      <c r="E63" s="15">
        <v>0.42531281048858782</v>
      </c>
      <c r="F63" s="15">
        <v>0.67880994186082644</v>
      </c>
      <c r="G63" s="15">
        <v>-2.3117483372665619</v>
      </c>
      <c r="H63" s="15">
        <v>3.4191780752865943</v>
      </c>
      <c r="I63" s="15">
        <v>-2.3117483372665619</v>
      </c>
      <c r="J63" s="15">
        <v>3.4191780752865943</v>
      </c>
    </row>
    <row r="67" spans="2:5" x14ac:dyDescent="0.35">
      <c r="B67" t="s">
        <v>38</v>
      </c>
    </row>
    <row r="68" spans="2:5" ht="15" thickBot="1" x14ac:dyDescent="0.4"/>
    <row r="69" spans="2:5" x14ac:dyDescent="0.35">
      <c r="B69" s="16" t="s">
        <v>39</v>
      </c>
      <c r="C69" s="16" t="s">
        <v>40</v>
      </c>
      <c r="D69" s="16" t="s">
        <v>41</v>
      </c>
      <c r="E69" s="16" t="s">
        <v>42</v>
      </c>
    </row>
    <row r="70" spans="2:5" x14ac:dyDescent="0.35">
      <c r="B70" s="14">
        <v>1</v>
      </c>
      <c r="C70" s="14">
        <v>4.5660129084214756</v>
      </c>
      <c r="D70" s="14">
        <v>5.6004940377727408E-3</v>
      </c>
      <c r="E70" s="14">
        <v>0.90573738788512848</v>
      </c>
    </row>
    <row r="71" spans="2:5" x14ac:dyDescent="0.35">
      <c r="B71" s="14">
        <v>2</v>
      </c>
      <c r="C71" s="14">
        <v>4.5774690845696426</v>
      </c>
      <c r="D71" s="14">
        <v>-5.8556821103943335E-3</v>
      </c>
      <c r="E71" s="14">
        <v>-0.94700756454397939</v>
      </c>
    </row>
    <row r="72" spans="2:5" x14ac:dyDescent="0.35">
      <c r="B72" s="14">
        <v>3</v>
      </c>
      <c r="C72" s="14">
        <v>4.5857542886665357</v>
      </c>
      <c r="D72" s="14">
        <v>-7.8680999596336676E-4</v>
      </c>
      <c r="E72" s="14">
        <v>-0.12724649391630799</v>
      </c>
    </row>
    <row r="73" spans="2:5" x14ac:dyDescent="0.35">
      <c r="B73" s="14">
        <v>4</v>
      </c>
      <c r="C73" s="14">
        <v>4.577623994995033</v>
      </c>
      <c r="D73" s="14">
        <v>-1.2234679018786387E-2</v>
      </c>
      <c r="E73" s="14">
        <v>-1.9786479802227468</v>
      </c>
    </row>
    <row r="74" spans="2:5" x14ac:dyDescent="0.35">
      <c r="B74" s="14">
        <v>5</v>
      </c>
      <c r="C74" s="14">
        <v>4.580083989340503</v>
      </c>
      <c r="D74" s="14">
        <v>5.9033772308145771E-3</v>
      </c>
      <c r="E74" s="14">
        <v>0.9547210365150125</v>
      </c>
    </row>
    <row r="75" spans="2:5" x14ac:dyDescent="0.35">
      <c r="B75" s="14">
        <v>6</v>
      </c>
      <c r="C75" s="14">
        <v>4.5909976744636261</v>
      </c>
      <c r="D75" s="14">
        <v>5.1317668723163123E-3</v>
      </c>
      <c r="E75" s="14">
        <v>0.82993269715464024</v>
      </c>
    </row>
    <row r="76" spans="2:5" x14ac:dyDescent="0.35">
      <c r="B76" s="14">
        <v>7</v>
      </c>
      <c r="C76" s="14">
        <v>4.5920168465924895</v>
      </c>
      <c r="D76" s="14">
        <v>4.1125947434528243E-3</v>
      </c>
      <c r="E76" s="14">
        <v>0.66510754144940365</v>
      </c>
    </row>
    <row r="77" spans="2:5" x14ac:dyDescent="0.35">
      <c r="B77" s="14">
        <v>8</v>
      </c>
      <c r="C77" s="14">
        <v>4.6017368257526368</v>
      </c>
      <c r="D77" s="14">
        <v>1.4313575647815213E-3</v>
      </c>
      <c r="E77" s="14">
        <v>0.23148566057047573</v>
      </c>
    </row>
    <row r="78" spans="2:5" x14ac:dyDescent="0.35">
      <c r="B78" s="14">
        <v>9</v>
      </c>
      <c r="C78" s="14">
        <v>4.6079676483127994</v>
      </c>
      <c r="D78" s="14">
        <v>1.2091150169042386E-2</v>
      </c>
      <c r="E78" s="14">
        <v>1.9554358413334805</v>
      </c>
    </row>
    <row r="79" spans="2:5" x14ac:dyDescent="0.35">
      <c r="B79" s="14">
        <v>10</v>
      </c>
      <c r="C79" s="14">
        <v>4.6084943665045515</v>
      </c>
      <c r="D79" s="14">
        <v>-4.3246808500434497E-3</v>
      </c>
      <c r="E79" s="14">
        <v>-0.69940707197198482</v>
      </c>
    </row>
    <row r="80" spans="2:5" x14ac:dyDescent="0.35">
      <c r="B80" s="14">
        <v>11</v>
      </c>
      <c r="C80" s="14">
        <v>4.6036331542110052</v>
      </c>
      <c r="D80" s="14">
        <v>-7.5037128750627957E-3</v>
      </c>
      <c r="E80" s="14">
        <v>-1.2135346012442574</v>
      </c>
    </row>
    <row r="81" spans="2:5" x14ac:dyDescent="0.35">
      <c r="B81" s="14">
        <v>12</v>
      </c>
      <c r="C81" s="14">
        <v>4.612872162391298</v>
      </c>
      <c r="D81" s="14">
        <v>2.2483544499616315E-3</v>
      </c>
      <c r="E81" s="14">
        <v>0.36361411561434603</v>
      </c>
    </row>
    <row r="82" spans="2:5" x14ac:dyDescent="0.35">
      <c r="B82" s="14">
        <v>13</v>
      </c>
      <c r="C82" s="14">
        <v>4.6136245400239435</v>
      </c>
      <c r="D82" s="14">
        <v>-1.4787402994267396E-3</v>
      </c>
      <c r="E82" s="14">
        <v>-0.23914861209206711</v>
      </c>
    </row>
    <row r="83" spans="2:5" x14ac:dyDescent="0.35">
      <c r="B83" s="14">
        <v>14</v>
      </c>
      <c r="C83" s="14">
        <v>4.6144919903434527</v>
      </c>
      <c r="D83" s="14">
        <v>-1.3536347061844367E-3</v>
      </c>
      <c r="E83" s="14">
        <v>-0.21891596610247044</v>
      </c>
    </row>
    <row r="84" spans="2:5" ht="15" thickBot="1" x14ac:dyDescent="0.4">
      <c r="B84" s="15">
        <v>15</v>
      </c>
      <c r="C84" s="15">
        <v>4.618101672053557</v>
      </c>
      <c r="D84" s="15">
        <v>-2.9811552122973595E-3</v>
      </c>
      <c r="E84" s="15">
        <v>-0.48212599043140231</v>
      </c>
    </row>
    <row r="87" spans="2:5" x14ac:dyDescent="0.35">
      <c r="B87" t="s">
        <v>46</v>
      </c>
    </row>
    <row r="88" spans="2:5" ht="15" thickBot="1" x14ac:dyDescent="0.4"/>
    <row r="89" spans="2:5" x14ac:dyDescent="0.35">
      <c r="B89" s="13" t="s">
        <v>15</v>
      </c>
      <c r="C89" s="13"/>
    </row>
    <row r="90" spans="2:5" x14ac:dyDescent="0.35">
      <c r="B90" s="14" t="s">
        <v>16</v>
      </c>
      <c r="C90" s="14">
        <v>0.98862745912987915</v>
      </c>
    </row>
    <row r="91" spans="2:5" x14ac:dyDescent="0.35">
      <c r="B91" s="14" t="s">
        <v>17</v>
      </c>
      <c r="C91" s="14">
        <v>0.97738425294560094</v>
      </c>
    </row>
    <row r="92" spans="2:5" x14ac:dyDescent="0.35">
      <c r="B92" s="14" t="s">
        <v>18</v>
      </c>
      <c r="C92" s="14">
        <v>0.97477474367009331</v>
      </c>
    </row>
    <row r="93" spans="2:5" x14ac:dyDescent="0.35">
      <c r="B93" s="14" t="s">
        <v>19</v>
      </c>
      <c r="C93" s="14">
        <v>9.6321719304537784E-3</v>
      </c>
    </row>
    <row r="94" spans="2:5" ht="15" thickBot="1" x14ac:dyDescent="0.4">
      <c r="B94" s="15" t="s">
        <v>20</v>
      </c>
      <c r="C94" s="15">
        <v>30</v>
      </c>
    </row>
    <row r="96" spans="2:5" ht="15" thickBot="1" x14ac:dyDescent="0.4">
      <c r="B96" t="s">
        <v>21</v>
      </c>
    </row>
    <row r="97" spans="2:10" x14ac:dyDescent="0.35">
      <c r="B97" s="16"/>
      <c r="C97" s="16" t="s">
        <v>22</v>
      </c>
      <c r="D97" s="16" t="s">
        <v>23</v>
      </c>
      <c r="E97" s="16" t="s">
        <v>24</v>
      </c>
      <c r="F97" s="16" t="s">
        <v>25</v>
      </c>
      <c r="G97" s="16" t="s">
        <v>26</v>
      </c>
    </row>
    <row r="98" spans="2:10" x14ac:dyDescent="0.35">
      <c r="B98" s="14" t="s">
        <v>27</v>
      </c>
      <c r="C98" s="14">
        <v>3</v>
      </c>
      <c r="D98" s="14">
        <v>0.10425003258810195</v>
      </c>
      <c r="E98" s="14">
        <v>3.4750010862700652E-2</v>
      </c>
      <c r="F98" s="14">
        <v>374.54714651492799</v>
      </c>
      <c r="G98" s="14">
        <v>1.6763921176861197E-21</v>
      </c>
    </row>
    <row r="99" spans="2:10" x14ac:dyDescent="0.35">
      <c r="B99" s="14" t="s">
        <v>28</v>
      </c>
      <c r="C99" s="14">
        <v>26</v>
      </c>
      <c r="D99" s="14">
        <v>2.4122471385433632E-3</v>
      </c>
      <c r="E99" s="14">
        <v>9.2778736097821665E-5</v>
      </c>
      <c r="F99" s="14"/>
      <c r="G99" s="14"/>
      <c r="H99">
        <f>(10000*D99)/C99</f>
        <v>0.92778736097821657</v>
      </c>
    </row>
    <row r="100" spans="2:10" ht="15" thickBot="1" x14ac:dyDescent="0.4">
      <c r="B100" s="15" t="s">
        <v>29</v>
      </c>
      <c r="C100" s="15">
        <v>29</v>
      </c>
      <c r="D100" s="15">
        <v>0.10666227972664531</v>
      </c>
      <c r="E100" s="15"/>
      <c r="F100" s="15"/>
      <c r="G100" s="15"/>
    </row>
    <row r="101" spans="2:10" ht="15" thickBot="1" x14ac:dyDescent="0.4"/>
    <row r="102" spans="2:10" x14ac:dyDescent="0.35">
      <c r="B102" s="16"/>
      <c r="C102" s="16" t="s">
        <v>30</v>
      </c>
      <c r="D102" s="16" t="s">
        <v>19</v>
      </c>
      <c r="E102" s="16" t="s">
        <v>31</v>
      </c>
      <c r="F102" s="16" t="s">
        <v>32</v>
      </c>
      <c r="G102" s="16" t="s">
        <v>33</v>
      </c>
      <c r="H102" s="16" t="s">
        <v>34</v>
      </c>
      <c r="I102" s="16" t="s">
        <v>35</v>
      </c>
      <c r="J102" s="16" t="s">
        <v>36</v>
      </c>
    </row>
    <row r="103" spans="2:10" x14ac:dyDescent="0.35">
      <c r="B103" s="14" t="s">
        <v>37</v>
      </c>
      <c r="C103" s="14">
        <v>8.028977141879821</v>
      </c>
      <c r="D103" s="14">
        <v>1.7981242661458698</v>
      </c>
      <c r="E103" s="14">
        <v>4.4651959227986326</v>
      </c>
      <c r="F103" s="14">
        <v>1.3789315561062732E-4</v>
      </c>
      <c r="G103" s="14">
        <v>4.3328797784788726</v>
      </c>
      <c r="H103" s="14">
        <v>11.725074505280769</v>
      </c>
      <c r="I103" s="14">
        <v>4.3328797784788726</v>
      </c>
      <c r="J103" s="14">
        <v>11.725074505280769</v>
      </c>
    </row>
    <row r="104" spans="2:10" x14ac:dyDescent="0.35">
      <c r="B104" s="14" t="s">
        <v>6</v>
      </c>
      <c r="C104" s="14">
        <v>-0.99625114659556102</v>
      </c>
      <c r="D104" s="14">
        <v>0.39701364806992789</v>
      </c>
      <c r="E104" s="14">
        <v>-2.5093624650910908</v>
      </c>
      <c r="F104" s="14">
        <v>1.8657626608329494E-2</v>
      </c>
      <c r="G104" s="14">
        <v>-1.8123243877462991</v>
      </c>
      <c r="H104" s="14">
        <v>-0.18017790544482293</v>
      </c>
      <c r="I104" s="14">
        <v>-1.8123243877462991</v>
      </c>
      <c r="J104" s="14">
        <v>-0.18017790544482293</v>
      </c>
    </row>
    <row r="105" spans="2:10" x14ac:dyDescent="0.35">
      <c r="B105" s="14" t="s">
        <v>7</v>
      </c>
      <c r="C105" s="14">
        <v>-0.71839298021465181</v>
      </c>
      <c r="D105" s="14">
        <v>0.43242505559450817</v>
      </c>
      <c r="E105" s="14">
        <v>-1.661312106966115</v>
      </c>
      <c r="F105" s="14">
        <v>0.10866364169332342</v>
      </c>
      <c r="G105" s="14">
        <v>-1.6072554119959443</v>
      </c>
      <c r="H105" s="14">
        <v>0.17046945156664073</v>
      </c>
      <c r="I105" s="14">
        <v>-1.6072554119959443</v>
      </c>
      <c r="J105" s="14">
        <v>0.17046945156664073</v>
      </c>
    </row>
    <row r="106" spans="2:10" ht="15" thickBot="1" x14ac:dyDescent="0.4">
      <c r="B106" s="15" t="s">
        <v>8</v>
      </c>
      <c r="C106" s="15">
        <v>0.2111849821271968</v>
      </c>
      <c r="D106" s="15">
        <v>9.5131567759243113E-2</v>
      </c>
      <c r="E106" s="15">
        <v>2.219925384407194</v>
      </c>
      <c r="F106" s="15">
        <v>3.5352303856963752E-2</v>
      </c>
      <c r="G106" s="15">
        <v>1.5639244053823359E-2</v>
      </c>
      <c r="H106" s="15">
        <v>0.40673072020057022</v>
      </c>
      <c r="I106" s="15">
        <v>1.5639244053823359E-2</v>
      </c>
      <c r="J106" s="15">
        <v>0.40673072020057022</v>
      </c>
    </row>
    <row r="110" spans="2:10" x14ac:dyDescent="0.35">
      <c r="B110" t="s">
        <v>38</v>
      </c>
    </row>
    <row r="111" spans="2:10" ht="15" thickBot="1" x14ac:dyDescent="0.4"/>
    <row r="112" spans="2:10" x14ac:dyDescent="0.35">
      <c r="B112" s="16" t="s">
        <v>39</v>
      </c>
      <c r="C112" s="16" t="s">
        <v>40</v>
      </c>
      <c r="D112" s="16" t="s">
        <v>41</v>
      </c>
      <c r="E112" s="16" t="s">
        <v>42</v>
      </c>
    </row>
    <row r="113" spans="2:5" x14ac:dyDescent="0.35">
      <c r="B113" s="14">
        <v>1</v>
      </c>
      <c r="C113" s="14">
        <v>4.4838308558628484</v>
      </c>
      <c r="D113" s="14">
        <v>3.6812866570103964E-3</v>
      </c>
      <c r="E113" s="14">
        <v>0.40363399435314967</v>
      </c>
    </row>
    <row r="114" spans="2:5" x14ac:dyDescent="0.35">
      <c r="B114" s="14">
        <v>2</v>
      </c>
      <c r="C114" s="14">
        <v>4.4898440020357491</v>
      </c>
      <c r="D114" s="14">
        <v>-2.3318595158903221E-3</v>
      </c>
      <c r="E114" s="14">
        <v>-0.25567630515184692</v>
      </c>
    </row>
    <row r="115" spans="2:5" x14ac:dyDescent="0.35">
      <c r="B115" s="14">
        <v>3</v>
      </c>
      <c r="C115" s="14">
        <v>4.4988943148339668</v>
      </c>
      <c r="D115" s="14">
        <v>-9.1349803572029487E-3</v>
      </c>
      <c r="E115" s="14">
        <v>-1.0016032310045055</v>
      </c>
    </row>
    <row r="116" spans="2:5" x14ac:dyDescent="0.35">
      <c r="B116" s="14">
        <v>4</v>
      </c>
      <c r="C116" s="14">
        <v>4.479308529758196</v>
      </c>
      <c r="D116" s="14">
        <v>5.951359557338165E-3</v>
      </c>
      <c r="E116" s="14">
        <v>0.65253571747412342</v>
      </c>
    </row>
    <row r="117" spans="2:5" x14ac:dyDescent="0.35">
      <c r="B117" s="14">
        <v>5</v>
      </c>
      <c r="C117" s="14">
        <v>4.4796472193034749</v>
      </c>
      <c r="D117" s="14">
        <v>-2.3104048252680087E-3</v>
      </c>
      <c r="E117" s="14">
        <v>-0.25332390956836143</v>
      </c>
    </row>
    <row r="118" spans="2:5" x14ac:dyDescent="0.35">
      <c r="B118" s="14">
        <v>6</v>
      </c>
      <c r="C118" s="14">
        <v>4.4579166822778369</v>
      </c>
      <c r="D118" s="14">
        <v>-4.7328532876269591E-3</v>
      </c>
      <c r="E118" s="14">
        <v>-0.51893282299393362</v>
      </c>
    </row>
    <row r="119" spans="2:5" x14ac:dyDescent="0.35">
      <c r="B119" s="14">
        <v>7</v>
      </c>
      <c r="C119" s="14">
        <v>4.4501115729195568</v>
      </c>
      <c r="D119" s="14">
        <v>4.2357233339505029E-3</v>
      </c>
      <c r="E119" s="14">
        <v>0.46442510120788272</v>
      </c>
    </row>
    <row r="120" spans="2:5" x14ac:dyDescent="0.35">
      <c r="B120" s="14">
        <v>8</v>
      </c>
      <c r="C120" s="14">
        <v>4.4545473253675807</v>
      </c>
      <c r="D120" s="14">
        <v>1.2509558490876316E-2</v>
      </c>
      <c r="E120" s="14">
        <v>1.3716082260671683</v>
      </c>
    </row>
    <row r="121" spans="2:5" x14ac:dyDescent="0.35">
      <c r="B121" s="14">
        <v>9</v>
      </c>
      <c r="C121" s="14">
        <v>4.4662164220111196</v>
      </c>
      <c r="D121" s="14">
        <v>-1.8870321216595265E-2</v>
      </c>
      <c r="E121" s="14">
        <v>-2.0690328781858356</v>
      </c>
    </row>
    <row r="122" spans="2:5" x14ac:dyDescent="0.35">
      <c r="B122" s="14">
        <v>10</v>
      </c>
      <c r="C122" s="14">
        <v>4.4907682966847347</v>
      </c>
      <c r="D122" s="14">
        <v>-7.7657446708512268E-3</v>
      </c>
      <c r="E122" s="14">
        <v>-0.85147363752648775</v>
      </c>
    </row>
    <row r="123" spans="2:5" x14ac:dyDescent="0.35">
      <c r="B123" s="14">
        <v>11</v>
      </c>
      <c r="C123" s="14">
        <v>4.4971107384331912</v>
      </c>
      <c r="D123" s="14">
        <v>-1.523876878959296E-2</v>
      </c>
      <c r="E123" s="14">
        <v>-1.6708519842795138</v>
      </c>
    </row>
    <row r="124" spans="2:5" x14ac:dyDescent="0.35">
      <c r="B124" s="14">
        <v>12</v>
      </c>
      <c r="C124" s="14">
        <v>4.4900828306367071</v>
      </c>
      <c r="D124" s="14">
        <v>-5.9509730256719351E-3</v>
      </c>
      <c r="E124" s="14">
        <v>-0.65249333628110018</v>
      </c>
    </row>
    <row r="125" spans="2:5" x14ac:dyDescent="0.35">
      <c r="B125" s="14">
        <v>13</v>
      </c>
      <c r="C125" s="14">
        <v>4.5081848582820605</v>
      </c>
      <c r="D125" s="14">
        <v>1.0337520980359116E-2</v>
      </c>
      <c r="E125" s="14">
        <v>1.133455575122319</v>
      </c>
    </row>
    <row r="126" spans="2:5" x14ac:dyDescent="0.35">
      <c r="B126" s="14">
        <v>14</v>
      </c>
      <c r="C126" s="14">
        <v>4.520364714413331</v>
      </c>
      <c r="D126" s="14">
        <v>1.5455393439967047E-2</v>
      </c>
      <c r="E126" s="14">
        <v>1.6946037539873515</v>
      </c>
    </row>
    <row r="127" spans="2:5" x14ac:dyDescent="0.35">
      <c r="B127" s="14">
        <v>15</v>
      </c>
      <c r="C127" s="14">
        <v>4.5470069669019324</v>
      </c>
      <c r="D127" s="14">
        <v>7.9220026494120077E-3</v>
      </c>
      <c r="E127" s="14">
        <v>0.86860651467310401</v>
      </c>
    </row>
    <row r="128" spans="2:5" x14ac:dyDescent="0.35">
      <c r="B128" s="14">
        <v>16</v>
      </c>
      <c r="C128" s="14">
        <v>4.5579721983882688</v>
      </c>
      <c r="D128" s="14">
        <v>1.3641204070979462E-2</v>
      </c>
      <c r="E128" s="14">
        <v>1.495687296307264</v>
      </c>
    </row>
    <row r="129" spans="2:5" x14ac:dyDescent="0.35">
      <c r="B129" s="14">
        <v>17</v>
      </c>
      <c r="C129" s="14">
        <v>4.5631808690685194</v>
      </c>
      <c r="D129" s="14">
        <v>8.4325333907289135E-3</v>
      </c>
      <c r="E129" s="14">
        <v>0.92458356334042147</v>
      </c>
    </row>
    <row r="130" spans="2:5" x14ac:dyDescent="0.35">
      <c r="B130" s="14">
        <v>18</v>
      </c>
      <c r="C130" s="14">
        <v>4.579543783501796</v>
      </c>
      <c r="D130" s="14">
        <v>5.4236951687762769E-3</v>
      </c>
      <c r="E130" s="14">
        <v>0.59468005322489792</v>
      </c>
    </row>
    <row r="131" spans="2:5" x14ac:dyDescent="0.35">
      <c r="B131" s="14">
        <v>19</v>
      </c>
      <c r="C131" s="14">
        <v>4.5772213874938235</v>
      </c>
      <c r="D131" s="14">
        <v>-1.1832071517576814E-2</v>
      </c>
      <c r="E131" s="14">
        <v>-1.2973252922363159</v>
      </c>
    </row>
    <row r="132" spans="2:5" x14ac:dyDescent="0.35">
      <c r="B132" s="14">
        <v>20</v>
      </c>
      <c r="C132" s="14">
        <v>4.5797966156340415</v>
      </c>
      <c r="D132" s="14">
        <v>6.1907509372760572E-3</v>
      </c>
      <c r="E132" s="14">
        <v>0.67878374103241779</v>
      </c>
    </row>
    <row r="133" spans="2:5" x14ac:dyDescent="0.35">
      <c r="B133" s="14">
        <v>21</v>
      </c>
      <c r="C133" s="14">
        <v>4.5895042072129755</v>
      </c>
      <c r="D133" s="14">
        <v>6.6252341229668943E-3</v>
      </c>
      <c r="E133" s="14">
        <v>0.72642256953432405</v>
      </c>
    </row>
    <row r="134" spans="2:5" x14ac:dyDescent="0.35">
      <c r="B134" s="14">
        <v>22</v>
      </c>
      <c r="C134" s="14">
        <v>4.5886619903812225</v>
      </c>
      <c r="D134" s="14">
        <v>7.4674509547199008E-3</v>
      </c>
      <c r="E134" s="14">
        <v>0.81876727821506412</v>
      </c>
    </row>
    <row r="135" spans="2:5" x14ac:dyDescent="0.35">
      <c r="B135" s="14">
        <v>23</v>
      </c>
      <c r="C135" s="14">
        <v>4.6021706559637465</v>
      </c>
      <c r="D135" s="14">
        <v>9.975273536717566E-4</v>
      </c>
      <c r="E135" s="14">
        <v>0.10937370211915041</v>
      </c>
    </row>
    <row r="136" spans="2:5" x14ac:dyDescent="0.35">
      <c r="B136" s="14">
        <v>24</v>
      </c>
      <c r="C136" s="14">
        <v>4.6109653517354703</v>
      </c>
      <c r="D136" s="14">
        <v>9.0934467463714697E-3</v>
      </c>
      <c r="E136" s="14">
        <v>0.99704928592992292</v>
      </c>
    </row>
    <row r="137" spans="2:5" x14ac:dyDescent="0.35">
      <c r="B137" s="14">
        <v>25</v>
      </c>
      <c r="C137" s="14">
        <v>4.6112677705681824</v>
      </c>
      <c r="D137" s="14">
        <v>-7.0980849136743629E-3</v>
      </c>
      <c r="E137" s="14">
        <v>-0.7782682069890553</v>
      </c>
    </row>
    <row r="138" spans="2:5" x14ac:dyDescent="0.35">
      <c r="B138" s="14">
        <v>26</v>
      </c>
      <c r="C138" s="14">
        <v>4.6070514420957434</v>
      </c>
      <c r="D138" s="14">
        <v>-1.0922000759800987E-2</v>
      </c>
      <c r="E138" s="14">
        <v>-1.1975407523919315</v>
      </c>
    </row>
    <row r="139" spans="2:5" x14ac:dyDescent="0.35">
      <c r="B139" s="14">
        <v>27</v>
      </c>
      <c r="C139" s="14">
        <v>4.6162489094171804</v>
      </c>
      <c r="D139" s="14">
        <v>-1.1283925759206781E-3</v>
      </c>
      <c r="E139" s="14">
        <v>-0.12372239519841791</v>
      </c>
    </row>
    <row r="140" spans="2:5" x14ac:dyDescent="0.35">
      <c r="B140" s="14">
        <v>28</v>
      </c>
      <c r="C140" s="14">
        <v>4.6163298054323203</v>
      </c>
      <c r="D140" s="14">
        <v>-4.1840057078035287E-3</v>
      </c>
      <c r="E140" s="14">
        <v>-0.45875453165839836</v>
      </c>
    </row>
    <row r="141" spans="2:5" x14ac:dyDescent="0.35">
      <c r="B141" s="14">
        <v>29</v>
      </c>
      <c r="C141" s="14">
        <v>4.6194415372431106</v>
      </c>
      <c r="D141" s="14">
        <v>-6.3031816058423118E-3</v>
      </c>
      <c r="E141" s="14">
        <v>-0.69111118088412626</v>
      </c>
    </row>
    <row r="142" spans="2:5" ht="15" thickBot="1" x14ac:dyDescent="0.4">
      <c r="B142" s="15">
        <v>30</v>
      </c>
      <c r="C142" s="15">
        <v>4.6252815619263217</v>
      </c>
      <c r="D142" s="15">
        <v>-1.0161045085061993E-2</v>
      </c>
      <c r="E142" s="15">
        <v>-1.114105908236102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Teste de Estabilidade e previsã</vt:lpstr>
      <vt:lpstr>Equação 1</vt:lpstr>
      <vt:lpstr>Equação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2020-09-01T19:19:53Z</dcterms:created>
  <dcterms:modified xsi:type="dcterms:W3CDTF">2020-09-02T00:41:31Z</dcterms:modified>
</cp:coreProperties>
</file>