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dri\Desktop\Curso Econometria no Excel\datasets\"/>
    </mc:Choice>
  </mc:AlternateContent>
  <bookViews>
    <workbookView xWindow="0" yWindow="0" windowWidth="19200" windowHeight="7020"/>
  </bookViews>
  <sheets>
    <sheet name="Int. Conf. Y (exercício)" sheetId="2" r:id="rId1"/>
    <sheet name="Intervalo de conf Y (resolvido)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6" i="1"/>
  <c r="H24" i="1"/>
  <c r="H23" i="1"/>
  <c r="K25" i="2"/>
  <c r="L25" i="2" s="1"/>
  <c r="E25" i="2"/>
  <c r="K24" i="2"/>
  <c r="L24" i="2" s="1"/>
  <c r="E24" i="2"/>
  <c r="K23" i="2"/>
  <c r="L23" i="2" s="1"/>
  <c r="E23" i="2"/>
  <c r="K22" i="2"/>
  <c r="L22" i="2" s="1"/>
  <c r="E22" i="2"/>
  <c r="K21" i="2"/>
  <c r="L21" i="2" s="1"/>
  <c r="E21" i="2"/>
  <c r="K20" i="2"/>
  <c r="L20" i="2" s="1"/>
  <c r="E20" i="2"/>
  <c r="K19" i="2"/>
  <c r="L19" i="2" s="1"/>
  <c r="E19" i="2"/>
  <c r="K18" i="2"/>
  <c r="L18" i="2" s="1"/>
  <c r="E18" i="2"/>
  <c r="K17" i="2"/>
  <c r="L17" i="2" s="1"/>
  <c r="E17" i="2"/>
  <c r="K16" i="2"/>
  <c r="L16" i="2" s="1"/>
  <c r="E16" i="2"/>
  <c r="K15" i="2"/>
  <c r="L15" i="2" s="1"/>
  <c r="E15" i="2"/>
  <c r="K14" i="2"/>
  <c r="L14" i="2" s="1"/>
  <c r="H14" i="2"/>
  <c r="E14" i="2"/>
  <c r="K13" i="2"/>
  <c r="L13" i="2" s="1"/>
  <c r="E13" i="2"/>
  <c r="K12" i="2"/>
  <c r="L12" i="2" s="1"/>
  <c r="E12" i="2"/>
  <c r="L11" i="2"/>
  <c r="K11" i="2"/>
  <c r="E11" i="2"/>
  <c r="K10" i="2"/>
  <c r="L10" i="2" s="1"/>
  <c r="H10" i="2"/>
  <c r="H12" i="2" s="1"/>
  <c r="E10" i="2"/>
  <c r="K9" i="2"/>
  <c r="L9" i="2" s="1"/>
  <c r="H9" i="2"/>
  <c r="E9" i="2"/>
  <c r="K8" i="2"/>
  <c r="L8" i="2" s="1"/>
  <c r="E8" i="2"/>
  <c r="K7" i="2"/>
  <c r="L7" i="2" s="1"/>
  <c r="E7" i="2"/>
  <c r="K6" i="2"/>
  <c r="L6" i="2" s="1"/>
  <c r="H6" i="2"/>
  <c r="H11" i="2" s="1"/>
  <c r="E6" i="2"/>
  <c r="H26" i="1"/>
  <c r="K7" i="1"/>
  <c r="L7" i="1" s="1"/>
  <c r="K8" i="1"/>
  <c r="L8" i="1" s="1"/>
  <c r="K9" i="1"/>
  <c r="K10" i="1"/>
  <c r="L10" i="1" s="1"/>
  <c r="K11" i="1"/>
  <c r="K12" i="1"/>
  <c r="K13" i="1"/>
  <c r="K14" i="1"/>
  <c r="K15" i="1"/>
  <c r="L15" i="1" s="1"/>
  <c r="K16" i="1"/>
  <c r="L16" i="1" s="1"/>
  <c r="K17" i="1"/>
  <c r="L17" i="1" s="1"/>
  <c r="K18" i="1"/>
  <c r="L18" i="1" s="1"/>
  <c r="K19" i="1"/>
  <c r="K20" i="1"/>
  <c r="K21" i="1"/>
  <c r="K22" i="1"/>
  <c r="K23" i="1"/>
  <c r="L23" i="1" s="1"/>
  <c r="K24" i="1"/>
  <c r="L24" i="1" s="1"/>
  <c r="K25" i="1"/>
  <c r="L25" i="1" s="1"/>
  <c r="K6" i="1"/>
  <c r="L6" i="1" s="1"/>
  <c r="L22" i="1"/>
  <c r="L21" i="1"/>
  <c r="L20" i="1"/>
  <c r="L19" i="1"/>
  <c r="L14" i="1"/>
  <c r="H14" i="1"/>
  <c r="L13" i="1"/>
  <c r="L12" i="1"/>
  <c r="L11" i="1"/>
  <c r="H10" i="1"/>
  <c r="H12" i="1" s="1"/>
  <c r="L9" i="1"/>
  <c r="H9" i="1"/>
  <c r="H6" i="1"/>
  <c r="H7" i="1" s="1"/>
  <c r="H8" i="1" s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H7" i="2" l="1"/>
  <c r="H8" i="2" s="1"/>
  <c r="H11" i="1"/>
  <c r="H18" i="1" s="1"/>
  <c r="H15" i="2" l="1"/>
  <c r="H18" i="2"/>
  <c r="H19" i="1"/>
  <c r="H20" i="1"/>
  <c r="H15" i="1"/>
  <c r="H16" i="2" l="1"/>
  <c r="H17" i="2"/>
  <c r="H19" i="2"/>
  <c r="H20" i="2"/>
  <c r="H16" i="1"/>
  <c r="H17" i="1"/>
</calcChain>
</file>

<file path=xl/sharedStrings.xml><?xml version="1.0" encoding="utf-8"?>
<sst xmlns="http://schemas.openxmlformats.org/spreadsheetml/2006/main" count="92" uniqueCount="26">
  <si>
    <r>
      <rPr>
        <b/>
        <i/>
        <sz val="11"/>
        <color theme="1"/>
        <rFont val="Calibri"/>
        <family val="2"/>
        <scheme val="minor"/>
      </rPr>
      <t>Tabela 1.</t>
    </r>
    <r>
      <rPr>
        <sz val="11"/>
        <color theme="1"/>
        <rFont val="Calibri"/>
        <family val="2"/>
        <scheme val="minor"/>
      </rPr>
      <t xml:space="preserve"> Número de clientes e vendas semanais, para uma amostra de 20 empresas de prestação de serviços.</t>
    </r>
  </si>
  <si>
    <t>Loja</t>
  </si>
  <si>
    <t>Clientes (X)</t>
  </si>
  <si>
    <t>Vendas (Y)</t>
  </si>
  <si>
    <t>(X-Média)^2</t>
  </si>
  <si>
    <t>Numero de clientes</t>
  </si>
  <si>
    <t>Y projetado</t>
  </si>
  <si>
    <t>erro = (Y-Yestimado)</t>
  </si>
  <si>
    <t>Numero de observações (n)</t>
  </si>
  <si>
    <t>Graus de Liberdade</t>
  </si>
  <si>
    <t>Valor de t</t>
  </si>
  <si>
    <t>Nro Médio de clientes</t>
  </si>
  <si>
    <t>Soma das diferenças ao quadrado</t>
  </si>
  <si>
    <t>Erro padrão da estimativa</t>
  </si>
  <si>
    <t>Estatística hi</t>
  </si>
  <si>
    <t>Vendas previstas</t>
  </si>
  <si>
    <t>Metade da amplitude</t>
  </si>
  <si>
    <t>Limite de confiança inferior</t>
  </si>
  <si>
    <t>Limite de confiança superior</t>
  </si>
  <si>
    <t>Limite de Previsão Inferior</t>
  </si>
  <si>
    <t>Limite de Previsão Superior</t>
  </si>
  <si>
    <t>Construção do intervalo com 95% de confiança</t>
  </si>
  <si>
    <t>&lt;= Yi &lt;=</t>
  </si>
  <si>
    <t xml:space="preserve">      |</t>
  </si>
  <si>
    <t>Banda Inf</t>
  </si>
  <si>
    <t>Banda Sup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</si>
</sst>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4" fillId="0" borderId="1" xfId="1" applyFont="1" applyBorder="1" applyAlignment="1">
      <alignment horizontal="center"/>
    </xf>
    <xf numFmtId="2" fontId="4" fillId="0" borderId="1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1" applyAlignment="1">
      <alignment horizontal="center"/>
    </xf>
    <xf numFmtId="2" fontId="3" fillId="0" borderId="0" xfId="1" applyNumberFormat="1" applyAlignment="1">
      <alignment horizontal="center"/>
    </xf>
    <xf numFmtId="2" fontId="0" fillId="0" borderId="0" xfId="0" applyNumberFormat="1"/>
    <xf numFmtId="0" fontId="3" fillId="0" borderId="2" xfId="1" applyBorder="1" applyAlignment="1">
      <alignment horizontal="center"/>
    </xf>
    <xf numFmtId="2" fontId="3" fillId="0" borderId="2" xfId="1" applyNumberFormat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1" fontId="0" fillId="0" borderId="0" xfId="0" applyNumberFormat="1"/>
    <xf numFmtId="164" fontId="1" fillId="0" borderId="0" xfId="0" applyNumberFormat="1" applyFont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2" xfId="0" applyBorder="1"/>
    <xf numFmtId="0" fontId="0" fillId="0" borderId="9" xfId="0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Intervalo de 95% de conf. para valores previstos</a:t>
            </a:r>
            <a:r>
              <a:rPr lang="pt-BR" sz="1100" b="1" baseline="0"/>
              <a:t> de Y</a:t>
            </a:r>
            <a:endParaRPr lang="pt-BR" sz="11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'Intervalo de conf Y (resolvido)'!$K$5</c:f>
              <c:strCache>
                <c:ptCount val="1"/>
                <c:pt idx="0">
                  <c:v>Y projetado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'Intervalo de conf Y (resolvido)'!$C$6:$C$25</c:f>
              <c:numCache>
                <c:formatCode>General</c:formatCode>
                <c:ptCount val="20"/>
                <c:pt idx="0">
                  <c:v>907</c:v>
                </c:pt>
                <c:pt idx="1">
                  <c:v>926</c:v>
                </c:pt>
                <c:pt idx="2">
                  <c:v>506</c:v>
                </c:pt>
                <c:pt idx="3">
                  <c:v>741</c:v>
                </c:pt>
                <c:pt idx="4">
                  <c:v>789</c:v>
                </c:pt>
                <c:pt idx="5">
                  <c:v>889</c:v>
                </c:pt>
                <c:pt idx="6">
                  <c:v>874</c:v>
                </c:pt>
                <c:pt idx="7">
                  <c:v>510</c:v>
                </c:pt>
                <c:pt idx="8">
                  <c:v>529</c:v>
                </c:pt>
                <c:pt idx="9">
                  <c:v>420</c:v>
                </c:pt>
                <c:pt idx="10">
                  <c:v>679</c:v>
                </c:pt>
                <c:pt idx="11">
                  <c:v>872</c:v>
                </c:pt>
                <c:pt idx="12">
                  <c:v>924</c:v>
                </c:pt>
                <c:pt idx="13">
                  <c:v>607</c:v>
                </c:pt>
                <c:pt idx="14">
                  <c:v>452</c:v>
                </c:pt>
                <c:pt idx="15">
                  <c:v>729</c:v>
                </c:pt>
                <c:pt idx="16">
                  <c:v>794</c:v>
                </c:pt>
                <c:pt idx="17">
                  <c:v>844</c:v>
                </c:pt>
                <c:pt idx="18">
                  <c:v>1010</c:v>
                </c:pt>
                <c:pt idx="19">
                  <c:v>621</c:v>
                </c:pt>
              </c:numCache>
            </c:numRef>
          </c:xVal>
          <c:yVal>
            <c:numRef>
              <c:f>'Intervalo de conf Y (resolvido)'!$K$6:$K$25</c:f>
              <c:numCache>
                <c:formatCode>General</c:formatCode>
                <c:ptCount val="20"/>
                <c:pt idx="0">
                  <c:v>10.340554117453628</c:v>
                </c:pt>
                <c:pt idx="1">
                  <c:v>10.506411542711628</c:v>
                </c:pt>
                <c:pt idx="2">
                  <c:v>6.8400895106927253</c:v>
                </c:pt>
                <c:pt idx="3">
                  <c:v>8.8914839809890154</c:v>
                </c:pt>
                <c:pt idx="4">
                  <c:v>9.3104922132197476</c:v>
                </c:pt>
                <c:pt idx="5">
                  <c:v>10.183426030367105</c:v>
                </c:pt>
                <c:pt idx="6">
                  <c:v>10.052485957795001</c:v>
                </c:pt>
                <c:pt idx="7">
                  <c:v>6.8750068633786192</c:v>
                </c:pt>
                <c:pt idx="8">
                  <c:v>7.0408642886366177</c:v>
                </c:pt>
                <c:pt idx="9">
                  <c:v>6.0893664279459978</c:v>
                </c:pt>
                <c:pt idx="10">
                  <c:v>8.3502650143576531</c:v>
                </c:pt>
                <c:pt idx="11">
                  <c:v>10.035027281452054</c:v>
                </c:pt>
                <c:pt idx="12">
                  <c:v>10.488952866368681</c:v>
                </c:pt>
                <c:pt idx="13">
                  <c:v>7.7217526660115565</c:v>
                </c:pt>
                <c:pt idx="14">
                  <c:v>6.3687052494331517</c:v>
                </c:pt>
                <c:pt idx="15">
                  <c:v>8.7867319229313328</c:v>
                </c:pt>
                <c:pt idx="16">
                  <c:v>9.3541389040771143</c:v>
                </c:pt>
                <c:pt idx="17">
                  <c:v>9.790605812650794</c:v>
                </c:pt>
                <c:pt idx="18">
                  <c:v>11.239675949115409</c:v>
                </c:pt>
                <c:pt idx="19">
                  <c:v>7.8439634004121865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067776"/>
        <c:axId val="331066600"/>
      </c:scatterChart>
      <c:scatterChart>
        <c:scatterStyle val="smoothMarker"/>
        <c:varyColors val="0"/>
        <c:ser>
          <c:idx val="1"/>
          <c:order val="1"/>
          <c:tx>
            <c:strRef>
              <c:f>'Intervalo de conf Y (resolvido)'!$N$5</c:f>
              <c:strCache>
                <c:ptCount val="1"/>
                <c:pt idx="0">
                  <c:v>Banda Inf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'Intervalo de conf Y (resolvido)'!$C$6:$C$25</c:f>
              <c:numCache>
                <c:formatCode>General</c:formatCode>
                <c:ptCount val="20"/>
                <c:pt idx="0">
                  <c:v>907</c:v>
                </c:pt>
                <c:pt idx="1">
                  <c:v>926</c:v>
                </c:pt>
                <c:pt idx="2">
                  <c:v>506</c:v>
                </c:pt>
                <c:pt idx="3">
                  <c:v>741</c:v>
                </c:pt>
                <c:pt idx="4">
                  <c:v>789</c:v>
                </c:pt>
                <c:pt idx="5">
                  <c:v>889</c:v>
                </c:pt>
                <c:pt idx="6">
                  <c:v>874</c:v>
                </c:pt>
                <c:pt idx="7">
                  <c:v>510</c:v>
                </c:pt>
                <c:pt idx="8">
                  <c:v>529</c:v>
                </c:pt>
                <c:pt idx="9">
                  <c:v>420</c:v>
                </c:pt>
                <c:pt idx="10">
                  <c:v>679</c:v>
                </c:pt>
                <c:pt idx="11">
                  <c:v>872</c:v>
                </c:pt>
                <c:pt idx="12">
                  <c:v>924</c:v>
                </c:pt>
                <c:pt idx="13">
                  <c:v>607</c:v>
                </c:pt>
                <c:pt idx="14">
                  <c:v>452</c:v>
                </c:pt>
                <c:pt idx="15">
                  <c:v>729</c:v>
                </c:pt>
                <c:pt idx="16">
                  <c:v>794</c:v>
                </c:pt>
                <c:pt idx="17">
                  <c:v>844</c:v>
                </c:pt>
                <c:pt idx="18">
                  <c:v>1010</c:v>
                </c:pt>
                <c:pt idx="19">
                  <c:v>621</c:v>
                </c:pt>
              </c:numCache>
            </c:numRef>
          </c:xVal>
          <c:yVal>
            <c:numRef>
              <c:f>'Intervalo de conf Y (resolvido)'!$N$6:$N$25</c:f>
              <c:numCache>
                <c:formatCode>General</c:formatCode>
                <c:ptCount val="20"/>
                <c:pt idx="0">
                  <c:v>9.2466397941723368</c:v>
                </c:pt>
                <c:pt idx="1">
                  <c:v>9.4124972194303371</c:v>
                </c:pt>
                <c:pt idx="2">
                  <c:v>5.7461751874114348</c:v>
                </c:pt>
                <c:pt idx="3">
                  <c:v>7.797569657707724</c:v>
                </c:pt>
                <c:pt idx="4">
                  <c:v>8.2165778899384563</c:v>
                </c:pt>
                <c:pt idx="5">
                  <c:v>9.0895117070858138</c:v>
                </c:pt>
                <c:pt idx="6">
                  <c:v>8.9585716345137101</c:v>
                </c:pt>
                <c:pt idx="7">
                  <c:v>5.7810925400973279</c:v>
                </c:pt>
                <c:pt idx="8">
                  <c:v>5.9469499653553264</c:v>
                </c:pt>
                <c:pt idx="9">
                  <c:v>4.9954521046647073</c:v>
                </c:pt>
                <c:pt idx="10">
                  <c:v>7.2563506910763618</c:v>
                </c:pt>
                <c:pt idx="11">
                  <c:v>8.9411129581707627</c:v>
                </c:pt>
                <c:pt idx="12">
                  <c:v>9.3950385430873897</c:v>
                </c:pt>
                <c:pt idx="13">
                  <c:v>6.6278383427302661</c:v>
                </c:pt>
                <c:pt idx="14">
                  <c:v>5.2747909261518604</c:v>
                </c:pt>
                <c:pt idx="15">
                  <c:v>7.6928175996500414</c:v>
                </c:pt>
                <c:pt idx="16">
                  <c:v>8.260224580795823</c:v>
                </c:pt>
                <c:pt idx="17">
                  <c:v>8.6966914893695026</c:v>
                </c:pt>
                <c:pt idx="18">
                  <c:v>10.145761625834117</c:v>
                </c:pt>
                <c:pt idx="19">
                  <c:v>6.7500490771308961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'Intervalo de conf Y (resolvido)'!$P$5</c:f>
              <c:strCache>
                <c:ptCount val="1"/>
                <c:pt idx="0">
                  <c:v>Banda Sup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'Intervalo de conf Y (resolvido)'!$C$6:$C$25</c:f>
              <c:numCache>
                <c:formatCode>General</c:formatCode>
                <c:ptCount val="20"/>
                <c:pt idx="0">
                  <c:v>907</c:v>
                </c:pt>
                <c:pt idx="1">
                  <c:v>926</c:v>
                </c:pt>
                <c:pt idx="2">
                  <c:v>506</c:v>
                </c:pt>
                <c:pt idx="3">
                  <c:v>741</c:v>
                </c:pt>
                <c:pt idx="4">
                  <c:v>789</c:v>
                </c:pt>
                <c:pt idx="5">
                  <c:v>889</c:v>
                </c:pt>
                <c:pt idx="6">
                  <c:v>874</c:v>
                </c:pt>
                <c:pt idx="7">
                  <c:v>510</c:v>
                </c:pt>
                <c:pt idx="8">
                  <c:v>529</c:v>
                </c:pt>
                <c:pt idx="9">
                  <c:v>420</c:v>
                </c:pt>
                <c:pt idx="10">
                  <c:v>679</c:v>
                </c:pt>
                <c:pt idx="11">
                  <c:v>872</c:v>
                </c:pt>
                <c:pt idx="12">
                  <c:v>924</c:v>
                </c:pt>
                <c:pt idx="13">
                  <c:v>607</c:v>
                </c:pt>
                <c:pt idx="14">
                  <c:v>452</c:v>
                </c:pt>
                <c:pt idx="15">
                  <c:v>729</c:v>
                </c:pt>
                <c:pt idx="16">
                  <c:v>794</c:v>
                </c:pt>
                <c:pt idx="17">
                  <c:v>844</c:v>
                </c:pt>
                <c:pt idx="18">
                  <c:v>1010</c:v>
                </c:pt>
                <c:pt idx="19">
                  <c:v>621</c:v>
                </c:pt>
              </c:numCache>
            </c:numRef>
          </c:xVal>
          <c:yVal>
            <c:numRef>
              <c:f>'Intervalo de conf Y (resolvido)'!$P$6:$P$25</c:f>
              <c:numCache>
                <c:formatCode>General</c:formatCode>
                <c:ptCount val="20"/>
                <c:pt idx="0">
                  <c:v>11.43446844073492</c:v>
                </c:pt>
                <c:pt idx="1">
                  <c:v>11.60032586599292</c:v>
                </c:pt>
                <c:pt idx="2">
                  <c:v>7.9340038339740158</c:v>
                </c:pt>
                <c:pt idx="3">
                  <c:v>9.9853983042703067</c:v>
                </c:pt>
                <c:pt idx="4">
                  <c:v>10.404406536501039</c:v>
                </c:pt>
                <c:pt idx="5">
                  <c:v>11.277340353648396</c:v>
                </c:pt>
                <c:pt idx="6">
                  <c:v>11.146400281076293</c:v>
                </c:pt>
                <c:pt idx="7">
                  <c:v>7.9689211866599106</c:v>
                </c:pt>
                <c:pt idx="8">
                  <c:v>8.1347786119179091</c:v>
                </c:pt>
                <c:pt idx="9">
                  <c:v>7.1832807512272883</c:v>
                </c:pt>
                <c:pt idx="10">
                  <c:v>9.4441793376389445</c:v>
                </c:pt>
                <c:pt idx="11">
                  <c:v>11.128941604733345</c:v>
                </c:pt>
                <c:pt idx="12">
                  <c:v>11.582867189649972</c:v>
                </c:pt>
                <c:pt idx="13">
                  <c:v>8.815666989292847</c:v>
                </c:pt>
                <c:pt idx="14">
                  <c:v>7.4626195727144431</c:v>
                </c:pt>
                <c:pt idx="15">
                  <c:v>9.8806462462126241</c:v>
                </c:pt>
                <c:pt idx="16">
                  <c:v>10.448053227358406</c:v>
                </c:pt>
                <c:pt idx="17">
                  <c:v>10.884520135932085</c:v>
                </c:pt>
                <c:pt idx="18">
                  <c:v>12.3335902723967</c:v>
                </c:pt>
                <c:pt idx="19">
                  <c:v>8.937877723693477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067776"/>
        <c:axId val="331066600"/>
      </c:scatterChart>
      <c:valAx>
        <c:axId val="331067776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1066600"/>
        <c:crosses val="autoZero"/>
        <c:crossBetween val="midCat"/>
      </c:valAx>
      <c:valAx>
        <c:axId val="331066600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106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1949450</xdr:colOff>
      <xdr:row>22</xdr:row>
      <xdr:rowOff>6350</xdr:rowOff>
    </xdr:from>
    <xdr:to>
      <xdr:col>7</xdr:col>
      <xdr:colOff>6350</xdr:colOff>
      <xdr:row>22</xdr:row>
      <xdr:rowOff>177800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3450" y="4057650"/>
          <a:ext cx="120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1212850</xdr:colOff>
      <xdr:row>23</xdr:row>
      <xdr:rowOff>0</xdr:rowOff>
    </xdr:from>
    <xdr:to>
      <xdr:col>7</xdr:col>
      <xdr:colOff>31750</xdr:colOff>
      <xdr:row>23</xdr:row>
      <xdr:rowOff>177800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4235450"/>
          <a:ext cx="88265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1949450</xdr:colOff>
      <xdr:row>22</xdr:row>
      <xdr:rowOff>6350</xdr:rowOff>
    </xdr:from>
    <xdr:to>
      <xdr:col>7</xdr:col>
      <xdr:colOff>6350</xdr:colOff>
      <xdr:row>22</xdr:row>
      <xdr:rowOff>177800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3450" y="4057650"/>
          <a:ext cx="120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1212850</xdr:colOff>
      <xdr:row>23</xdr:row>
      <xdr:rowOff>0</xdr:rowOff>
    </xdr:from>
    <xdr:to>
      <xdr:col>7</xdr:col>
      <xdr:colOff>31750</xdr:colOff>
      <xdr:row>23</xdr:row>
      <xdr:rowOff>177800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4235450"/>
          <a:ext cx="88265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231775</xdr:colOff>
      <xdr:row>25</xdr:row>
      <xdr:rowOff>107950</xdr:rowOff>
    </xdr:from>
    <xdr:to>
      <xdr:col>16</xdr:col>
      <xdr:colOff>390525</xdr:colOff>
      <xdr:row>40</xdr:row>
      <xdr:rowOff>88900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7"/>
  <sheetViews>
    <sheetView tabSelected="1" topLeftCell="A10" workbookViewId="0">
      <selection activeCell="H23" sqref="H23"/>
    </sheetView>
  </sheetViews>
  <sheetFormatPr defaultRowHeight="14.5" x14ac:dyDescent="0.35"/>
  <cols>
    <col min="3" max="3" width="10.7265625" bestFit="1" customWidth="1"/>
    <col min="4" max="4" width="10.1796875" bestFit="1" customWidth="1"/>
    <col min="5" max="5" width="11.08984375" bestFit="1" customWidth="1"/>
    <col min="7" max="7" width="29.54296875" bestFit="1" customWidth="1"/>
    <col min="8" max="8" width="10" bestFit="1" customWidth="1"/>
    <col min="11" max="11" width="10.81640625" bestFit="1" customWidth="1"/>
  </cols>
  <sheetData>
    <row r="3" spans="2:16" x14ac:dyDescent="0.35">
      <c r="B3" t="s">
        <v>0</v>
      </c>
    </row>
    <row r="5" spans="2:16" x14ac:dyDescent="0.35">
      <c r="B5" s="1" t="s">
        <v>1</v>
      </c>
      <c r="C5" s="1" t="s">
        <v>2</v>
      </c>
      <c r="D5" s="2" t="s">
        <v>3</v>
      </c>
      <c r="E5" s="3" t="s">
        <v>4</v>
      </c>
      <c r="G5" s="9" t="s">
        <v>5</v>
      </c>
      <c r="H5">
        <v>600</v>
      </c>
      <c r="K5" s="10" t="s">
        <v>6</v>
      </c>
      <c r="L5" s="10" t="s">
        <v>7</v>
      </c>
      <c r="N5" s="10" t="s">
        <v>24</v>
      </c>
      <c r="O5" s="10" t="s">
        <v>22</v>
      </c>
      <c r="P5" s="10" t="s">
        <v>25</v>
      </c>
    </row>
    <row r="6" spans="2:16" x14ac:dyDescent="0.35">
      <c r="B6" s="4">
        <v>1</v>
      </c>
      <c r="C6" s="4">
        <v>907</v>
      </c>
      <c r="D6" s="5">
        <v>11.2</v>
      </c>
      <c r="E6" s="6">
        <f>(C6-AVERAGE($C$6:$C$25))^2</f>
        <v>30923.222500000007</v>
      </c>
      <c r="G6" s="9" t="s">
        <v>8</v>
      </c>
      <c r="H6">
        <f>COUNT(B6:B25)</f>
        <v>20</v>
      </c>
      <c r="K6">
        <f>TREND($D$6:$D$25,$C$6:$C$25,C6)</f>
        <v>10.340554117453628</v>
      </c>
      <c r="L6" s="6">
        <f>D6-K6</f>
        <v>0.85944588254637111</v>
      </c>
      <c r="O6" t="s">
        <v>23</v>
      </c>
    </row>
    <row r="7" spans="2:16" x14ac:dyDescent="0.35">
      <c r="B7" s="4">
        <v>2</v>
      </c>
      <c r="C7" s="4">
        <v>926</v>
      </c>
      <c r="D7" s="5">
        <v>11.05</v>
      </c>
      <c r="E7" s="6">
        <f t="shared" ref="E7:E25" si="0">(C7-AVERAGE($C$6:$C$25))^2</f>
        <v>37966.522500000006</v>
      </c>
      <c r="G7" s="9" t="s">
        <v>9</v>
      </c>
      <c r="H7">
        <f>H6-2</f>
        <v>18</v>
      </c>
      <c r="K7">
        <f t="shared" ref="K7:K25" si="1">TREND($D$6:$D$25,$C$6:$C$25,C7)</f>
        <v>10.506411542711628</v>
      </c>
      <c r="L7" s="6">
        <f t="shared" ref="L7:L25" si="2">D7-K7</f>
        <v>0.54358845728837224</v>
      </c>
      <c r="O7" t="s">
        <v>23</v>
      </c>
    </row>
    <row r="8" spans="2:16" x14ac:dyDescent="0.35">
      <c r="B8" s="4">
        <v>3</v>
      </c>
      <c r="C8" s="4">
        <v>506</v>
      </c>
      <c r="D8" s="5">
        <v>6.84</v>
      </c>
      <c r="E8" s="6">
        <f t="shared" si="0"/>
        <v>50692.522499999992</v>
      </c>
      <c r="G8" s="9" t="s">
        <v>10</v>
      </c>
      <c r="H8">
        <f>TINV(5%,H7)</f>
        <v>2.1009220402410378</v>
      </c>
      <c r="K8">
        <f t="shared" si="1"/>
        <v>6.8400895106927253</v>
      </c>
      <c r="L8" s="6">
        <f t="shared" si="2"/>
        <v>-8.9510692725447427E-5</v>
      </c>
      <c r="O8" t="s">
        <v>23</v>
      </c>
    </row>
    <row r="9" spans="2:16" x14ac:dyDescent="0.35">
      <c r="B9" s="4">
        <v>4</v>
      </c>
      <c r="C9" s="4">
        <v>741</v>
      </c>
      <c r="D9" s="5">
        <v>9.2100000000000009</v>
      </c>
      <c r="E9" s="6">
        <f t="shared" si="0"/>
        <v>97.022500000000448</v>
      </c>
      <c r="G9" s="9" t="s">
        <v>11</v>
      </c>
      <c r="H9" s="11">
        <f>AVERAGE(C6:C25)</f>
        <v>731.15</v>
      </c>
      <c r="K9">
        <f t="shared" si="1"/>
        <v>8.8914839809890154</v>
      </c>
      <c r="L9" s="6">
        <f t="shared" si="2"/>
        <v>0.31851601901098547</v>
      </c>
      <c r="O9" t="s">
        <v>23</v>
      </c>
    </row>
    <row r="10" spans="2:16" x14ac:dyDescent="0.35">
      <c r="B10" s="4">
        <v>5</v>
      </c>
      <c r="C10" s="4">
        <v>789</v>
      </c>
      <c r="D10" s="5">
        <v>9.42</v>
      </c>
      <c r="E10" s="6">
        <f t="shared" si="0"/>
        <v>3346.6225000000027</v>
      </c>
      <c r="G10" s="9" t="s">
        <v>12</v>
      </c>
      <c r="H10" s="6">
        <f>SUM(E6:E25)</f>
        <v>614602.54999999993</v>
      </c>
      <c r="K10">
        <f t="shared" si="1"/>
        <v>9.3104922132197476</v>
      </c>
      <c r="L10" s="6">
        <f t="shared" si="2"/>
        <v>0.1095077867802523</v>
      </c>
      <c r="O10" t="s">
        <v>23</v>
      </c>
    </row>
    <row r="11" spans="2:16" x14ac:dyDescent="0.35">
      <c r="B11" s="4">
        <v>6</v>
      </c>
      <c r="C11" s="4">
        <v>889</v>
      </c>
      <c r="D11" s="5">
        <v>10.08</v>
      </c>
      <c r="E11" s="6">
        <f t="shared" si="0"/>
        <v>24916.622500000009</v>
      </c>
      <c r="G11" s="9" t="s">
        <v>13</v>
      </c>
      <c r="H11">
        <f>SQRT(SUMSQ(L6:L25)/(H6-2))</f>
        <v>0.50149521453840828</v>
      </c>
      <c r="K11">
        <f t="shared" si="1"/>
        <v>10.183426030367105</v>
      </c>
      <c r="L11" s="6">
        <f t="shared" si="2"/>
        <v>-0.10342603036710507</v>
      </c>
      <c r="O11" t="s">
        <v>23</v>
      </c>
    </row>
    <row r="12" spans="2:16" x14ac:dyDescent="0.35">
      <c r="B12" s="4">
        <v>7</v>
      </c>
      <c r="C12" s="4">
        <v>874</v>
      </c>
      <c r="D12" s="5">
        <v>9.4499999999999993</v>
      </c>
      <c r="E12" s="6">
        <f t="shared" si="0"/>
        <v>20406.122500000005</v>
      </c>
      <c r="G12" s="9" t="s">
        <v>14</v>
      </c>
      <c r="H12">
        <f>(1/20)+((H5-H9)^2)/H10</f>
        <v>7.798609036034751E-2</v>
      </c>
      <c r="K12">
        <f t="shared" si="1"/>
        <v>10.052485957795001</v>
      </c>
      <c r="L12" s="6">
        <f t="shared" si="2"/>
        <v>-0.60248595779500214</v>
      </c>
      <c r="O12" t="s">
        <v>23</v>
      </c>
    </row>
    <row r="13" spans="2:16" x14ac:dyDescent="0.35">
      <c r="B13" s="4">
        <v>8</v>
      </c>
      <c r="C13" s="4">
        <v>510</v>
      </c>
      <c r="D13" s="5">
        <v>6.73</v>
      </c>
      <c r="E13" s="6">
        <f t="shared" si="0"/>
        <v>48907.322499999987</v>
      </c>
      <c r="G13" s="9"/>
      <c r="K13">
        <f t="shared" si="1"/>
        <v>6.8750068633786192</v>
      </c>
      <c r="L13" s="6">
        <f t="shared" si="2"/>
        <v>-0.14500686337861879</v>
      </c>
      <c r="O13" t="s">
        <v>23</v>
      </c>
    </row>
    <row r="14" spans="2:16" x14ac:dyDescent="0.35">
      <c r="B14" s="4">
        <v>9</v>
      </c>
      <c r="C14" s="4">
        <v>529</v>
      </c>
      <c r="D14" s="5">
        <v>7.24</v>
      </c>
      <c r="E14" s="6">
        <f t="shared" si="0"/>
        <v>40864.62249999999</v>
      </c>
      <c r="G14" s="9" t="s">
        <v>15</v>
      </c>
      <c r="H14">
        <f>TREND(D6:D25,C6:C25,H5)</f>
        <v>7.6606472988112415</v>
      </c>
      <c r="K14">
        <f t="shared" si="1"/>
        <v>7.0408642886366177</v>
      </c>
      <c r="L14" s="6">
        <f t="shared" si="2"/>
        <v>0.19913571136338248</v>
      </c>
      <c r="O14" t="s">
        <v>23</v>
      </c>
    </row>
    <row r="15" spans="2:16" x14ac:dyDescent="0.35">
      <c r="B15" s="4">
        <v>10</v>
      </c>
      <c r="C15" s="4">
        <v>420</v>
      </c>
      <c r="D15" s="5">
        <v>6.12</v>
      </c>
      <c r="E15" s="6">
        <f t="shared" si="0"/>
        <v>96814.32249999998</v>
      </c>
      <c r="G15" s="9" t="s">
        <v>16</v>
      </c>
      <c r="H15">
        <f>H8*H11*SQRT(H12)</f>
        <v>0.29422888408733278</v>
      </c>
      <c r="K15">
        <f t="shared" si="1"/>
        <v>6.0893664279459978</v>
      </c>
      <c r="L15" s="6">
        <f t="shared" si="2"/>
        <v>3.06335720540023E-2</v>
      </c>
      <c r="O15" t="s">
        <v>23</v>
      </c>
    </row>
    <row r="16" spans="2:16" x14ac:dyDescent="0.35">
      <c r="B16" s="4">
        <v>11</v>
      </c>
      <c r="C16" s="4">
        <v>679</v>
      </c>
      <c r="D16" s="5">
        <v>7.63</v>
      </c>
      <c r="E16" s="6">
        <f t="shared" si="0"/>
        <v>2719.6224999999977</v>
      </c>
      <c r="G16" s="9" t="s">
        <v>17</v>
      </c>
      <c r="H16">
        <f>H14-H15</f>
        <v>7.3664184147239089</v>
      </c>
      <c r="K16">
        <f t="shared" si="1"/>
        <v>8.3502650143576531</v>
      </c>
      <c r="L16" s="6">
        <f t="shared" si="2"/>
        <v>-0.72026501435765322</v>
      </c>
      <c r="O16" t="s">
        <v>23</v>
      </c>
    </row>
    <row r="17" spans="2:15" x14ac:dyDescent="0.35">
      <c r="B17" s="4">
        <v>12</v>
      </c>
      <c r="C17" s="4">
        <v>872</v>
      </c>
      <c r="D17" s="5">
        <v>9.43</v>
      </c>
      <c r="E17" s="6">
        <f t="shared" si="0"/>
        <v>19838.722500000007</v>
      </c>
      <c r="G17" s="9" t="s">
        <v>18</v>
      </c>
      <c r="H17">
        <f>H14+H15</f>
        <v>7.9548761828985741</v>
      </c>
      <c r="K17">
        <f t="shared" si="1"/>
        <v>10.035027281452054</v>
      </c>
      <c r="L17" s="6">
        <f t="shared" si="2"/>
        <v>-0.60502728145205431</v>
      </c>
      <c r="O17" t="s">
        <v>23</v>
      </c>
    </row>
    <row r="18" spans="2:15" x14ac:dyDescent="0.35">
      <c r="B18" s="4">
        <v>13</v>
      </c>
      <c r="C18" s="4">
        <v>924</v>
      </c>
      <c r="D18" s="5">
        <v>9.4600000000000009</v>
      </c>
      <c r="E18" s="6">
        <f t="shared" si="0"/>
        <v>37191.122500000012</v>
      </c>
      <c r="G18" s="9" t="s">
        <v>16</v>
      </c>
      <c r="H18">
        <f>H8*H11*SQRT(1+H12)</f>
        <v>1.0939143232812909</v>
      </c>
      <c r="K18">
        <f t="shared" si="1"/>
        <v>10.488952866368681</v>
      </c>
      <c r="L18" s="6">
        <f t="shared" si="2"/>
        <v>-1.0289528663686802</v>
      </c>
      <c r="O18" t="s">
        <v>23</v>
      </c>
    </row>
    <row r="19" spans="2:15" x14ac:dyDescent="0.35">
      <c r="B19" s="4">
        <v>14</v>
      </c>
      <c r="C19" s="4">
        <v>607</v>
      </c>
      <c r="D19" s="5">
        <v>7.64</v>
      </c>
      <c r="E19" s="6">
        <f t="shared" si="0"/>
        <v>15413.222499999994</v>
      </c>
      <c r="G19" s="9" t="s">
        <v>19</v>
      </c>
      <c r="H19">
        <f>H14-H18</f>
        <v>6.5667329755299502</v>
      </c>
      <c r="K19">
        <f t="shared" si="1"/>
        <v>7.7217526660115565</v>
      </c>
      <c r="L19" s="6">
        <f t="shared" si="2"/>
        <v>-8.175266601155684E-2</v>
      </c>
      <c r="O19" t="s">
        <v>23</v>
      </c>
    </row>
    <row r="20" spans="2:15" x14ac:dyDescent="0.35">
      <c r="B20" s="4">
        <v>15</v>
      </c>
      <c r="C20" s="4">
        <v>452</v>
      </c>
      <c r="D20" s="5">
        <v>6.92</v>
      </c>
      <c r="E20" s="6">
        <f t="shared" si="0"/>
        <v>77924.722499999989</v>
      </c>
      <c r="G20" s="9" t="s">
        <v>20</v>
      </c>
      <c r="H20">
        <f>H14+H18</f>
        <v>8.7545616220925329</v>
      </c>
      <c r="K20">
        <f t="shared" si="1"/>
        <v>6.3687052494331517</v>
      </c>
      <c r="L20" s="6">
        <f t="shared" si="2"/>
        <v>0.55129475056684818</v>
      </c>
      <c r="O20" t="s">
        <v>23</v>
      </c>
    </row>
    <row r="21" spans="2:15" x14ac:dyDescent="0.35">
      <c r="B21" s="4">
        <v>16</v>
      </c>
      <c r="C21" s="4">
        <v>729</v>
      </c>
      <c r="D21" s="5">
        <v>8.9499999999999993</v>
      </c>
      <c r="E21" s="6">
        <f t="shared" si="0"/>
        <v>4.6224999999999019</v>
      </c>
      <c r="K21">
        <f t="shared" si="1"/>
        <v>8.7867319229313328</v>
      </c>
      <c r="L21" s="6">
        <f t="shared" si="2"/>
        <v>0.16326807706866653</v>
      </c>
      <c r="O21" t="s">
        <v>23</v>
      </c>
    </row>
    <row r="22" spans="2:15" x14ac:dyDescent="0.35">
      <c r="B22" s="4">
        <v>17</v>
      </c>
      <c r="C22" s="4">
        <v>794</v>
      </c>
      <c r="D22" s="5">
        <v>9.33</v>
      </c>
      <c r="E22" s="6">
        <f t="shared" si="0"/>
        <v>3950.1225000000027</v>
      </c>
      <c r="G22" s="13" t="s">
        <v>21</v>
      </c>
      <c r="H22" s="14"/>
      <c r="I22" s="15"/>
      <c r="K22">
        <f t="shared" si="1"/>
        <v>9.3541389040771143</v>
      </c>
      <c r="L22" s="6">
        <f t="shared" si="2"/>
        <v>-2.4138904077114276E-2</v>
      </c>
      <c r="O22" t="s">
        <v>23</v>
      </c>
    </row>
    <row r="23" spans="2:15" x14ac:dyDescent="0.35">
      <c r="B23" s="4">
        <v>18</v>
      </c>
      <c r="C23" s="4">
        <v>844</v>
      </c>
      <c r="D23" s="5">
        <v>10.23</v>
      </c>
      <c r="E23" s="6">
        <f t="shared" si="0"/>
        <v>12735.122500000005</v>
      </c>
      <c r="G23" s="16"/>
      <c r="H23" s="17"/>
      <c r="I23" s="18"/>
      <c r="K23">
        <f t="shared" si="1"/>
        <v>9.790605812650794</v>
      </c>
      <c r="L23" s="6">
        <f t="shared" si="2"/>
        <v>0.43939418734920643</v>
      </c>
      <c r="O23" t="s">
        <v>23</v>
      </c>
    </row>
    <row r="24" spans="2:15" x14ac:dyDescent="0.35">
      <c r="B24" s="4">
        <v>19</v>
      </c>
      <c r="C24" s="4">
        <v>1010</v>
      </c>
      <c r="D24" s="5">
        <v>11.77</v>
      </c>
      <c r="E24" s="6">
        <f t="shared" si="0"/>
        <v>77757.322500000009</v>
      </c>
      <c r="G24" s="16"/>
      <c r="H24" s="17"/>
      <c r="I24" s="18"/>
      <c r="K24">
        <f t="shared" si="1"/>
        <v>11.239675949115409</v>
      </c>
      <c r="L24" s="6">
        <f t="shared" si="2"/>
        <v>0.530324050884591</v>
      </c>
      <c r="O24" t="s">
        <v>23</v>
      </c>
    </row>
    <row r="25" spans="2:15" x14ac:dyDescent="0.35">
      <c r="B25" s="7">
        <v>20</v>
      </c>
      <c r="C25" s="7">
        <v>621</v>
      </c>
      <c r="D25" s="8">
        <v>7.41</v>
      </c>
      <c r="E25" s="6">
        <f t="shared" si="0"/>
        <v>12133.022499999995</v>
      </c>
      <c r="G25" s="16"/>
      <c r="H25" s="17"/>
      <c r="I25" s="18"/>
      <c r="K25">
        <f t="shared" si="1"/>
        <v>7.8439634004121865</v>
      </c>
      <c r="L25" s="6">
        <f t="shared" si="2"/>
        <v>-0.4339634004121864</v>
      </c>
      <c r="O25" t="s">
        <v>23</v>
      </c>
    </row>
    <row r="26" spans="2:15" x14ac:dyDescent="0.35">
      <c r="G26" s="16"/>
      <c r="H26" s="19"/>
      <c r="I26" s="18"/>
      <c r="L26" s="12"/>
    </row>
    <row r="27" spans="2:15" x14ac:dyDescent="0.35">
      <c r="G27" s="20"/>
      <c r="H27" s="21"/>
      <c r="I27" s="2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7"/>
  <sheetViews>
    <sheetView topLeftCell="B4" workbookViewId="0">
      <selection activeCell="O6" sqref="O6:O25"/>
    </sheetView>
  </sheetViews>
  <sheetFormatPr defaultRowHeight="14.5" x14ac:dyDescent="0.35"/>
  <cols>
    <col min="3" max="3" width="10.7265625" bestFit="1" customWidth="1"/>
    <col min="4" max="4" width="10.1796875" bestFit="1" customWidth="1"/>
    <col min="5" max="5" width="11.08984375" bestFit="1" customWidth="1"/>
    <col min="7" max="7" width="29.54296875" bestFit="1" customWidth="1"/>
    <col min="8" max="8" width="10" bestFit="1" customWidth="1"/>
    <col min="11" max="11" width="10.81640625" bestFit="1" customWidth="1"/>
  </cols>
  <sheetData>
    <row r="3" spans="2:16" x14ac:dyDescent="0.35">
      <c r="B3" t="s">
        <v>0</v>
      </c>
    </row>
    <row r="5" spans="2:16" x14ac:dyDescent="0.35">
      <c r="B5" s="1" t="s">
        <v>1</v>
      </c>
      <c r="C5" s="1" t="s">
        <v>2</v>
      </c>
      <c r="D5" s="2" t="s">
        <v>3</v>
      </c>
      <c r="E5" s="3" t="s">
        <v>4</v>
      </c>
      <c r="G5" s="9" t="s">
        <v>5</v>
      </c>
      <c r="H5">
        <v>600</v>
      </c>
      <c r="K5" s="10" t="s">
        <v>6</v>
      </c>
      <c r="L5" s="10" t="s">
        <v>7</v>
      </c>
      <c r="N5" s="10" t="s">
        <v>24</v>
      </c>
      <c r="O5" s="10" t="s">
        <v>22</v>
      </c>
      <c r="P5" s="10" t="s">
        <v>25</v>
      </c>
    </row>
    <row r="6" spans="2:16" x14ac:dyDescent="0.35">
      <c r="B6" s="4">
        <v>1</v>
      </c>
      <c r="C6" s="4">
        <v>907</v>
      </c>
      <c r="D6" s="5">
        <v>11.2</v>
      </c>
      <c r="E6" s="6">
        <f>(C6-AVERAGE($C$6:$C$25))^2</f>
        <v>30923.222500000007</v>
      </c>
      <c r="G6" s="9" t="s">
        <v>8</v>
      </c>
      <c r="H6">
        <f>COUNT(B6:B25)</f>
        <v>20</v>
      </c>
      <c r="K6">
        <f>TREND($D$6:$D$25,$C$6:$C$25,C6)</f>
        <v>10.340554117453628</v>
      </c>
      <c r="L6" s="6">
        <f>D6-K6</f>
        <v>0.85944588254637111</v>
      </c>
      <c r="N6">
        <f>K6-$H$24</f>
        <v>9.2466397941723368</v>
      </c>
      <c r="O6" t="s">
        <v>23</v>
      </c>
      <c r="P6">
        <f>K6+$H$24</f>
        <v>11.43446844073492</v>
      </c>
    </row>
    <row r="7" spans="2:16" x14ac:dyDescent="0.35">
      <c r="B7" s="4">
        <v>2</v>
      </c>
      <c r="C7" s="4">
        <v>926</v>
      </c>
      <c r="D7" s="5">
        <v>11.05</v>
      </c>
      <c r="E7" s="6">
        <f t="shared" ref="E7:E25" si="0">(C7-AVERAGE($C$6:$C$25))^2</f>
        <v>37966.522500000006</v>
      </c>
      <c r="G7" s="9" t="s">
        <v>9</v>
      </c>
      <c r="H7">
        <f>H6-2</f>
        <v>18</v>
      </c>
      <c r="K7">
        <f t="shared" ref="K7:K25" si="1">TREND($D$6:$D$25,$C$6:$C$25,C7)</f>
        <v>10.506411542711628</v>
      </c>
      <c r="L7" s="6">
        <f t="shared" ref="L7:L25" si="2">D7-K7</f>
        <v>0.54358845728837224</v>
      </c>
      <c r="N7">
        <f t="shared" ref="N7:N25" si="3">K7-$H$24</f>
        <v>9.4124972194303371</v>
      </c>
      <c r="O7" t="s">
        <v>23</v>
      </c>
      <c r="P7">
        <f t="shared" ref="P7:P25" si="4">K7+$H$24</f>
        <v>11.60032586599292</v>
      </c>
    </row>
    <row r="8" spans="2:16" x14ac:dyDescent="0.35">
      <c r="B8" s="4">
        <v>3</v>
      </c>
      <c r="C8" s="4">
        <v>506</v>
      </c>
      <c r="D8" s="5">
        <v>6.84</v>
      </c>
      <c r="E8" s="6">
        <f t="shared" si="0"/>
        <v>50692.522499999992</v>
      </c>
      <c r="G8" s="9" t="s">
        <v>10</v>
      </c>
      <c r="H8">
        <f>TINV(5%,H7)</f>
        <v>2.1009220402410378</v>
      </c>
      <c r="K8">
        <f t="shared" si="1"/>
        <v>6.8400895106927253</v>
      </c>
      <c r="L8" s="6">
        <f t="shared" si="2"/>
        <v>-8.9510692725447427E-5</v>
      </c>
      <c r="N8">
        <f t="shared" si="3"/>
        <v>5.7461751874114348</v>
      </c>
      <c r="O8" t="s">
        <v>23</v>
      </c>
      <c r="P8">
        <f t="shared" si="4"/>
        <v>7.9340038339740158</v>
      </c>
    </row>
    <row r="9" spans="2:16" x14ac:dyDescent="0.35">
      <c r="B9" s="4">
        <v>4</v>
      </c>
      <c r="C9" s="4">
        <v>741</v>
      </c>
      <c r="D9" s="5">
        <v>9.2100000000000009</v>
      </c>
      <c r="E9" s="6">
        <f t="shared" si="0"/>
        <v>97.022500000000448</v>
      </c>
      <c r="G9" s="9" t="s">
        <v>11</v>
      </c>
      <c r="H9" s="11">
        <f>AVERAGE(C6:C25)</f>
        <v>731.15</v>
      </c>
      <c r="K9">
        <f t="shared" si="1"/>
        <v>8.8914839809890154</v>
      </c>
      <c r="L9" s="6">
        <f t="shared" si="2"/>
        <v>0.31851601901098547</v>
      </c>
      <c r="N9">
        <f t="shared" si="3"/>
        <v>7.797569657707724</v>
      </c>
      <c r="O9" t="s">
        <v>23</v>
      </c>
      <c r="P9">
        <f t="shared" si="4"/>
        <v>9.9853983042703067</v>
      </c>
    </row>
    <row r="10" spans="2:16" x14ac:dyDescent="0.35">
      <c r="B10" s="4">
        <v>5</v>
      </c>
      <c r="C10" s="4">
        <v>789</v>
      </c>
      <c r="D10" s="5">
        <v>9.42</v>
      </c>
      <c r="E10" s="6">
        <f t="shared" si="0"/>
        <v>3346.6225000000027</v>
      </c>
      <c r="G10" s="9" t="s">
        <v>12</v>
      </c>
      <c r="H10" s="6">
        <f>SUM(E6:E25)</f>
        <v>614602.54999999993</v>
      </c>
      <c r="K10">
        <f t="shared" si="1"/>
        <v>9.3104922132197476</v>
      </c>
      <c r="L10" s="6">
        <f t="shared" si="2"/>
        <v>0.1095077867802523</v>
      </c>
      <c r="N10">
        <f t="shared" si="3"/>
        <v>8.2165778899384563</v>
      </c>
      <c r="O10" t="s">
        <v>23</v>
      </c>
      <c r="P10">
        <f t="shared" si="4"/>
        <v>10.404406536501039</v>
      </c>
    </row>
    <row r="11" spans="2:16" x14ac:dyDescent="0.35">
      <c r="B11" s="4">
        <v>6</v>
      </c>
      <c r="C11" s="4">
        <v>889</v>
      </c>
      <c r="D11" s="5">
        <v>10.08</v>
      </c>
      <c r="E11" s="6">
        <f t="shared" si="0"/>
        <v>24916.622500000009</v>
      </c>
      <c r="G11" s="9" t="s">
        <v>13</v>
      </c>
      <c r="H11">
        <f>SQRT(SUMSQ(L6:L25)/(H6-2))</f>
        <v>0.50149521453840828</v>
      </c>
      <c r="K11">
        <f t="shared" si="1"/>
        <v>10.183426030367105</v>
      </c>
      <c r="L11" s="6">
        <f t="shared" si="2"/>
        <v>-0.10342603036710507</v>
      </c>
      <c r="N11">
        <f t="shared" si="3"/>
        <v>9.0895117070858138</v>
      </c>
      <c r="O11" t="s">
        <v>23</v>
      </c>
      <c r="P11">
        <f t="shared" si="4"/>
        <v>11.277340353648396</v>
      </c>
    </row>
    <row r="12" spans="2:16" x14ac:dyDescent="0.35">
      <c r="B12" s="4">
        <v>7</v>
      </c>
      <c r="C12" s="4">
        <v>874</v>
      </c>
      <c r="D12" s="5">
        <v>9.4499999999999993</v>
      </c>
      <c r="E12" s="6">
        <f t="shared" si="0"/>
        <v>20406.122500000005</v>
      </c>
      <c r="G12" s="9" t="s">
        <v>14</v>
      </c>
      <c r="H12">
        <f>(1/20)+((H5-H9)^2)/H10</f>
        <v>7.798609036034751E-2</v>
      </c>
      <c r="K12">
        <f t="shared" si="1"/>
        <v>10.052485957795001</v>
      </c>
      <c r="L12" s="6">
        <f t="shared" si="2"/>
        <v>-0.60248595779500214</v>
      </c>
      <c r="N12">
        <f t="shared" si="3"/>
        <v>8.9585716345137101</v>
      </c>
      <c r="O12" t="s">
        <v>23</v>
      </c>
      <c r="P12">
        <f t="shared" si="4"/>
        <v>11.146400281076293</v>
      </c>
    </row>
    <row r="13" spans="2:16" x14ac:dyDescent="0.35">
      <c r="B13" s="4">
        <v>8</v>
      </c>
      <c r="C13" s="4">
        <v>510</v>
      </c>
      <c r="D13" s="5">
        <v>6.73</v>
      </c>
      <c r="E13" s="6">
        <f t="shared" si="0"/>
        <v>48907.322499999987</v>
      </c>
      <c r="G13" s="9"/>
      <c r="K13">
        <f t="shared" si="1"/>
        <v>6.8750068633786192</v>
      </c>
      <c r="L13" s="6">
        <f t="shared" si="2"/>
        <v>-0.14500686337861879</v>
      </c>
      <c r="N13">
        <f t="shared" si="3"/>
        <v>5.7810925400973279</v>
      </c>
      <c r="O13" t="s">
        <v>23</v>
      </c>
      <c r="P13">
        <f t="shared" si="4"/>
        <v>7.9689211866599106</v>
      </c>
    </row>
    <row r="14" spans="2:16" x14ac:dyDescent="0.35">
      <c r="B14" s="4">
        <v>9</v>
      </c>
      <c r="C14" s="4">
        <v>529</v>
      </c>
      <c r="D14" s="5">
        <v>7.24</v>
      </c>
      <c r="E14" s="6">
        <f t="shared" si="0"/>
        <v>40864.62249999999</v>
      </c>
      <c r="G14" s="9" t="s">
        <v>15</v>
      </c>
      <c r="H14">
        <f>TREND(D6:D25,C6:C25,H5)</f>
        <v>7.6606472988112415</v>
      </c>
      <c r="K14">
        <f t="shared" si="1"/>
        <v>7.0408642886366177</v>
      </c>
      <c r="L14" s="6">
        <f t="shared" si="2"/>
        <v>0.19913571136338248</v>
      </c>
      <c r="N14">
        <f t="shared" si="3"/>
        <v>5.9469499653553264</v>
      </c>
      <c r="O14" t="s">
        <v>23</v>
      </c>
      <c r="P14">
        <f t="shared" si="4"/>
        <v>8.1347786119179091</v>
      </c>
    </row>
    <row r="15" spans="2:16" x14ac:dyDescent="0.35">
      <c r="B15" s="4">
        <v>10</v>
      </c>
      <c r="C15" s="4">
        <v>420</v>
      </c>
      <c r="D15" s="5">
        <v>6.12</v>
      </c>
      <c r="E15" s="6">
        <f t="shared" si="0"/>
        <v>96814.32249999998</v>
      </c>
      <c r="G15" s="9" t="s">
        <v>16</v>
      </c>
      <c r="H15">
        <f>H8*H11*SQRT(H12)</f>
        <v>0.29422888408733278</v>
      </c>
      <c r="K15">
        <f t="shared" si="1"/>
        <v>6.0893664279459978</v>
      </c>
      <c r="L15" s="6">
        <f t="shared" si="2"/>
        <v>3.06335720540023E-2</v>
      </c>
      <c r="N15">
        <f t="shared" si="3"/>
        <v>4.9954521046647073</v>
      </c>
      <c r="O15" t="s">
        <v>23</v>
      </c>
      <c r="P15">
        <f t="shared" si="4"/>
        <v>7.1832807512272883</v>
      </c>
    </row>
    <row r="16" spans="2:16" x14ac:dyDescent="0.35">
      <c r="B16" s="4">
        <v>11</v>
      </c>
      <c r="C16" s="4">
        <v>679</v>
      </c>
      <c r="D16" s="5">
        <v>7.63</v>
      </c>
      <c r="E16" s="6">
        <f t="shared" si="0"/>
        <v>2719.6224999999977</v>
      </c>
      <c r="G16" s="9" t="s">
        <v>17</v>
      </c>
      <c r="H16">
        <f>H14-H15</f>
        <v>7.3664184147239089</v>
      </c>
      <c r="K16">
        <f t="shared" si="1"/>
        <v>8.3502650143576531</v>
      </c>
      <c r="L16" s="6">
        <f t="shared" si="2"/>
        <v>-0.72026501435765322</v>
      </c>
      <c r="N16">
        <f t="shared" si="3"/>
        <v>7.2563506910763618</v>
      </c>
      <c r="O16" t="s">
        <v>23</v>
      </c>
      <c r="P16">
        <f t="shared" si="4"/>
        <v>9.4441793376389445</v>
      </c>
    </row>
    <row r="17" spans="2:16" x14ac:dyDescent="0.35">
      <c r="B17" s="4">
        <v>12</v>
      </c>
      <c r="C17" s="4">
        <v>872</v>
      </c>
      <c r="D17" s="5">
        <v>9.43</v>
      </c>
      <c r="E17" s="6">
        <f t="shared" si="0"/>
        <v>19838.722500000007</v>
      </c>
      <c r="G17" s="9" t="s">
        <v>18</v>
      </c>
      <c r="H17">
        <f>H14+H15</f>
        <v>7.9548761828985741</v>
      </c>
      <c r="K17">
        <f t="shared" si="1"/>
        <v>10.035027281452054</v>
      </c>
      <c r="L17" s="6">
        <f t="shared" si="2"/>
        <v>-0.60502728145205431</v>
      </c>
      <c r="N17">
        <f t="shared" si="3"/>
        <v>8.9411129581707627</v>
      </c>
      <c r="O17" t="s">
        <v>23</v>
      </c>
      <c r="P17">
        <f t="shared" si="4"/>
        <v>11.128941604733345</v>
      </c>
    </row>
    <row r="18" spans="2:16" x14ac:dyDescent="0.35">
      <c r="B18" s="4">
        <v>13</v>
      </c>
      <c r="C18" s="4">
        <v>924</v>
      </c>
      <c r="D18" s="5">
        <v>9.4600000000000009</v>
      </c>
      <c r="E18" s="6">
        <f t="shared" si="0"/>
        <v>37191.122500000012</v>
      </c>
      <c r="G18" s="9" t="s">
        <v>16</v>
      </c>
      <c r="H18">
        <f>H8*H11*SQRT(1+H12)</f>
        <v>1.0939143232812909</v>
      </c>
      <c r="K18">
        <f t="shared" si="1"/>
        <v>10.488952866368681</v>
      </c>
      <c r="L18" s="6">
        <f t="shared" si="2"/>
        <v>-1.0289528663686802</v>
      </c>
      <c r="N18">
        <f t="shared" si="3"/>
        <v>9.3950385430873897</v>
      </c>
      <c r="O18" t="s">
        <v>23</v>
      </c>
      <c r="P18">
        <f t="shared" si="4"/>
        <v>11.582867189649972</v>
      </c>
    </row>
    <row r="19" spans="2:16" x14ac:dyDescent="0.35">
      <c r="B19" s="4">
        <v>14</v>
      </c>
      <c r="C19" s="4">
        <v>607</v>
      </c>
      <c r="D19" s="5">
        <v>7.64</v>
      </c>
      <c r="E19" s="6">
        <f t="shared" si="0"/>
        <v>15413.222499999994</v>
      </c>
      <c r="G19" s="9" t="s">
        <v>19</v>
      </c>
      <c r="H19">
        <f>H14-H18</f>
        <v>6.5667329755299502</v>
      </c>
      <c r="K19">
        <f t="shared" si="1"/>
        <v>7.7217526660115565</v>
      </c>
      <c r="L19" s="6">
        <f t="shared" si="2"/>
        <v>-8.175266601155684E-2</v>
      </c>
      <c r="N19">
        <f t="shared" si="3"/>
        <v>6.6278383427302661</v>
      </c>
      <c r="O19" t="s">
        <v>23</v>
      </c>
      <c r="P19">
        <f t="shared" si="4"/>
        <v>8.815666989292847</v>
      </c>
    </row>
    <row r="20" spans="2:16" x14ac:dyDescent="0.35">
      <c r="B20" s="4">
        <v>15</v>
      </c>
      <c r="C20" s="4">
        <v>452</v>
      </c>
      <c r="D20" s="5">
        <v>6.92</v>
      </c>
      <c r="E20" s="6">
        <f t="shared" si="0"/>
        <v>77924.722499999989</v>
      </c>
      <c r="G20" s="9" t="s">
        <v>20</v>
      </c>
      <c r="H20">
        <f>H14+H18</f>
        <v>8.7545616220925329</v>
      </c>
      <c r="K20">
        <f t="shared" si="1"/>
        <v>6.3687052494331517</v>
      </c>
      <c r="L20" s="6">
        <f t="shared" si="2"/>
        <v>0.55129475056684818</v>
      </c>
      <c r="N20">
        <f t="shared" si="3"/>
        <v>5.2747909261518604</v>
      </c>
      <c r="O20" t="s">
        <v>23</v>
      </c>
      <c r="P20">
        <f t="shared" si="4"/>
        <v>7.4626195727144431</v>
      </c>
    </row>
    <row r="21" spans="2:16" x14ac:dyDescent="0.35">
      <c r="B21" s="4">
        <v>16</v>
      </c>
      <c r="C21" s="4">
        <v>729</v>
      </c>
      <c r="D21" s="5">
        <v>8.9499999999999993</v>
      </c>
      <c r="E21" s="6">
        <f t="shared" si="0"/>
        <v>4.6224999999999019</v>
      </c>
      <c r="K21">
        <f t="shared" si="1"/>
        <v>8.7867319229313328</v>
      </c>
      <c r="L21" s="6">
        <f t="shared" si="2"/>
        <v>0.16326807706866653</v>
      </c>
      <c r="N21">
        <f t="shared" si="3"/>
        <v>7.6928175996500414</v>
      </c>
      <c r="O21" t="s">
        <v>23</v>
      </c>
      <c r="P21">
        <f t="shared" si="4"/>
        <v>9.8806462462126241</v>
      </c>
    </row>
    <row r="22" spans="2:16" x14ac:dyDescent="0.35">
      <c r="B22" s="4">
        <v>17</v>
      </c>
      <c r="C22" s="4">
        <v>794</v>
      </c>
      <c r="D22" s="5">
        <v>9.33</v>
      </c>
      <c r="E22" s="6">
        <f t="shared" si="0"/>
        <v>3950.1225000000027</v>
      </c>
      <c r="G22" s="13" t="s">
        <v>21</v>
      </c>
      <c r="H22" s="14"/>
      <c r="I22" s="15"/>
      <c r="K22">
        <f t="shared" si="1"/>
        <v>9.3541389040771143</v>
      </c>
      <c r="L22" s="6">
        <f t="shared" si="2"/>
        <v>-2.4138904077114276E-2</v>
      </c>
      <c r="N22">
        <f t="shared" si="3"/>
        <v>8.260224580795823</v>
      </c>
      <c r="O22" t="s">
        <v>23</v>
      </c>
      <c r="P22">
        <f t="shared" si="4"/>
        <v>10.448053227358406</v>
      </c>
    </row>
    <row r="23" spans="2:16" x14ac:dyDescent="0.35">
      <c r="B23" s="4">
        <v>18</v>
      </c>
      <c r="C23" s="4">
        <v>844</v>
      </c>
      <c r="D23" s="5">
        <v>10.23</v>
      </c>
      <c r="E23" s="6">
        <f t="shared" si="0"/>
        <v>12735.122500000005</v>
      </c>
      <c r="G23" s="16"/>
      <c r="H23" s="17">
        <f>TREND($D$6:$D$25,$C$6:$C$25,H5)</f>
        <v>7.6606472988112415</v>
      </c>
      <c r="I23" s="18"/>
      <c r="K23">
        <f t="shared" si="1"/>
        <v>9.790605812650794</v>
      </c>
      <c r="L23" s="6">
        <f t="shared" si="2"/>
        <v>0.43939418734920643</v>
      </c>
      <c r="N23">
        <f t="shared" si="3"/>
        <v>8.6966914893695026</v>
      </c>
      <c r="O23" t="s">
        <v>23</v>
      </c>
      <c r="P23">
        <f t="shared" si="4"/>
        <v>10.884520135932085</v>
      </c>
    </row>
    <row r="24" spans="2:16" x14ac:dyDescent="0.35">
      <c r="B24" s="4">
        <v>19</v>
      </c>
      <c r="C24" s="4">
        <v>1010</v>
      </c>
      <c r="D24" s="5">
        <v>11.77</v>
      </c>
      <c r="E24" s="6">
        <f t="shared" si="0"/>
        <v>77757.322500000009</v>
      </c>
      <c r="G24" s="16"/>
      <c r="H24" s="17">
        <f>H8*H11*SQRT(1+H12)</f>
        <v>1.0939143232812909</v>
      </c>
      <c r="I24" s="18"/>
      <c r="K24">
        <f t="shared" si="1"/>
        <v>11.239675949115409</v>
      </c>
      <c r="L24" s="6">
        <f t="shared" si="2"/>
        <v>0.530324050884591</v>
      </c>
      <c r="N24">
        <f t="shared" si="3"/>
        <v>10.145761625834117</v>
      </c>
      <c r="O24" t="s">
        <v>23</v>
      </c>
      <c r="P24">
        <f t="shared" si="4"/>
        <v>12.3335902723967</v>
      </c>
    </row>
    <row r="25" spans="2:16" x14ac:dyDescent="0.35">
      <c r="B25" s="7">
        <v>20</v>
      </c>
      <c r="C25" s="7">
        <v>621</v>
      </c>
      <c r="D25" s="8">
        <v>7.41</v>
      </c>
      <c r="E25" s="6">
        <f t="shared" si="0"/>
        <v>12133.022499999995</v>
      </c>
      <c r="G25" s="16"/>
      <c r="H25" s="17"/>
      <c r="I25" s="18"/>
      <c r="K25">
        <f t="shared" si="1"/>
        <v>7.8439634004121865</v>
      </c>
      <c r="L25" s="6">
        <f t="shared" si="2"/>
        <v>-0.4339634004121864</v>
      </c>
      <c r="N25">
        <f t="shared" si="3"/>
        <v>6.7500490771308961</v>
      </c>
      <c r="O25" t="s">
        <v>23</v>
      </c>
      <c r="P25">
        <f t="shared" si="4"/>
        <v>8.937877723693477</v>
      </c>
    </row>
    <row r="26" spans="2:16" x14ac:dyDescent="0.35">
      <c r="G26" s="16"/>
      <c r="H26" s="19" t="str">
        <f>TEXT(H23-H24,"0,000")&amp;" &lt;= Yi &lt;= "&amp;TEXT(H23+H24,"0,000")</f>
        <v>6,567 &lt;= Yi &lt;= 8,755</v>
      </c>
      <c r="I26" s="18"/>
      <c r="L26" s="12"/>
    </row>
    <row r="27" spans="2:16" x14ac:dyDescent="0.35">
      <c r="G27" s="20"/>
      <c r="H27" s="21"/>
      <c r="I27" s="22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Int. Conf. Y (exercício)</vt:lpstr>
      <vt:lpstr>Intervalo de conf Y (resolvido)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</dc:creator>
  <cp:lastModifiedBy>rodri</cp:lastModifiedBy>
  <dcterms:created xsi:type="dcterms:W3CDTF">2020-08-14T18:43:06Z</dcterms:created>
  <dcterms:modified xsi:type="dcterms:W3CDTF">2020-08-14T19:40:02Z</dcterms:modified>
</cp:coreProperties>
</file>