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40" windowHeight="14310" tabRatio="693"/>
  </bookViews>
  <sheets>
    <sheet name="Overview" sheetId="1" r:id="rId1"/>
    <sheet name="Incoming Funds" sheetId="7" r:id="rId2"/>
    <sheet name="IGVC Hardware" sheetId="2" r:id="rId3"/>
    <sheet name="IGVC Software" sheetId="3" r:id="rId4"/>
    <sheet name="MATE" sheetId="4" r:id="rId5"/>
    <sheet name="Aerial" sheetId="5" r:id="rId6"/>
    <sheet name="Other" sheetId="6" r:id="rId7"/>
  </sheets>
  <calcPr calcId="145621"/>
</workbook>
</file>

<file path=xl/calcChain.xml><?xml version="1.0" encoding="utf-8"?>
<calcChain xmlns="http://schemas.openxmlformats.org/spreadsheetml/2006/main">
  <c r="J20" i="1" l="1"/>
  <c r="H6" i="2" l="1"/>
  <c r="H3" i="4" l="1"/>
  <c r="D7" i="1" l="1"/>
  <c r="H3" i="2" l="1"/>
  <c r="C28" i="1" l="1"/>
  <c r="B25" i="1" l="1"/>
  <c r="B14" i="1" l="1"/>
  <c r="D12" i="1"/>
  <c r="D16" i="1"/>
  <c r="H3" i="6"/>
  <c r="F25" i="1" s="1"/>
  <c r="D25" i="1" s="1"/>
  <c r="H3" i="5"/>
  <c r="F18" i="1" s="1"/>
  <c r="F14" i="1"/>
  <c r="H3" i="3"/>
  <c r="F9" i="1" s="1"/>
  <c r="B18" i="1"/>
  <c r="B9" i="1"/>
  <c r="B6" i="1"/>
  <c r="G3" i="7"/>
  <c r="F6" i="1"/>
  <c r="F28" i="1" l="1"/>
  <c r="B28" i="1"/>
  <c r="D6" i="1"/>
  <c r="D9" i="1"/>
  <c r="D14" i="1"/>
  <c r="D18" i="1"/>
  <c r="F4" i="1" l="1"/>
  <c r="D28" i="1"/>
</calcChain>
</file>

<file path=xl/sharedStrings.xml><?xml version="1.0" encoding="utf-8"?>
<sst xmlns="http://schemas.openxmlformats.org/spreadsheetml/2006/main" count="182" uniqueCount="101">
  <si>
    <t>Opening Balance</t>
  </si>
  <si>
    <t>ITEM</t>
  </si>
  <si>
    <t>BALANCE</t>
  </si>
  <si>
    <t>DATE</t>
  </si>
  <si>
    <t>Budgeted</t>
  </si>
  <si>
    <t>Remaining</t>
  </si>
  <si>
    <t>MATE</t>
  </si>
  <si>
    <t>Other</t>
  </si>
  <si>
    <t>TOTAL</t>
  </si>
  <si>
    <t>NET FUNDS</t>
  </si>
  <si>
    <t>Spent</t>
  </si>
  <si>
    <t>Planned Expenses</t>
  </si>
  <si>
    <t>T-Shirts</t>
  </si>
  <si>
    <t>Shop-based Expenses</t>
  </si>
  <si>
    <t>Total</t>
  </si>
  <si>
    <t>Actual Account Balance</t>
  </si>
  <si>
    <t>Travel</t>
  </si>
  <si>
    <t>Electronics / Hardware Components</t>
  </si>
  <si>
    <t>Unfunded</t>
  </si>
  <si>
    <t>Promotional Items</t>
  </si>
  <si>
    <t>Hardware Components</t>
  </si>
  <si>
    <t>Miscillaneous Electrial Supplies (wires, etc)</t>
  </si>
  <si>
    <t>New Thrusters</t>
  </si>
  <si>
    <t>Other Hardware Components</t>
  </si>
  <si>
    <t>Outreach Events</t>
  </si>
  <si>
    <t>Educational Trips</t>
  </si>
  <si>
    <t>Tools</t>
  </si>
  <si>
    <t>Competition Fees</t>
  </si>
  <si>
    <t>Upgrade Electronic components (motor controllers, sensors, etc.)</t>
  </si>
  <si>
    <t>New Chassis</t>
  </si>
  <si>
    <t>Aerial Robotics</t>
  </si>
  <si>
    <t>IGVC Mechanical Subteam</t>
  </si>
  <si>
    <t>IGVC Software Subteam</t>
  </si>
  <si>
    <t>3DMG-X3-45 MicroStrain IMU</t>
  </si>
  <si>
    <t>Sensors + Lenovo Dock</t>
  </si>
  <si>
    <t>Grease Order</t>
  </si>
  <si>
    <t>Gearboxes, Motors, Delrin</t>
  </si>
  <si>
    <t>Forstner Bit</t>
  </si>
  <si>
    <t>Fasteners and Tools</t>
  </si>
  <si>
    <t>Frame Materials (Order 1)</t>
  </si>
  <si>
    <t>Frame Materials (Order 2)</t>
  </si>
  <si>
    <t>LIDAR Power Supply</t>
  </si>
  <si>
    <t>TOTAL SPENT</t>
  </si>
  <si>
    <t>Ben Griffith</t>
  </si>
  <si>
    <t>Peter Heath</t>
  </si>
  <si>
    <t>Rockwell-Collins 2013 Donation</t>
  </si>
  <si>
    <t>Fuses</t>
  </si>
  <si>
    <t>Responsible</t>
  </si>
  <si>
    <t>Allison Crump</t>
  </si>
  <si>
    <t>Ander Solorzano</t>
  </si>
  <si>
    <t>Tools and minor parts</t>
  </si>
  <si>
    <t>PVC Pieces</t>
  </si>
  <si>
    <t>Hose clamps</t>
  </si>
  <si>
    <t>Michael Pauly</t>
  </si>
  <si>
    <t>Nuts + Tape</t>
  </si>
  <si>
    <t>PVC and connectors</t>
  </si>
  <si>
    <t>Dr. Mutchler</t>
  </si>
  <si>
    <t>MATE Chicago Travel Expenses</t>
  </si>
  <si>
    <t>Coaxial Cable</t>
  </si>
  <si>
    <t>Threaded Rod</t>
  </si>
  <si>
    <t>power converters</t>
  </si>
  <si>
    <t>Competition Fee</t>
  </si>
  <si>
    <t>Heatshrink</t>
  </si>
  <si>
    <t>Batteries</t>
  </si>
  <si>
    <t>Shock Spring</t>
  </si>
  <si>
    <t>Casters</t>
  </si>
  <si>
    <t>Hubmotors</t>
  </si>
  <si>
    <t>IMU</t>
  </si>
  <si>
    <t>2nd Battery Order</t>
  </si>
  <si>
    <t>Misc. Tools</t>
  </si>
  <si>
    <t>Josh Crook</t>
  </si>
  <si>
    <t>?</t>
  </si>
  <si>
    <t>Panels</t>
  </si>
  <si>
    <t>Husky Relay</t>
  </si>
  <si>
    <t>Galatea Relay</t>
  </si>
  <si>
    <t>Galatea SSR</t>
  </si>
  <si>
    <t>Wire + Extra</t>
  </si>
  <si>
    <t>DC/DC converter and Beagle Bones</t>
  </si>
  <si>
    <t>Sean Carter</t>
  </si>
  <si>
    <t>Rc Tx Rx + Docking Station</t>
  </si>
  <si>
    <t>RoboteQ Motor Controller</t>
  </si>
  <si>
    <t>Next Year Allotments</t>
  </si>
  <si>
    <t>Aerial</t>
  </si>
  <si>
    <t>NASA</t>
  </si>
  <si>
    <t>Battlebots</t>
  </si>
  <si>
    <t>Total:</t>
  </si>
  <si>
    <t>Leftover</t>
  </si>
  <si>
    <t>Rockwell-Collins</t>
  </si>
  <si>
    <t>IGVC Hardware</t>
  </si>
  <si>
    <t>IGVC Software</t>
  </si>
  <si>
    <t>IGVC Travel</t>
  </si>
  <si>
    <t>IGVC Entry</t>
  </si>
  <si>
    <t>MATE Travel</t>
  </si>
  <si>
    <t>Dr.M:1000</t>
  </si>
  <si>
    <t>Aerial Travel</t>
  </si>
  <si>
    <t>Tools + Organization</t>
  </si>
  <si>
    <t>Promotional</t>
  </si>
  <si>
    <t>Slush Fund</t>
  </si>
  <si>
    <t xml:space="preserve"> 50% in slush</t>
  </si>
  <si>
    <t>50% in slush</t>
  </si>
  <si>
    <t>SGA: 1500, NTMA:?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</si>
</sst>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8" fontId="0" fillId="0" borderId="0" xfId="0" applyNumberFormat="1"/>
    <xf numFmtId="14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5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8" fontId="3" fillId="0" borderId="0" xfId="0" applyNumberFormat="1" applyFont="1"/>
    <xf numFmtId="0" fontId="4" fillId="3" borderId="0" xfId="0" applyFont="1" applyFill="1"/>
    <xf numFmtId="6" fontId="0" fillId="0" borderId="0" xfId="0" applyNumberFormat="1"/>
    <xf numFmtId="0" fontId="4" fillId="2" borderId="0" xfId="0" applyFont="1" applyFill="1"/>
    <xf numFmtId="44" fontId="0" fillId="0" borderId="0" xfId="1" applyFont="1"/>
    <xf numFmtId="44" fontId="4" fillId="0" borderId="0" xfId="1" applyFont="1"/>
    <xf numFmtId="164" fontId="0" fillId="0" borderId="0" xfId="0" applyNumberFormat="1"/>
    <xf numFmtId="0" fontId="3" fillId="9" borderId="0" xfId="0" applyFont="1" applyFill="1"/>
    <xf numFmtId="0" fontId="3" fillId="2" borderId="0" xfId="0" applyFont="1" applyFill="1"/>
    <xf numFmtId="44" fontId="0" fillId="0" borderId="0" xfId="0" applyNumberFormat="1"/>
    <xf numFmtId="0" fontId="5" fillId="0" borderId="0" xfId="0" applyFont="1"/>
    <xf numFmtId="3" fontId="0" fillId="0" borderId="0" xfId="0" applyNumberFormat="1"/>
    <xf numFmtId="0" fontId="6" fillId="9" borderId="0" xfId="0" applyFont="1" applyFill="1"/>
    <xf numFmtId="44" fontId="0" fillId="0" borderId="1" xfId="1" applyFont="1" applyBorder="1"/>
    <xf numFmtId="0" fontId="3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zoomScale="130" zoomScaleNormal="130" workbookViewId="0">
      <selection activeCell="L21" sqref="L21"/>
    </sheetView>
  </sheetViews>
  <sheetFormatPr defaultRowHeight="15" x14ac:dyDescent="0.25"/>
  <cols>
    <col min="1" max="1" width="43.28515625" customWidth="1"/>
    <col min="2" max="2" width="12.42578125" customWidth="1"/>
    <col min="3" max="3" width="14.5703125" customWidth="1"/>
    <col min="4" max="4" width="11.28515625" customWidth="1"/>
    <col min="6" max="6" width="22" customWidth="1"/>
    <col min="9" max="9" width="14.5703125" customWidth="1"/>
    <col min="11" max="11" width="9.85546875" customWidth="1"/>
  </cols>
  <sheetData>
    <row r="2" spans="1:17" x14ac:dyDescent="0.25">
      <c r="I2" t="s">
        <v>81</v>
      </c>
      <c r="L2" t="s">
        <v>85</v>
      </c>
      <c r="M2">
        <v>9000</v>
      </c>
      <c r="N2" t="s">
        <v>86</v>
      </c>
    </row>
    <row r="3" spans="1:17" ht="15.75" thickBot="1" x14ac:dyDescent="0.3">
      <c r="A3" s="4" t="s">
        <v>8</v>
      </c>
      <c r="B3" s="4"/>
      <c r="C3" s="4"/>
      <c r="D3" s="4"/>
      <c r="E3" s="4"/>
      <c r="F3" s="4" t="s">
        <v>15</v>
      </c>
      <c r="G3" s="4"/>
      <c r="I3" t="s">
        <v>6</v>
      </c>
      <c r="J3">
        <v>3250</v>
      </c>
      <c r="M3">
        <v>10000</v>
      </c>
      <c r="N3" t="s">
        <v>87</v>
      </c>
    </row>
    <row r="4" spans="1:17" ht="15.75" thickBot="1" x14ac:dyDescent="0.3">
      <c r="F4" s="29">
        <f>('Incoming Funds'!G3)-(D6+D7+D9+D14+D18+D22)</f>
        <v>23101.53</v>
      </c>
      <c r="I4" t="s">
        <v>92</v>
      </c>
      <c r="J4">
        <v>5400</v>
      </c>
    </row>
    <row r="5" spans="1:17" x14ac:dyDescent="0.25">
      <c r="A5" s="5" t="s">
        <v>31</v>
      </c>
      <c r="B5" s="5" t="s">
        <v>4</v>
      </c>
      <c r="C5" s="5" t="s">
        <v>18</v>
      </c>
      <c r="D5" s="5" t="s">
        <v>10</v>
      </c>
      <c r="E5" s="5"/>
      <c r="F5" s="5" t="s">
        <v>5</v>
      </c>
      <c r="G5" s="5"/>
      <c r="I5" s="6" t="s">
        <v>88</v>
      </c>
      <c r="J5" s="6">
        <v>2000</v>
      </c>
    </row>
    <row r="6" spans="1:17" x14ac:dyDescent="0.25">
      <c r="A6" t="s">
        <v>20</v>
      </c>
      <c r="B6" s="20">
        <f>'IGVC Hardware'!E3</f>
        <v>5000</v>
      </c>
      <c r="C6" s="20">
        <v>0</v>
      </c>
      <c r="D6" s="21">
        <f>B6-F6-D7</f>
        <v>1279.2999999999997</v>
      </c>
      <c r="E6" s="16"/>
      <c r="F6" s="20">
        <f>'IGVC Hardware'!H3</f>
        <v>3501.8900000000003</v>
      </c>
      <c r="H6" s="6"/>
      <c r="I6" s="6" t="s">
        <v>89</v>
      </c>
      <c r="J6" s="6">
        <v>1000</v>
      </c>
      <c r="L6" s="6"/>
      <c r="M6" s="6"/>
      <c r="N6" s="6"/>
      <c r="O6" s="6"/>
      <c r="P6" s="6"/>
      <c r="Q6" s="6"/>
    </row>
    <row r="7" spans="1:17" x14ac:dyDescent="0.25">
      <c r="A7" t="s">
        <v>29</v>
      </c>
      <c r="B7" s="20">
        <v>0</v>
      </c>
      <c r="C7" s="20">
        <v>3000</v>
      </c>
      <c r="D7" s="21">
        <f>'IGVC Hardware'!E5+'IGVC Hardware'!E6</f>
        <v>218.81</v>
      </c>
      <c r="E7" s="16"/>
      <c r="F7" s="20">
        <v>0</v>
      </c>
      <c r="H7" s="6"/>
      <c r="I7" s="6" t="s">
        <v>90</v>
      </c>
      <c r="J7" s="6">
        <v>2000</v>
      </c>
      <c r="L7" s="6"/>
      <c r="M7" s="6"/>
      <c r="N7" s="6"/>
      <c r="O7" s="6"/>
      <c r="P7" s="6"/>
      <c r="Q7" s="6"/>
    </row>
    <row r="8" spans="1:17" x14ac:dyDescent="0.25">
      <c r="A8" s="7" t="s">
        <v>32</v>
      </c>
      <c r="B8" s="7" t="s">
        <v>4</v>
      </c>
      <c r="C8" s="7" t="s">
        <v>18</v>
      </c>
      <c r="D8" s="7" t="s">
        <v>10</v>
      </c>
      <c r="E8" s="7"/>
      <c r="F8" s="7" t="s">
        <v>5</v>
      </c>
      <c r="G8" s="7"/>
      <c r="H8" s="6"/>
      <c r="I8" s="6" t="s">
        <v>91</v>
      </c>
      <c r="J8" s="6">
        <v>400</v>
      </c>
      <c r="L8" s="6"/>
      <c r="M8" s="6"/>
      <c r="N8" s="6"/>
      <c r="O8" s="6"/>
      <c r="P8" s="6"/>
      <c r="Q8" s="6"/>
    </row>
    <row r="9" spans="1:17" x14ac:dyDescent="0.25">
      <c r="A9" t="s">
        <v>34</v>
      </c>
      <c r="B9" s="20">
        <f>'IGVC Software'!E3</f>
        <v>2000</v>
      </c>
      <c r="C9" s="20">
        <v>0</v>
      </c>
      <c r="D9" s="21">
        <f>B9-F9</f>
        <v>1225.5900000000001</v>
      </c>
      <c r="E9" s="16"/>
      <c r="F9" s="20">
        <f>'IGVC Software'!H3</f>
        <v>774.40999999999985</v>
      </c>
      <c r="H9" s="6"/>
      <c r="I9" t="s">
        <v>82</v>
      </c>
      <c r="J9">
        <v>500</v>
      </c>
      <c r="K9" t="s">
        <v>93</v>
      </c>
      <c r="L9" s="6"/>
      <c r="M9" s="6"/>
      <c r="N9" s="6"/>
      <c r="O9" s="6"/>
      <c r="P9" s="6"/>
      <c r="Q9" s="6"/>
    </row>
    <row r="10" spans="1:17" x14ac:dyDescent="0.25">
      <c r="A10" t="s">
        <v>28</v>
      </c>
      <c r="B10" s="20">
        <v>0</v>
      </c>
      <c r="C10" s="20">
        <v>3000</v>
      </c>
      <c r="D10" s="20">
        <v>0</v>
      </c>
      <c r="F10" s="20">
        <v>0</v>
      </c>
      <c r="H10" s="6"/>
      <c r="I10" t="s">
        <v>94</v>
      </c>
      <c r="J10">
        <v>1500</v>
      </c>
      <c r="L10" s="6"/>
      <c r="M10" s="6"/>
      <c r="N10" s="6"/>
      <c r="O10" s="6"/>
      <c r="P10" s="6"/>
      <c r="Q10" s="6"/>
    </row>
    <row r="11" spans="1:17" x14ac:dyDescent="0.25">
      <c r="A11" s="26" t="s">
        <v>33</v>
      </c>
      <c r="B11" s="20">
        <v>0</v>
      </c>
      <c r="C11" s="20">
        <v>3795</v>
      </c>
      <c r="D11" s="20">
        <v>0</v>
      </c>
      <c r="F11" s="20">
        <v>0</v>
      </c>
      <c r="H11" s="6"/>
      <c r="I11" t="s">
        <v>83</v>
      </c>
      <c r="J11">
        <v>0</v>
      </c>
      <c r="L11" s="6"/>
      <c r="M11" s="6"/>
      <c r="N11" s="6"/>
      <c r="O11" s="6"/>
      <c r="P11" s="6"/>
      <c r="Q11" s="6"/>
    </row>
    <row r="12" spans="1:17" x14ac:dyDescent="0.25">
      <c r="A12" t="s">
        <v>16</v>
      </c>
      <c r="B12" s="20">
        <v>2000</v>
      </c>
      <c r="C12" s="20">
        <v>0</v>
      </c>
      <c r="D12" s="21">
        <f>B12-F12</f>
        <v>0</v>
      </c>
      <c r="F12" s="22">
        <v>2000</v>
      </c>
      <c r="H12" s="6"/>
      <c r="I12" s="6" t="s">
        <v>84</v>
      </c>
      <c r="J12" s="6">
        <v>0</v>
      </c>
      <c r="K12" s="6" t="s">
        <v>100</v>
      </c>
      <c r="L12" s="6"/>
      <c r="M12" s="6"/>
      <c r="N12" s="6"/>
      <c r="O12" s="6"/>
      <c r="P12" s="6"/>
      <c r="Q12" s="6"/>
    </row>
    <row r="13" spans="1:17" x14ac:dyDescent="0.25">
      <c r="A13" s="9" t="s">
        <v>6</v>
      </c>
      <c r="B13" s="9" t="s">
        <v>4</v>
      </c>
      <c r="C13" s="9" t="s">
        <v>18</v>
      </c>
      <c r="D13" s="9" t="s">
        <v>10</v>
      </c>
      <c r="E13" s="9"/>
      <c r="F13" s="9" t="s">
        <v>5</v>
      </c>
      <c r="G13" s="9"/>
      <c r="H13" s="6"/>
      <c r="I13" s="6" t="s">
        <v>95</v>
      </c>
      <c r="J13" s="6">
        <v>1000</v>
      </c>
      <c r="K13" s="6" t="s">
        <v>99</v>
      </c>
      <c r="L13" s="6"/>
      <c r="M13" s="6"/>
      <c r="N13" s="6"/>
      <c r="O13" s="6"/>
      <c r="P13" s="6"/>
      <c r="Q13" s="6"/>
    </row>
    <row r="14" spans="1:17" x14ac:dyDescent="0.25">
      <c r="A14" t="s">
        <v>22</v>
      </c>
      <c r="B14" s="20">
        <f>MATE!E3</f>
        <v>5000</v>
      </c>
      <c r="C14" s="20">
        <v>0</v>
      </c>
      <c r="D14" s="21">
        <f>B14-F14</f>
        <v>1887.2099999999982</v>
      </c>
      <c r="E14" s="16"/>
      <c r="F14" s="20">
        <f>MATE!H3</f>
        <v>3112.7900000000018</v>
      </c>
      <c r="H14" s="6"/>
      <c r="I14" s="6" t="s">
        <v>96</v>
      </c>
      <c r="J14" s="6">
        <v>500</v>
      </c>
      <c r="K14" s="6" t="s">
        <v>98</v>
      </c>
      <c r="L14" s="6"/>
      <c r="M14" s="6"/>
      <c r="N14" s="6"/>
      <c r="O14" s="6"/>
      <c r="P14" s="6"/>
      <c r="Q14" s="6"/>
    </row>
    <row r="15" spans="1:17" x14ac:dyDescent="0.25">
      <c r="A15" t="s">
        <v>23</v>
      </c>
      <c r="B15" s="20">
        <v>0</v>
      </c>
      <c r="C15" s="20">
        <v>3000</v>
      </c>
      <c r="D15" s="20">
        <v>0</v>
      </c>
      <c r="F15" s="20">
        <v>0</v>
      </c>
      <c r="H15" s="6"/>
      <c r="I15" s="6" t="s">
        <v>97</v>
      </c>
      <c r="J15" s="6">
        <v>1450</v>
      </c>
    </row>
    <row r="16" spans="1:17" x14ac:dyDescent="0.25">
      <c r="A16" t="s">
        <v>16</v>
      </c>
      <c r="B16" s="20">
        <v>2000</v>
      </c>
      <c r="C16" s="20">
        <v>0</v>
      </c>
      <c r="D16" s="21">
        <f>B16-F16</f>
        <v>0</v>
      </c>
      <c r="F16" s="20">
        <v>2000</v>
      </c>
      <c r="H16" s="6"/>
      <c r="I16" s="6"/>
      <c r="J16" s="6"/>
    </row>
    <row r="17" spans="1:17" x14ac:dyDescent="0.25">
      <c r="A17" s="10" t="s">
        <v>30</v>
      </c>
      <c r="B17" s="10" t="s">
        <v>4</v>
      </c>
      <c r="C17" s="10" t="s">
        <v>18</v>
      </c>
      <c r="D17" s="10" t="s">
        <v>10</v>
      </c>
      <c r="E17" s="10"/>
      <c r="F17" s="10" t="s">
        <v>5</v>
      </c>
      <c r="G17" s="10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t="s">
        <v>17</v>
      </c>
      <c r="B18" s="20">
        <f>Aerial!E3</f>
        <v>0</v>
      </c>
      <c r="C18" s="20">
        <v>10000</v>
      </c>
      <c r="D18" s="21">
        <f>B18-F18</f>
        <v>0</v>
      </c>
      <c r="E18" s="16"/>
      <c r="F18" s="20">
        <f>Aerial!H3</f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t="s">
        <v>27</v>
      </c>
      <c r="B19" s="20">
        <v>0</v>
      </c>
      <c r="C19" s="20">
        <v>2000</v>
      </c>
      <c r="D19" s="21">
        <v>0</v>
      </c>
      <c r="E19" s="16"/>
      <c r="F19" s="20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t="s">
        <v>16</v>
      </c>
      <c r="B20" s="20">
        <v>0</v>
      </c>
      <c r="C20" s="20">
        <v>3000</v>
      </c>
      <c r="D20" s="20">
        <v>0</v>
      </c>
      <c r="F20" s="20">
        <v>0</v>
      </c>
      <c r="I20" s="6" t="s">
        <v>85</v>
      </c>
      <c r="J20" s="6">
        <f>SUM(J3:J15)</f>
        <v>19000</v>
      </c>
    </row>
    <row r="21" spans="1:17" x14ac:dyDescent="0.25">
      <c r="A21" s="23" t="s">
        <v>7</v>
      </c>
      <c r="B21" s="23" t="s">
        <v>4</v>
      </c>
      <c r="C21" s="23" t="s">
        <v>18</v>
      </c>
      <c r="D21" s="23" t="s">
        <v>10</v>
      </c>
      <c r="E21" s="11"/>
      <c r="F21" s="23" t="s">
        <v>5</v>
      </c>
      <c r="G21" s="11"/>
    </row>
    <row r="22" spans="1:17" x14ac:dyDescent="0.25">
      <c r="A22" t="s">
        <v>21</v>
      </c>
      <c r="B22" s="20">
        <v>0</v>
      </c>
      <c r="C22" s="20">
        <v>1000</v>
      </c>
      <c r="D22" s="21">
        <v>0</v>
      </c>
      <c r="E22" s="16"/>
      <c r="F22" s="20">
        <v>0</v>
      </c>
    </row>
    <row r="23" spans="1:17" x14ac:dyDescent="0.25">
      <c r="A23" t="s">
        <v>24</v>
      </c>
      <c r="B23" s="20">
        <v>0</v>
      </c>
      <c r="C23" s="20">
        <v>2000</v>
      </c>
      <c r="D23" s="20">
        <v>0</v>
      </c>
      <c r="F23" s="20">
        <v>0</v>
      </c>
    </row>
    <row r="24" spans="1:17" x14ac:dyDescent="0.25">
      <c r="A24" t="s">
        <v>25</v>
      </c>
      <c r="B24" s="20">
        <v>0</v>
      </c>
      <c r="C24" s="20">
        <v>3000</v>
      </c>
      <c r="D24" s="20">
        <v>0</v>
      </c>
      <c r="F24" s="20">
        <v>0</v>
      </c>
    </row>
    <row r="25" spans="1:17" x14ac:dyDescent="0.25">
      <c r="A25" t="s">
        <v>19</v>
      </c>
      <c r="B25" s="20">
        <f>Other!E3</f>
        <v>1000</v>
      </c>
      <c r="C25" s="20">
        <v>1000</v>
      </c>
      <c r="D25" s="21">
        <f>B25-F25</f>
        <v>0</v>
      </c>
      <c r="E25" s="16"/>
      <c r="F25" s="20">
        <f>Other!H3</f>
        <v>1000</v>
      </c>
    </row>
    <row r="26" spans="1:17" x14ac:dyDescent="0.25">
      <c r="A26" t="s">
        <v>26</v>
      </c>
      <c r="B26" s="20">
        <v>0</v>
      </c>
      <c r="C26" s="20">
        <v>2000</v>
      </c>
      <c r="D26" s="20">
        <v>0</v>
      </c>
      <c r="F26" s="20">
        <v>0</v>
      </c>
    </row>
    <row r="27" spans="1:17" x14ac:dyDescent="0.25">
      <c r="A27" s="24" t="s">
        <v>14</v>
      </c>
      <c r="B27" s="24" t="s">
        <v>4</v>
      </c>
      <c r="C27" s="24" t="s">
        <v>18</v>
      </c>
      <c r="D27" s="24" t="s">
        <v>10</v>
      </c>
      <c r="E27" s="19"/>
      <c r="F27" s="24" t="s">
        <v>5</v>
      </c>
      <c r="G27" s="19"/>
    </row>
    <row r="28" spans="1:17" x14ac:dyDescent="0.25">
      <c r="A28" t="s">
        <v>14</v>
      </c>
      <c r="B28" s="20">
        <f>SUM(B6,B9,B10,B12,B14,B16,B18,B20,B22,B23,B24,B25,B26)</f>
        <v>17000</v>
      </c>
      <c r="C28" s="25">
        <f>SUM(C6,C9,C10,C12,C14,C16,C20,C18,C22,C23,C25,C24,C26,C15,C11,C7,C19)</f>
        <v>36795</v>
      </c>
      <c r="D28" s="20">
        <f>SUM(D6,D7,D9,D10,D11,D12,D14,D15,D16,D18,D19,D20,D22:D26)</f>
        <v>4610.909999999998</v>
      </c>
      <c r="F28" s="20">
        <f>SUM(F6,F9:F10,F12,F14,F16,F18:F20,F22:F26)</f>
        <v>12389.090000000002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4"/>
  <sheetViews>
    <sheetView zoomScale="160" zoomScaleNormal="160" workbookViewId="0">
      <selection activeCell="A26" sqref="A26"/>
    </sheetView>
  </sheetViews>
  <sheetFormatPr defaultRowHeight="15" x14ac:dyDescent="0.25"/>
  <cols>
    <col min="2" max="2" width="49.5703125" customWidth="1"/>
    <col min="3" max="3" width="9.7109375" bestFit="1" customWidth="1"/>
    <col min="4" max="4" width="13" customWidth="1"/>
  </cols>
  <sheetData>
    <row r="2" spans="2:8" x14ac:dyDescent="0.25">
      <c r="B2" s="3" t="s">
        <v>1</v>
      </c>
      <c r="C2" s="3" t="s">
        <v>3</v>
      </c>
      <c r="D2" s="3" t="s">
        <v>2</v>
      </c>
      <c r="F2" s="8" t="s">
        <v>9</v>
      </c>
      <c r="G2" s="8"/>
      <c r="H2" s="6"/>
    </row>
    <row r="3" spans="2:8" x14ac:dyDescent="0.25">
      <c r="B3" t="s">
        <v>0</v>
      </c>
      <c r="C3" s="2">
        <v>41157</v>
      </c>
      <c r="D3" s="1">
        <v>17712.439999999999</v>
      </c>
      <c r="G3">
        <f>SUM(D:D)</f>
        <v>27712.44</v>
      </c>
    </row>
    <row r="4" spans="2:8" x14ac:dyDescent="0.25">
      <c r="B4" t="s">
        <v>45</v>
      </c>
      <c r="C4" s="2">
        <v>41374</v>
      </c>
      <c r="D4" s="27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17"/>
  <sheetViews>
    <sheetView zoomScale="160" zoomScaleNormal="160" workbookViewId="0">
      <selection activeCell="F12" sqref="F12"/>
    </sheetView>
  </sheetViews>
  <sheetFormatPr defaultRowHeight="15" x14ac:dyDescent="0.25"/>
  <cols>
    <col min="2" max="2" width="49.5703125" customWidth="1"/>
    <col min="3" max="3" width="17.42578125" customWidth="1"/>
    <col min="4" max="4" width="11.7109375" customWidth="1"/>
    <col min="5" max="5" width="13" customWidth="1"/>
    <col min="8" max="8" width="10.5703125" bestFit="1" customWidth="1"/>
  </cols>
  <sheetData>
    <row r="2" spans="1:9" x14ac:dyDescent="0.25">
      <c r="B2" s="13" t="s">
        <v>1</v>
      </c>
      <c r="C2" s="13" t="s">
        <v>47</v>
      </c>
      <c r="D2" s="13" t="s">
        <v>3</v>
      </c>
      <c r="E2" s="13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5000</v>
      </c>
      <c r="H3" s="20">
        <f>2*$E$3-SUM(E:E)</f>
        <v>3501.8900000000003</v>
      </c>
    </row>
    <row r="4" spans="1:9" x14ac:dyDescent="0.25">
      <c r="B4" t="s">
        <v>38</v>
      </c>
      <c r="C4" t="s">
        <v>53</v>
      </c>
      <c r="D4" s="2">
        <v>41261</v>
      </c>
      <c r="E4">
        <v>42.54</v>
      </c>
    </row>
    <row r="5" spans="1:9" x14ac:dyDescent="0.25">
      <c r="A5" s="6"/>
      <c r="B5" t="s">
        <v>39</v>
      </c>
      <c r="C5" t="s">
        <v>53</v>
      </c>
      <c r="D5" s="2">
        <v>41302</v>
      </c>
      <c r="E5">
        <v>123.18</v>
      </c>
      <c r="G5" s="4" t="s">
        <v>42</v>
      </c>
      <c r="H5" s="4"/>
    </row>
    <row r="6" spans="1:9" x14ac:dyDescent="0.25">
      <c r="A6" s="6"/>
      <c r="B6" t="s">
        <v>40</v>
      </c>
      <c r="C6" t="s">
        <v>53</v>
      </c>
      <c r="D6" s="2">
        <v>41302</v>
      </c>
      <c r="E6">
        <v>95.63</v>
      </c>
      <c r="H6">
        <f>SUM(E4:E19)</f>
        <v>1498.11</v>
      </c>
    </row>
    <row r="7" spans="1:9" x14ac:dyDescent="0.25">
      <c r="A7" s="6"/>
      <c r="B7" t="s">
        <v>54</v>
      </c>
      <c r="C7" t="s">
        <v>53</v>
      </c>
      <c r="D7" s="2">
        <v>41392</v>
      </c>
      <c r="E7">
        <v>22.88</v>
      </c>
    </row>
    <row r="8" spans="1:9" x14ac:dyDescent="0.25">
      <c r="A8" s="6"/>
      <c r="B8" t="s">
        <v>63</v>
      </c>
      <c r="C8" t="s">
        <v>53</v>
      </c>
      <c r="D8" s="2">
        <v>41393</v>
      </c>
      <c r="E8">
        <v>118.71</v>
      </c>
    </row>
    <row r="9" spans="1:9" x14ac:dyDescent="0.25">
      <c r="A9" s="6"/>
      <c r="B9" t="s">
        <v>64</v>
      </c>
      <c r="C9" t="s">
        <v>53</v>
      </c>
      <c r="D9" s="2">
        <v>41368</v>
      </c>
      <c r="E9">
        <v>56.48</v>
      </c>
    </row>
    <row r="10" spans="1:9" x14ac:dyDescent="0.25">
      <c r="A10" s="6"/>
      <c r="B10" t="s">
        <v>65</v>
      </c>
      <c r="C10" t="s">
        <v>53</v>
      </c>
      <c r="D10" s="2">
        <v>41359</v>
      </c>
      <c r="E10">
        <v>26.2</v>
      </c>
    </row>
    <row r="11" spans="1:9" x14ac:dyDescent="0.25">
      <c r="A11" s="4"/>
      <c r="B11" t="s">
        <v>72</v>
      </c>
      <c r="C11" t="s">
        <v>53</v>
      </c>
      <c r="D11" s="2">
        <v>41411</v>
      </c>
      <c r="E11">
        <v>90.66</v>
      </c>
    </row>
    <row r="12" spans="1:9" x14ac:dyDescent="0.25">
      <c r="A12" s="4"/>
      <c r="B12" t="s">
        <v>66</v>
      </c>
      <c r="C12" t="s">
        <v>56</v>
      </c>
      <c r="D12" s="2">
        <v>41413</v>
      </c>
      <c r="E12">
        <v>415</v>
      </c>
      <c r="F12" t="s">
        <v>71</v>
      </c>
    </row>
    <row r="13" spans="1:9" x14ac:dyDescent="0.25">
      <c r="A13" s="4"/>
      <c r="B13" t="s">
        <v>68</v>
      </c>
      <c r="C13" t="s">
        <v>56</v>
      </c>
      <c r="D13" s="2">
        <v>41413</v>
      </c>
      <c r="E13">
        <v>119.9</v>
      </c>
    </row>
    <row r="14" spans="1:9" x14ac:dyDescent="0.25">
      <c r="A14" s="4"/>
      <c r="B14" t="s">
        <v>69</v>
      </c>
      <c r="C14" t="s">
        <v>43</v>
      </c>
      <c r="D14" s="2">
        <v>41413</v>
      </c>
      <c r="E14">
        <v>44.61</v>
      </c>
    </row>
    <row r="15" spans="1:9" x14ac:dyDescent="0.25">
      <c r="A15" s="4"/>
      <c r="B15" t="s">
        <v>73</v>
      </c>
      <c r="C15" t="s">
        <v>49</v>
      </c>
      <c r="D15" s="2">
        <v>41413</v>
      </c>
      <c r="E15">
        <v>35.590000000000003</v>
      </c>
    </row>
    <row r="16" spans="1:9" x14ac:dyDescent="0.25">
      <c r="A16" s="4"/>
      <c r="B16" t="s">
        <v>74</v>
      </c>
      <c r="C16" t="s">
        <v>49</v>
      </c>
      <c r="D16" s="2">
        <v>41413</v>
      </c>
      <c r="E16">
        <v>82.06</v>
      </c>
    </row>
    <row r="17" spans="1:5" x14ac:dyDescent="0.25">
      <c r="A17" s="4"/>
      <c r="B17" t="s">
        <v>75</v>
      </c>
      <c r="C17" t="s">
        <v>49</v>
      </c>
      <c r="D17" s="2">
        <v>41413</v>
      </c>
      <c r="E17">
        <v>224.67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7"/>
  <sheetViews>
    <sheetView zoomScale="160" zoomScaleNormal="160" workbookViewId="0">
      <selection activeCell="B12" sqref="B12"/>
    </sheetView>
  </sheetViews>
  <sheetFormatPr defaultRowHeight="15" x14ac:dyDescent="0.25"/>
  <cols>
    <col min="2" max="2" width="49.5703125" customWidth="1"/>
    <col min="3" max="3" width="17.28515625" customWidth="1"/>
    <col min="4" max="4" width="9.7109375" bestFit="1" customWidth="1"/>
    <col min="5" max="5" width="13" customWidth="1"/>
    <col min="8" max="8" width="10.5703125" bestFit="1" customWidth="1"/>
  </cols>
  <sheetData>
    <row r="2" spans="1:9" x14ac:dyDescent="0.25">
      <c r="B2" s="12" t="s">
        <v>1</v>
      </c>
      <c r="C2" s="12" t="s">
        <v>47</v>
      </c>
      <c r="D2" s="12" t="s">
        <v>3</v>
      </c>
      <c r="E2" s="12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2000</v>
      </c>
      <c r="H3" s="20">
        <f>2*E3-SUM(E:E)</f>
        <v>774.40999999999985</v>
      </c>
    </row>
    <row r="4" spans="1:9" x14ac:dyDescent="0.25">
      <c r="B4" t="s">
        <v>41</v>
      </c>
      <c r="C4" t="s">
        <v>78</v>
      </c>
      <c r="D4" s="2">
        <v>41302</v>
      </c>
      <c r="E4">
        <v>15.95</v>
      </c>
    </row>
    <row r="5" spans="1:9" x14ac:dyDescent="0.25">
      <c r="A5" s="4"/>
      <c r="B5" t="s">
        <v>67</v>
      </c>
      <c r="C5" t="s">
        <v>49</v>
      </c>
      <c r="D5" s="2">
        <v>41413</v>
      </c>
      <c r="E5">
        <v>183.72</v>
      </c>
    </row>
    <row r="6" spans="1:9" x14ac:dyDescent="0.25">
      <c r="A6" s="4"/>
      <c r="B6" t="s">
        <v>80</v>
      </c>
      <c r="C6" t="s">
        <v>56</v>
      </c>
      <c r="D6" s="2">
        <v>41413</v>
      </c>
      <c r="E6">
        <v>600</v>
      </c>
      <c r="F6" t="s">
        <v>71</v>
      </c>
    </row>
    <row r="7" spans="1:9" x14ac:dyDescent="0.25">
      <c r="A7" s="4"/>
      <c r="B7" t="s">
        <v>79</v>
      </c>
      <c r="C7" t="s">
        <v>56</v>
      </c>
      <c r="D7" s="2">
        <v>41413</v>
      </c>
      <c r="E7">
        <v>425.92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36"/>
  <sheetViews>
    <sheetView zoomScale="160" zoomScaleNormal="160" workbookViewId="0">
      <selection activeCell="B23" sqref="B23"/>
    </sheetView>
  </sheetViews>
  <sheetFormatPr defaultRowHeight="15" x14ac:dyDescent="0.25"/>
  <cols>
    <col min="2" max="2" width="49.5703125" customWidth="1"/>
    <col min="3" max="3" width="16" customWidth="1"/>
    <col min="4" max="4" width="12.28515625" customWidth="1"/>
    <col min="5" max="5" width="13" customWidth="1"/>
    <col min="8" max="8" width="10.5703125" bestFit="1" customWidth="1"/>
  </cols>
  <sheetData>
    <row r="2" spans="1:9" x14ac:dyDescent="0.25">
      <c r="B2" s="14" t="s">
        <v>1</v>
      </c>
      <c r="C2" s="14" t="s">
        <v>47</v>
      </c>
      <c r="D2" s="14" t="s">
        <v>3</v>
      </c>
      <c r="E2" s="14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1">
        <v>5000</v>
      </c>
      <c r="H3" s="20">
        <f>2*E3-SUM(E:E)</f>
        <v>3112.7900000000018</v>
      </c>
    </row>
    <row r="4" spans="1:9" x14ac:dyDescent="0.25">
      <c r="B4" t="s">
        <v>35</v>
      </c>
      <c r="C4" t="s">
        <v>43</v>
      </c>
      <c r="D4" s="2">
        <v>41261</v>
      </c>
      <c r="E4">
        <v>9.48</v>
      </c>
    </row>
    <row r="5" spans="1:9" x14ac:dyDescent="0.25">
      <c r="B5" t="s">
        <v>36</v>
      </c>
      <c r="C5" t="s">
        <v>56</v>
      </c>
      <c r="D5" s="2">
        <v>41261</v>
      </c>
      <c r="E5">
        <v>684.96</v>
      </c>
    </row>
    <row r="6" spans="1:9" x14ac:dyDescent="0.25">
      <c r="A6" s="6"/>
      <c r="B6" t="s">
        <v>37</v>
      </c>
      <c r="C6" t="s">
        <v>70</v>
      </c>
      <c r="D6" s="2">
        <v>41261</v>
      </c>
      <c r="E6">
        <v>23</v>
      </c>
    </row>
    <row r="7" spans="1:9" x14ac:dyDescent="0.25">
      <c r="A7" s="6"/>
      <c r="B7" t="s">
        <v>76</v>
      </c>
      <c r="C7" t="s">
        <v>43</v>
      </c>
      <c r="D7" s="2">
        <v>41361</v>
      </c>
      <c r="E7">
        <v>44.17</v>
      </c>
    </row>
    <row r="8" spans="1:9" x14ac:dyDescent="0.25">
      <c r="A8" s="6"/>
      <c r="B8" t="s">
        <v>77</v>
      </c>
      <c r="C8" t="s">
        <v>44</v>
      </c>
      <c r="D8" s="2">
        <v>41368</v>
      </c>
      <c r="E8">
        <v>260.02</v>
      </c>
    </row>
    <row r="9" spans="1:9" x14ac:dyDescent="0.25">
      <c r="A9" s="30"/>
      <c r="B9" t="s">
        <v>46</v>
      </c>
      <c r="C9" t="s">
        <v>48</v>
      </c>
      <c r="D9" s="2">
        <v>41343</v>
      </c>
      <c r="E9">
        <v>20.3</v>
      </c>
    </row>
    <row r="10" spans="1:9" x14ac:dyDescent="0.25">
      <c r="A10" s="30"/>
      <c r="B10" t="s">
        <v>50</v>
      </c>
      <c r="C10" t="s">
        <v>49</v>
      </c>
      <c r="D10" s="2">
        <v>41304</v>
      </c>
      <c r="E10">
        <v>161.91</v>
      </c>
    </row>
    <row r="11" spans="1:9" x14ac:dyDescent="0.25">
      <c r="A11" s="30"/>
      <c r="B11" t="s">
        <v>51</v>
      </c>
      <c r="C11" t="s">
        <v>48</v>
      </c>
      <c r="D11" s="2">
        <v>41283</v>
      </c>
      <c r="E11">
        <v>85.94</v>
      </c>
    </row>
    <row r="12" spans="1:9" x14ac:dyDescent="0.25">
      <c r="A12" s="30"/>
      <c r="B12" t="s">
        <v>52</v>
      </c>
      <c r="C12" t="s">
        <v>48</v>
      </c>
      <c r="D12" s="2">
        <v>41307</v>
      </c>
      <c r="E12">
        <v>34.479999999999997</v>
      </c>
    </row>
    <row r="13" spans="1:9" x14ac:dyDescent="0.25">
      <c r="A13" s="30"/>
      <c r="B13" t="s">
        <v>55</v>
      </c>
      <c r="C13" t="s">
        <v>48</v>
      </c>
      <c r="D13" s="2">
        <v>41285</v>
      </c>
      <c r="E13">
        <v>55.02</v>
      </c>
    </row>
    <row r="14" spans="1:9" x14ac:dyDescent="0.25">
      <c r="A14" s="30"/>
      <c r="B14" t="s">
        <v>57</v>
      </c>
      <c r="C14" t="s">
        <v>56</v>
      </c>
      <c r="D14" s="2">
        <v>41391</v>
      </c>
      <c r="E14">
        <v>225.73</v>
      </c>
    </row>
    <row r="15" spans="1:9" x14ac:dyDescent="0.25">
      <c r="A15" s="30"/>
      <c r="B15" t="s">
        <v>58</v>
      </c>
      <c r="C15" t="s">
        <v>48</v>
      </c>
      <c r="D15" s="2">
        <v>41382</v>
      </c>
      <c r="E15">
        <v>19.77</v>
      </c>
    </row>
    <row r="16" spans="1:9" x14ac:dyDescent="0.25">
      <c r="A16" s="30"/>
      <c r="B16" t="s">
        <v>59</v>
      </c>
      <c r="C16" t="s">
        <v>48</v>
      </c>
      <c r="D16" s="2">
        <v>41316</v>
      </c>
      <c r="E16">
        <v>20.95</v>
      </c>
    </row>
    <row r="17" spans="1:5" x14ac:dyDescent="0.25">
      <c r="A17" s="30"/>
      <c r="B17" t="s">
        <v>60</v>
      </c>
      <c r="C17" t="s">
        <v>48</v>
      </c>
      <c r="D17" s="2">
        <v>41312</v>
      </c>
      <c r="E17">
        <v>101.28</v>
      </c>
    </row>
    <row r="18" spans="1:5" x14ac:dyDescent="0.25">
      <c r="A18" s="30"/>
      <c r="B18" t="s">
        <v>61</v>
      </c>
      <c r="C18" t="s">
        <v>48</v>
      </c>
      <c r="D18" s="2">
        <v>41355</v>
      </c>
      <c r="E18">
        <v>100</v>
      </c>
    </row>
    <row r="19" spans="1:5" x14ac:dyDescent="0.25">
      <c r="A19" s="30"/>
      <c r="B19" t="s">
        <v>62</v>
      </c>
      <c r="C19" t="s">
        <v>48</v>
      </c>
      <c r="D19" s="2">
        <v>41340</v>
      </c>
      <c r="E19">
        <v>40.200000000000003</v>
      </c>
    </row>
    <row r="20" spans="1:5" x14ac:dyDescent="0.25">
      <c r="A20" s="6"/>
    </row>
    <row r="22" spans="1:5" x14ac:dyDescent="0.25">
      <c r="B22" s="2"/>
    </row>
    <row r="23" spans="1:5" x14ac:dyDescent="0.25">
      <c r="B23" s="2"/>
    </row>
    <row r="24" spans="1:5" x14ac:dyDescent="0.25">
      <c r="B24" s="2"/>
    </row>
    <row r="25" spans="1:5" x14ac:dyDescent="0.25">
      <c r="B25" s="2"/>
    </row>
    <row r="26" spans="1:5" x14ac:dyDescent="0.25">
      <c r="B26" s="2"/>
    </row>
    <row r="32" spans="1:5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3"/>
  <sheetViews>
    <sheetView workbookViewId="0">
      <selection activeCell="B31" sqref="B31"/>
    </sheetView>
  </sheetViews>
  <sheetFormatPr defaultRowHeight="15" x14ac:dyDescent="0.25"/>
  <cols>
    <col min="2" max="2" width="49.5703125" customWidth="1"/>
    <col min="3" max="3" width="16.42578125" customWidth="1"/>
    <col min="5" max="5" width="13" customWidth="1"/>
  </cols>
  <sheetData>
    <row r="2" spans="2:9" x14ac:dyDescent="0.25">
      <c r="B2" s="15" t="s">
        <v>1</v>
      </c>
      <c r="C2" s="15" t="s">
        <v>47</v>
      </c>
      <c r="D2" s="15" t="s">
        <v>3</v>
      </c>
      <c r="E2" s="15" t="s">
        <v>2</v>
      </c>
      <c r="G2" s="8" t="s">
        <v>9</v>
      </c>
      <c r="H2" s="8"/>
      <c r="I2" s="6"/>
    </row>
    <row r="3" spans="2:9" x14ac:dyDescent="0.25">
      <c r="B3" t="s">
        <v>0</v>
      </c>
      <c r="D3" s="2">
        <v>41157</v>
      </c>
      <c r="E3" s="20">
        <v>0</v>
      </c>
      <c r="H3" s="20">
        <f>2*E3-SUM(E:E)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N4"/>
  <sheetViews>
    <sheetView workbookViewId="0">
      <selection activeCell="J4" sqref="J4:M4"/>
    </sheetView>
  </sheetViews>
  <sheetFormatPr defaultRowHeight="15" x14ac:dyDescent="0.25"/>
  <cols>
    <col min="2" max="2" width="49.5703125" customWidth="1"/>
    <col min="3" max="3" width="20.42578125" customWidth="1"/>
    <col min="5" max="5" width="13" customWidth="1"/>
    <col min="8" max="8" width="10.5703125" bestFit="1" customWidth="1"/>
  </cols>
  <sheetData>
    <row r="2" spans="2:14" x14ac:dyDescent="0.25">
      <c r="B2" s="28" t="s">
        <v>1</v>
      </c>
      <c r="C2" s="28" t="s">
        <v>47</v>
      </c>
      <c r="D2" s="28" t="s">
        <v>3</v>
      </c>
      <c r="E2" s="28" t="s">
        <v>2</v>
      </c>
      <c r="G2" s="8" t="s">
        <v>9</v>
      </c>
      <c r="H2" s="8"/>
      <c r="I2" s="6"/>
      <c r="J2" s="17" t="s">
        <v>11</v>
      </c>
      <c r="K2" s="17"/>
      <c r="L2" s="17"/>
      <c r="M2" s="17"/>
      <c r="N2" s="17"/>
    </row>
    <row r="3" spans="2:14" x14ac:dyDescent="0.25">
      <c r="B3" t="s">
        <v>0</v>
      </c>
      <c r="D3" s="2">
        <v>41157</v>
      </c>
      <c r="E3" s="20">
        <v>1000</v>
      </c>
      <c r="H3" s="20">
        <f>2*E3-SUM(E:E)</f>
        <v>1000</v>
      </c>
      <c r="J3" t="s">
        <v>13</v>
      </c>
      <c r="M3" s="18">
        <v>2000</v>
      </c>
    </row>
    <row r="4" spans="2:14" x14ac:dyDescent="0.25">
      <c r="J4" t="s">
        <v>12</v>
      </c>
      <c r="M4" s="18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Incoming Funds</vt:lpstr>
      <vt:lpstr>IGVC Hardware</vt:lpstr>
      <vt:lpstr>IGVC Software</vt:lpstr>
      <vt:lpstr>MATE</vt:lpstr>
      <vt:lpstr>Aerial</vt:lpstr>
      <vt:lpstr>Other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Carver</dc:creator>
  <cp:lastModifiedBy>Spencer Carver</cp:lastModifiedBy>
  <dcterms:created xsi:type="dcterms:W3CDTF">2012-09-05T16:00:28Z</dcterms:created>
  <dcterms:modified xsi:type="dcterms:W3CDTF">2013-05-19T17:22:56Z</dcterms:modified>
</cp:coreProperties>
</file>