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G:\Meu Drive\Novo Site\"/>
    </mc:Choice>
  </mc:AlternateContent>
  <xr:revisionPtr revIDLastSave="0" documentId="13_ncr:1_{535FE089-3C6A-4B43-B8B3-6C6C77AD656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01-Controle" sheetId="11" r:id="rId1"/>
    <sheet name="Orçamento" sheetId="9" r:id="rId2"/>
    <sheet name="Cotação" sheetId="3" r:id="rId3"/>
    <sheet name="Formulário-Simples" sheetId="15" r:id="rId4"/>
    <sheet name="Cálculo" sheetId="10" r:id="rId5"/>
    <sheet name="Tabela de Custos" sheetId="2" r:id="rId6"/>
    <sheet name="Formulário-Customização complet" sheetId="12" r:id="rId7"/>
    <sheet name="Formulário-Sugestão" sheetId="14" r:id="rId8"/>
    <sheet name="Listas Suspensas Cotação" sheetId="13" r:id="rId9"/>
    <sheet name="Banco de Sequências" sheetId="16" r:id="rId10"/>
  </sheets>
  <definedNames>
    <definedName name="_xlnm.Print_Area" localSheetId="1">Orçamento!$A$1:$D$91</definedName>
  </definedNames>
  <calcPr calcId="191029"/>
  <pivotCaches>
    <pivotCache cacheId="16" r:id="rId11"/>
    <pivotCache cacheId="17" r:id="rId12"/>
    <pivotCache cacheId="18" r:id="rId13"/>
    <pivotCache cacheId="19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C15" i="3"/>
  <c r="C16" i="3"/>
  <c r="C17" i="3"/>
  <c r="C18" i="3"/>
  <c r="C19" i="3"/>
  <c r="C20" i="3"/>
  <c r="N3" i="15" l="1"/>
  <c r="N4" i="15"/>
  <c r="Q4" i="15"/>
  <c r="R4" i="15"/>
  <c r="S4" i="15"/>
  <c r="T4" i="15"/>
  <c r="U4" i="15"/>
  <c r="V4" i="15"/>
  <c r="W4" i="15"/>
  <c r="X4" i="15"/>
  <c r="Z4" i="15"/>
  <c r="P5" i="12"/>
  <c r="Q5" i="12"/>
  <c r="Z3" i="15"/>
  <c r="O4" i="15" l="1"/>
  <c r="P4" i="15"/>
  <c r="C13" i="3" s="1"/>
  <c r="J53" i="14"/>
  <c r="T52" i="14"/>
  <c r="S52" i="14"/>
  <c r="R52" i="14"/>
  <c r="Q52" i="14"/>
  <c r="P52" i="14"/>
  <c r="O52" i="14"/>
  <c r="N52" i="14"/>
  <c r="M52" i="14"/>
  <c r="J52" i="14"/>
  <c r="T51" i="14"/>
  <c r="S51" i="14"/>
  <c r="R51" i="14"/>
  <c r="Q51" i="14"/>
  <c r="P51" i="14"/>
  <c r="O51" i="14"/>
  <c r="N51" i="14"/>
  <c r="M51" i="14"/>
  <c r="J51" i="14"/>
  <c r="T50" i="14"/>
  <c r="S50" i="14"/>
  <c r="R50" i="14"/>
  <c r="Q50" i="14"/>
  <c r="P50" i="14"/>
  <c r="O50" i="14"/>
  <c r="N50" i="14"/>
  <c r="M50" i="14"/>
  <c r="J50" i="14"/>
  <c r="T49" i="14"/>
  <c r="S49" i="14"/>
  <c r="R49" i="14"/>
  <c r="Q49" i="14"/>
  <c r="P49" i="14"/>
  <c r="O49" i="14"/>
  <c r="N49" i="14"/>
  <c r="M49" i="14"/>
  <c r="J49" i="14"/>
  <c r="T48" i="14"/>
  <c r="S48" i="14"/>
  <c r="R48" i="14"/>
  <c r="Q48" i="14"/>
  <c r="P48" i="14"/>
  <c r="O48" i="14"/>
  <c r="N48" i="14"/>
  <c r="M48" i="14"/>
  <c r="J48" i="14"/>
  <c r="T47" i="14"/>
  <c r="S47" i="14"/>
  <c r="R47" i="14"/>
  <c r="Q47" i="14"/>
  <c r="P47" i="14"/>
  <c r="O47" i="14"/>
  <c r="N47" i="14"/>
  <c r="M47" i="14"/>
  <c r="J47" i="14"/>
  <c r="T46" i="14"/>
  <c r="S46" i="14"/>
  <c r="R46" i="14"/>
  <c r="Q46" i="14"/>
  <c r="P46" i="14"/>
  <c r="O46" i="14"/>
  <c r="N46" i="14"/>
  <c r="M46" i="14"/>
  <c r="J46" i="14"/>
  <c r="T45" i="14"/>
  <c r="S45" i="14"/>
  <c r="R45" i="14"/>
  <c r="Q45" i="14"/>
  <c r="P45" i="14"/>
  <c r="O45" i="14"/>
  <c r="N45" i="14"/>
  <c r="M45" i="14"/>
  <c r="J45" i="14"/>
  <c r="T44" i="14"/>
  <c r="S44" i="14"/>
  <c r="R44" i="14"/>
  <c r="Q44" i="14"/>
  <c r="P44" i="14"/>
  <c r="O44" i="14"/>
  <c r="N44" i="14"/>
  <c r="M44" i="14"/>
  <c r="J44" i="14"/>
  <c r="T43" i="14"/>
  <c r="S43" i="14"/>
  <c r="R43" i="14"/>
  <c r="Q43" i="14"/>
  <c r="P43" i="14"/>
  <c r="O43" i="14"/>
  <c r="N43" i="14"/>
  <c r="M43" i="14"/>
  <c r="J43" i="14"/>
  <c r="T42" i="14"/>
  <c r="S42" i="14"/>
  <c r="R42" i="14"/>
  <c r="Q42" i="14"/>
  <c r="P42" i="14"/>
  <c r="O42" i="14"/>
  <c r="N42" i="14"/>
  <c r="M42" i="14"/>
  <c r="J42" i="14"/>
  <c r="T41" i="14"/>
  <c r="S41" i="14"/>
  <c r="R41" i="14"/>
  <c r="Q41" i="14"/>
  <c r="P41" i="14"/>
  <c r="O41" i="14"/>
  <c r="N41" i="14"/>
  <c r="M41" i="14"/>
  <c r="J41" i="14"/>
  <c r="T40" i="14"/>
  <c r="S40" i="14"/>
  <c r="R40" i="14"/>
  <c r="Q40" i="14"/>
  <c r="P40" i="14"/>
  <c r="O40" i="14"/>
  <c r="N40" i="14"/>
  <c r="M40" i="14"/>
  <c r="J40" i="14"/>
  <c r="T39" i="14"/>
  <c r="S39" i="14"/>
  <c r="R39" i="14"/>
  <c r="Q39" i="14"/>
  <c r="P39" i="14"/>
  <c r="O39" i="14"/>
  <c r="N39" i="14"/>
  <c r="M39" i="14"/>
  <c r="J39" i="14"/>
  <c r="T38" i="14"/>
  <c r="S38" i="14"/>
  <c r="R38" i="14"/>
  <c r="Q38" i="14"/>
  <c r="P38" i="14"/>
  <c r="O38" i="14"/>
  <c r="N38" i="14"/>
  <c r="M38" i="14"/>
  <c r="J38" i="14"/>
  <c r="T37" i="14"/>
  <c r="S37" i="14"/>
  <c r="R37" i="14"/>
  <c r="Q37" i="14"/>
  <c r="P37" i="14"/>
  <c r="O37" i="14"/>
  <c r="N37" i="14"/>
  <c r="M37" i="14"/>
  <c r="J37" i="14"/>
  <c r="T36" i="14"/>
  <c r="S36" i="14"/>
  <c r="R36" i="14"/>
  <c r="Q36" i="14"/>
  <c r="P36" i="14"/>
  <c r="O36" i="14"/>
  <c r="N36" i="14"/>
  <c r="M36" i="14"/>
  <c r="J36" i="14"/>
  <c r="T35" i="14"/>
  <c r="S35" i="14"/>
  <c r="R35" i="14"/>
  <c r="Q35" i="14"/>
  <c r="P35" i="14"/>
  <c r="O35" i="14"/>
  <c r="N35" i="14"/>
  <c r="M35" i="14"/>
  <c r="J35" i="14"/>
  <c r="T34" i="14"/>
  <c r="S34" i="14"/>
  <c r="R34" i="14"/>
  <c r="Q34" i="14"/>
  <c r="P34" i="14"/>
  <c r="O34" i="14"/>
  <c r="N34" i="14"/>
  <c r="M34" i="14"/>
  <c r="J34" i="14"/>
  <c r="T33" i="14"/>
  <c r="S33" i="14"/>
  <c r="R33" i="14"/>
  <c r="Q33" i="14"/>
  <c r="P33" i="14"/>
  <c r="O33" i="14"/>
  <c r="N33" i="14"/>
  <c r="M33" i="14"/>
  <c r="J33" i="14"/>
  <c r="T32" i="14"/>
  <c r="S32" i="14"/>
  <c r="R32" i="14"/>
  <c r="Q32" i="14"/>
  <c r="P32" i="14"/>
  <c r="O32" i="14"/>
  <c r="N32" i="14"/>
  <c r="M32" i="14"/>
  <c r="J32" i="14"/>
  <c r="T31" i="14"/>
  <c r="S31" i="14"/>
  <c r="R31" i="14"/>
  <c r="Q31" i="14"/>
  <c r="P31" i="14"/>
  <c r="O31" i="14"/>
  <c r="N31" i="14"/>
  <c r="M31" i="14"/>
  <c r="J31" i="14"/>
  <c r="T30" i="14"/>
  <c r="S30" i="14"/>
  <c r="R30" i="14"/>
  <c r="Q30" i="14"/>
  <c r="P30" i="14"/>
  <c r="O30" i="14"/>
  <c r="N30" i="14"/>
  <c r="M30" i="14"/>
  <c r="J30" i="14"/>
  <c r="T29" i="14"/>
  <c r="S29" i="14"/>
  <c r="R29" i="14"/>
  <c r="Q29" i="14"/>
  <c r="P29" i="14"/>
  <c r="O29" i="14"/>
  <c r="N29" i="14"/>
  <c r="M29" i="14"/>
  <c r="J29" i="14"/>
  <c r="T28" i="14"/>
  <c r="S28" i="14"/>
  <c r="R28" i="14"/>
  <c r="Q28" i="14"/>
  <c r="P28" i="14"/>
  <c r="O28" i="14"/>
  <c r="N28" i="14"/>
  <c r="M28" i="14"/>
  <c r="J28" i="14"/>
  <c r="T27" i="14"/>
  <c r="S27" i="14"/>
  <c r="R27" i="14"/>
  <c r="Q27" i="14"/>
  <c r="P27" i="14"/>
  <c r="O27" i="14"/>
  <c r="N27" i="14"/>
  <c r="M27" i="14"/>
  <c r="J27" i="14"/>
  <c r="T26" i="14"/>
  <c r="S26" i="14"/>
  <c r="R26" i="14"/>
  <c r="Q26" i="14"/>
  <c r="P26" i="14"/>
  <c r="O26" i="14"/>
  <c r="N26" i="14"/>
  <c r="M26" i="14"/>
  <c r="J26" i="14"/>
  <c r="T25" i="14"/>
  <c r="S25" i="14"/>
  <c r="R25" i="14"/>
  <c r="Q25" i="14"/>
  <c r="P25" i="14"/>
  <c r="O25" i="14"/>
  <c r="N25" i="14"/>
  <c r="M25" i="14"/>
  <c r="J25" i="14"/>
  <c r="T24" i="14"/>
  <c r="S24" i="14"/>
  <c r="R24" i="14"/>
  <c r="Q24" i="14"/>
  <c r="P24" i="14"/>
  <c r="O24" i="14"/>
  <c r="N24" i="14"/>
  <c r="M24" i="14"/>
  <c r="J24" i="14"/>
  <c r="T23" i="14"/>
  <c r="S23" i="14"/>
  <c r="R23" i="14"/>
  <c r="Q23" i="14"/>
  <c r="P23" i="14"/>
  <c r="O23" i="14"/>
  <c r="N23" i="14"/>
  <c r="M23" i="14"/>
  <c r="J23" i="14"/>
  <c r="T22" i="14"/>
  <c r="S22" i="14"/>
  <c r="R22" i="14"/>
  <c r="Q22" i="14"/>
  <c r="P22" i="14"/>
  <c r="O22" i="14"/>
  <c r="N22" i="14"/>
  <c r="M22" i="14"/>
  <c r="J22" i="14"/>
  <c r="T21" i="14"/>
  <c r="S21" i="14"/>
  <c r="R21" i="14"/>
  <c r="Q21" i="14"/>
  <c r="P21" i="14"/>
  <c r="O21" i="14"/>
  <c r="N21" i="14"/>
  <c r="M21" i="14"/>
  <c r="J21" i="14"/>
  <c r="T20" i="14"/>
  <c r="S20" i="14"/>
  <c r="R20" i="14"/>
  <c r="Q20" i="14"/>
  <c r="P20" i="14"/>
  <c r="O20" i="14"/>
  <c r="N20" i="14"/>
  <c r="M20" i="14"/>
  <c r="J20" i="14"/>
  <c r="T19" i="14"/>
  <c r="S19" i="14"/>
  <c r="R19" i="14"/>
  <c r="Q19" i="14"/>
  <c r="P19" i="14"/>
  <c r="O19" i="14"/>
  <c r="N19" i="14"/>
  <c r="M19" i="14"/>
  <c r="J19" i="14"/>
  <c r="T18" i="14"/>
  <c r="S18" i="14"/>
  <c r="R18" i="14"/>
  <c r="Q18" i="14"/>
  <c r="P18" i="14"/>
  <c r="O18" i="14"/>
  <c r="N18" i="14"/>
  <c r="M18" i="14"/>
  <c r="J18" i="14"/>
  <c r="V17" i="14"/>
  <c r="T17" i="14"/>
  <c r="S17" i="14"/>
  <c r="R17" i="14"/>
  <c r="Q17" i="14"/>
  <c r="P17" i="14"/>
  <c r="O17" i="14"/>
  <c r="N17" i="14"/>
  <c r="M17" i="14"/>
  <c r="J17" i="14"/>
  <c r="V16" i="14"/>
  <c r="T16" i="14"/>
  <c r="S16" i="14"/>
  <c r="R16" i="14"/>
  <c r="Q16" i="14"/>
  <c r="P16" i="14"/>
  <c r="O16" i="14"/>
  <c r="N16" i="14"/>
  <c r="M16" i="14"/>
  <c r="J16" i="14"/>
  <c r="V15" i="14"/>
  <c r="T15" i="14"/>
  <c r="S15" i="14"/>
  <c r="R15" i="14"/>
  <c r="Q15" i="14"/>
  <c r="P15" i="14"/>
  <c r="O15" i="14"/>
  <c r="N15" i="14"/>
  <c r="M15" i="14"/>
  <c r="J15" i="14"/>
  <c r="V14" i="14"/>
  <c r="T14" i="14"/>
  <c r="S14" i="14"/>
  <c r="R14" i="14"/>
  <c r="Q14" i="14"/>
  <c r="P14" i="14"/>
  <c r="O14" i="14"/>
  <c r="N14" i="14"/>
  <c r="M14" i="14"/>
  <c r="J14" i="14"/>
  <c r="V13" i="14"/>
  <c r="T13" i="14"/>
  <c r="S13" i="14"/>
  <c r="R13" i="14"/>
  <c r="Q13" i="14"/>
  <c r="P13" i="14"/>
  <c r="O13" i="14"/>
  <c r="N13" i="14"/>
  <c r="M13" i="14"/>
  <c r="J13" i="14"/>
  <c r="V12" i="14"/>
  <c r="T12" i="14"/>
  <c r="S12" i="14"/>
  <c r="R12" i="14"/>
  <c r="Q12" i="14"/>
  <c r="P12" i="14"/>
  <c r="O12" i="14"/>
  <c r="N12" i="14"/>
  <c r="M12" i="14"/>
  <c r="J12" i="14"/>
  <c r="V11" i="14"/>
  <c r="T11" i="14"/>
  <c r="S11" i="14"/>
  <c r="R11" i="14"/>
  <c r="Q11" i="14"/>
  <c r="P11" i="14"/>
  <c r="O11" i="14"/>
  <c r="N11" i="14"/>
  <c r="M11" i="14"/>
  <c r="J11" i="14"/>
  <c r="V10" i="14"/>
  <c r="T10" i="14"/>
  <c r="S10" i="14"/>
  <c r="R10" i="14"/>
  <c r="Q10" i="14"/>
  <c r="P10" i="14"/>
  <c r="O10" i="14"/>
  <c r="N10" i="14"/>
  <c r="M10" i="14"/>
  <c r="J10" i="14"/>
  <c r="M6" i="12"/>
  <c r="B13" i="3" s="1"/>
  <c r="M7" i="12"/>
  <c r="B14" i="3" s="1"/>
  <c r="M8" i="12"/>
  <c r="B15" i="3" s="1"/>
  <c r="M9" i="12"/>
  <c r="B16" i="3" s="1"/>
  <c r="Y6" i="12"/>
  <c r="Y7" i="12"/>
  <c r="Y8" i="12"/>
  <c r="Y9" i="12"/>
  <c r="Y10" i="12"/>
  <c r="Y11" i="12"/>
  <c r="Y12" i="12"/>
  <c r="Y5" i="12"/>
  <c r="M5" i="12"/>
  <c r="B12" i="3" s="1"/>
  <c r="M10" i="12"/>
  <c r="B17" i="3" s="1"/>
  <c r="M11" i="12"/>
  <c r="B18" i="3" s="1"/>
  <c r="M12" i="12"/>
  <c r="B19" i="3" s="1"/>
  <c r="M13" i="12"/>
  <c r="B20" i="3" s="1"/>
  <c r="M14" i="12"/>
  <c r="B21" i="3" s="1"/>
  <c r="M15" i="12"/>
  <c r="B22" i="3" s="1"/>
  <c r="M16" i="12"/>
  <c r="B23" i="3" s="1"/>
  <c r="M17" i="12"/>
  <c r="B24" i="3" s="1"/>
  <c r="M18" i="12"/>
  <c r="B25" i="3" s="1"/>
  <c r="M19" i="12"/>
  <c r="B26" i="3" s="1"/>
  <c r="M20" i="12"/>
  <c r="B27" i="3" s="1"/>
  <c r="M21" i="12"/>
  <c r="B28" i="3" s="1"/>
  <c r="M22" i="12"/>
  <c r="B29" i="3" s="1"/>
  <c r="M23" i="12"/>
  <c r="B30" i="3" s="1"/>
  <c r="M24" i="12"/>
  <c r="B31" i="3" s="1"/>
  <c r="M25" i="12"/>
  <c r="B32" i="3" s="1"/>
  <c r="M26" i="12"/>
  <c r="B33" i="3" s="1"/>
  <c r="M27" i="12"/>
  <c r="B34" i="3" s="1"/>
  <c r="M28" i="12"/>
  <c r="B35" i="3" s="1"/>
  <c r="M29" i="12"/>
  <c r="B36" i="3" s="1"/>
  <c r="M30" i="12"/>
  <c r="B37" i="3" s="1"/>
  <c r="M31" i="12"/>
  <c r="B38" i="3" s="1"/>
  <c r="M32" i="12"/>
  <c r="B39" i="3" s="1"/>
  <c r="M33" i="12"/>
  <c r="B40" i="3" s="1"/>
  <c r="M34" i="12"/>
  <c r="B41" i="3" s="1"/>
  <c r="M35" i="12"/>
  <c r="B42" i="3" s="1"/>
  <c r="M36" i="12"/>
  <c r="B43" i="3" s="1"/>
  <c r="M37" i="12"/>
  <c r="B44" i="3" s="1"/>
  <c r="M38" i="12"/>
  <c r="B45" i="3" s="1"/>
  <c r="M39" i="12"/>
  <c r="B46" i="3" s="1"/>
  <c r="M40" i="12"/>
  <c r="B47" i="3" s="1"/>
  <c r="M41" i="12"/>
  <c r="B48" i="3" s="1"/>
  <c r="M42" i="12"/>
  <c r="B49" i="3" s="1"/>
  <c r="M43" i="12"/>
  <c r="B50" i="3" s="1"/>
  <c r="M44" i="12"/>
  <c r="B51" i="3" s="1"/>
  <c r="M45" i="12"/>
  <c r="B52" i="3" s="1"/>
  <c r="M48" i="12"/>
  <c r="A145" i="9"/>
  <c r="A148" i="9"/>
  <c r="A151" i="9"/>
  <c r="C145" i="9"/>
  <c r="F146" i="9" s="1"/>
  <c r="D145" i="9"/>
  <c r="G145" i="9" s="1"/>
  <c r="C148" i="9"/>
  <c r="D148" i="9"/>
  <c r="G148" i="9" s="1"/>
  <c r="M46" i="12"/>
  <c r="B53" i="3" s="1"/>
  <c r="M47" i="12"/>
  <c r="C55" i="3"/>
  <c r="C56" i="3"/>
  <c r="H56" i="3" s="1"/>
  <c r="D56" i="3" s="1"/>
  <c r="C57" i="3"/>
  <c r="F57" i="3" s="1"/>
  <c r="C58" i="3"/>
  <c r="H58" i="3" s="1"/>
  <c r="D58" i="3" s="1"/>
  <c r="U32" i="12"/>
  <c r="U26" i="12"/>
  <c r="U22" i="12"/>
  <c r="U16" i="12"/>
  <c r="U14" i="12"/>
  <c r="U10" i="12"/>
  <c r="U9" i="12"/>
  <c r="U8" i="12"/>
  <c r="U6" i="12"/>
  <c r="T6" i="12"/>
  <c r="V6" i="12"/>
  <c r="P7" i="12"/>
  <c r="Q7" i="12"/>
  <c r="R7" i="12"/>
  <c r="S7" i="12"/>
  <c r="T7" i="12"/>
  <c r="U7" i="12"/>
  <c r="V7" i="12"/>
  <c r="W7" i="12"/>
  <c r="T8" i="12"/>
  <c r="P9" i="12"/>
  <c r="R9" i="12"/>
  <c r="S9" i="12"/>
  <c r="T9" i="12"/>
  <c r="V9" i="12"/>
  <c r="P10" i="12"/>
  <c r="R10" i="12"/>
  <c r="S10" i="12"/>
  <c r="T10" i="12"/>
  <c r="V10" i="12"/>
  <c r="P11" i="12"/>
  <c r="Q11" i="12"/>
  <c r="R11" i="12"/>
  <c r="S11" i="12"/>
  <c r="T11" i="12"/>
  <c r="U11" i="12"/>
  <c r="V11" i="12"/>
  <c r="W11" i="12"/>
  <c r="P12" i="12"/>
  <c r="Q12" i="12"/>
  <c r="R12" i="12"/>
  <c r="S12" i="12"/>
  <c r="T12" i="12"/>
  <c r="U12" i="12"/>
  <c r="V12" i="12"/>
  <c r="W12" i="12"/>
  <c r="P13" i="12"/>
  <c r="Q13" i="12"/>
  <c r="R13" i="12"/>
  <c r="S13" i="12"/>
  <c r="T13" i="12"/>
  <c r="U13" i="12"/>
  <c r="V13" i="12"/>
  <c r="W13" i="12"/>
  <c r="T14" i="12"/>
  <c r="V14" i="12"/>
  <c r="P15" i="12"/>
  <c r="Q15" i="12"/>
  <c r="R15" i="12"/>
  <c r="S15" i="12"/>
  <c r="T15" i="12"/>
  <c r="U15" i="12"/>
  <c r="V15" i="12"/>
  <c r="W15" i="12"/>
  <c r="T16" i="12"/>
  <c r="P17" i="12"/>
  <c r="Q17" i="12"/>
  <c r="R17" i="12"/>
  <c r="S17" i="12"/>
  <c r="T17" i="12"/>
  <c r="U17" i="12"/>
  <c r="V17" i="12"/>
  <c r="W17" i="12"/>
  <c r="P18" i="12"/>
  <c r="Q18" i="12"/>
  <c r="R18" i="12"/>
  <c r="S18" i="12"/>
  <c r="T18" i="12"/>
  <c r="U18" i="12"/>
  <c r="V18" i="12"/>
  <c r="W18" i="12"/>
  <c r="P19" i="12"/>
  <c r="Q19" i="12"/>
  <c r="R19" i="12"/>
  <c r="S19" i="12"/>
  <c r="T19" i="12"/>
  <c r="U19" i="12"/>
  <c r="V19" i="12"/>
  <c r="W19" i="12"/>
  <c r="P20" i="12"/>
  <c r="Q20" i="12"/>
  <c r="R20" i="12"/>
  <c r="S20" i="12"/>
  <c r="T20" i="12"/>
  <c r="U20" i="12"/>
  <c r="V20" i="12"/>
  <c r="W20" i="12"/>
  <c r="P21" i="12"/>
  <c r="Q21" i="12"/>
  <c r="R21" i="12"/>
  <c r="S21" i="12"/>
  <c r="T21" i="12"/>
  <c r="U21" i="12"/>
  <c r="V21" i="12"/>
  <c r="W21" i="12"/>
  <c r="T22" i="12"/>
  <c r="V22" i="12"/>
  <c r="P23" i="12"/>
  <c r="Q23" i="12"/>
  <c r="R23" i="12"/>
  <c r="S23" i="12"/>
  <c r="T23" i="12"/>
  <c r="U23" i="12"/>
  <c r="V23" i="12"/>
  <c r="W23" i="12"/>
  <c r="P24" i="12"/>
  <c r="Q24" i="12"/>
  <c r="R24" i="12"/>
  <c r="S24" i="12"/>
  <c r="T24" i="12"/>
  <c r="U24" i="12"/>
  <c r="V24" i="12"/>
  <c r="W24" i="12"/>
  <c r="P25" i="12"/>
  <c r="Q25" i="12"/>
  <c r="R25" i="12"/>
  <c r="S25" i="12"/>
  <c r="T25" i="12"/>
  <c r="U25" i="12"/>
  <c r="V25" i="12"/>
  <c r="W25" i="12"/>
  <c r="T26" i="12"/>
  <c r="P27" i="12"/>
  <c r="Q27" i="12"/>
  <c r="R27" i="12"/>
  <c r="S27" i="12"/>
  <c r="T27" i="12"/>
  <c r="U27" i="12"/>
  <c r="V27" i="12"/>
  <c r="W27" i="12"/>
  <c r="P28" i="12"/>
  <c r="Q28" i="12"/>
  <c r="R28" i="12"/>
  <c r="S28" i="12"/>
  <c r="T28" i="12"/>
  <c r="U28" i="12"/>
  <c r="V28" i="12"/>
  <c r="W28" i="12"/>
  <c r="P29" i="12"/>
  <c r="Q29" i="12"/>
  <c r="R29" i="12"/>
  <c r="S29" i="12"/>
  <c r="T29" i="12"/>
  <c r="U29" i="12"/>
  <c r="V29" i="12"/>
  <c r="W29" i="12"/>
  <c r="P30" i="12"/>
  <c r="Q30" i="12"/>
  <c r="R30" i="12"/>
  <c r="S30" i="12"/>
  <c r="T30" i="12"/>
  <c r="U30" i="12"/>
  <c r="V30" i="12"/>
  <c r="W30" i="12"/>
  <c r="P31" i="12"/>
  <c r="Q31" i="12"/>
  <c r="R31" i="12"/>
  <c r="S31" i="12"/>
  <c r="T31" i="12"/>
  <c r="U31" i="12"/>
  <c r="V31" i="12"/>
  <c r="W31" i="12"/>
  <c r="P32" i="12"/>
  <c r="R32" i="12"/>
  <c r="T32" i="12"/>
  <c r="V32" i="12"/>
  <c r="P33" i="12"/>
  <c r="Q33" i="12"/>
  <c r="R33" i="12"/>
  <c r="S33" i="12"/>
  <c r="T33" i="12"/>
  <c r="U33" i="12"/>
  <c r="V33" i="12"/>
  <c r="W33" i="12"/>
  <c r="P34" i="12"/>
  <c r="Q34" i="12"/>
  <c r="R34" i="12"/>
  <c r="S34" i="12"/>
  <c r="T34" i="12"/>
  <c r="U34" i="12"/>
  <c r="V34" i="12"/>
  <c r="W34" i="12"/>
  <c r="P35" i="12"/>
  <c r="Q35" i="12"/>
  <c r="R35" i="12"/>
  <c r="S35" i="12"/>
  <c r="T35" i="12"/>
  <c r="U35" i="12"/>
  <c r="V35" i="12"/>
  <c r="W35" i="12"/>
  <c r="P36" i="12"/>
  <c r="Q36" i="12"/>
  <c r="R36" i="12"/>
  <c r="S36" i="12"/>
  <c r="T36" i="12"/>
  <c r="U36" i="12"/>
  <c r="V36" i="12"/>
  <c r="W36" i="12"/>
  <c r="P37" i="12"/>
  <c r="Q37" i="12"/>
  <c r="R37" i="12"/>
  <c r="S37" i="12"/>
  <c r="T37" i="12"/>
  <c r="U37" i="12"/>
  <c r="V37" i="12"/>
  <c r="W37" i="12"/>
  <c r="P38" i="12"/>
  <c r="Q38" i="12"/>
  <c r="R38" i="12"/>
  <c r="S38" i="12"/>
  <c r="T38" i="12"/>
  <c r="U38" i="12"/>
  <c r="V38" i="12"/>
  <c r="W38" i="12"/>
  <c r="P39" i="12"/>
  <c r="Q39" i="12"/>
  <c r="R39" i="12"/>
  <c r="S39" i="12"/>
  <c r="T39" i="12"/>
  <c r="U39" i="12"/>
  <c r="V39" i="12"/>
  <c r="W39" i="12"/>
  <c r="P40" i="12"/>
  <c r="Q40" i="12"/>
  <c r="R40" i="12"/>
  <c r="S40" i="12"/>
  <c r="T40" i="12"/>
  <c r="U40" i="12"/>
  <c r="V40" i="12"/>
  <c r="W40" i="12"/>
  <c r="P41" i="12"/>
  <c r="Q41" i="12"/>
  <c r="R41" i="12"/>
  <c r="S41" i="12"/>
  <c r="T41" i="12"/>
  <c r="U41" i="12"/>
  <c r="V41" i="12"/>
  <c r="W41" i="12"/>
  <c r="P42" i="12"/>
  <c r="Q42" i="12"/>
  <c r="R42" i="12"/>
  <c r="S42" i="12"/>
  <c r="T42" i="12"/>
  <c r="U42" i="12"/>
  <c r="V42" i="12"/>
  <c r="W42" i="12"/>
  <c r="P43" i="12"/>
  <c r="Q43" i="12"/>
  <c r="R43" i="12"/>
  <c r="S43" i="12"/>
  <c r="T43" i="12"/>
  <c r="U43" i="12"/>
  <c r="V43" i="12"/>
  <c r="W43" i="12"/>
  <c r="P44" i="12"/>
  <c r="Q44" i="12"/>
  <c r="R44" i="12"/>
  <c r="S44" i="12"/>
  <c r="T44" i="12"/>
  <c r="U44" i="12"/>
  <c r="V44" i="12"/>
  <c r="W44" i="12"/>
  <c r="P45" i="12"/>
  <c r="Q45" i="12"/>
  <c r="R45" i="12"/>
  <c r="S45" i="12"/>
  <c r="T45" i="12"/>
  <c r="U45" i="12"/>
  <c r="V45" i="12"/>
  <c r="W45" i="12"/>
  <c r="P46" i="12"/>
  <c r="Q46" i="12"/>
  <c r="R46" i="12"/>
  <c r="S46" i="12"/>
  <c r="T46" i="12"/>
  <c r="U46" i="12"/>
  <c r="V46" i="12"/>
  <c r="W46" i="12"/>
  <c r="P47" i="12"/>
  <c r="Q47" i="12"/>
  <c r="R47" i="12"/>
  <c r="S47" i="12"/>
  <c r="T47" i="12"/>
  <c r="U47" i="12"/>
  <c r="V47" i="12"/>
  <c r="W47" i="12"/>
  <c r="F55" i="3"/>
  <c r="H38" i="3"/>
  <c r="D38" i="3" s="1"/>
  <c r="H55" i="3"/>
  <c r="D55" i="3" s="1"/>
  <c r="D59" i="3"/>
  <c r="D142" i="9" s="1"/>
  <c r="G142" i="9" s="1"/>
  <c r="B54" i="3"/>
  <c r="A111" i="9"/>
  <c r="B114" i="9"/>
  <c r="A117" i="9"/>
  <c r="A120" i="9"/>
  <c r="B120" i="9"/>
  <c r="A123" i="9"/>
  <c r="A126" i="9"/>
  <c r="B126" i="9"/>
  <c r="A129" i="9"/>
  <c r="A132" i="9"/>
  <c r="B132" i="9"/>
  <c r="B55" i="3"/>
  <c r="B56" i="3"/>
  <c r="D76" i="9"/>
  <c r="G76" i="9" s="1"/>
  <c r="D79" i="9"/>
  <c r="D82" i="9"/>
  <c r="F77" i="9"/>
  <c r="G79" i="9"/>
  <c r="G82" i="9"/>
  <c r="B75" i="9"/>
  <c r="B77" i="9"/>
  <c r="B78" i="9"/>
  <c r="B80" i="9"/>
  <c r="B81" i="9"/>
  <c r="B82" i="9"/>
  <c r="B83" i="9"/>
  <c r="B99" i="9"/>
  <c r="A76" i="9"/>
  <c r="A79" i="9"/>
  <c r="A82" i="9"/>
  <c r="A102" i="9"/>
  <c r="A105" i="9"/>
  <c r="A108" i="9"/>
  <c r="B108" i="9"/>
  <c r="C76" i="9"/>
  <c r="B76" i="9" s="1"/>
  <c r="C79" i="9"/>
  <c r="F80" i="9" s="1"/>
  <c r="C82" i="9"/>
  <c r="F83" i="9" s="1"/>
  <c r="B150" i="9"/>
  <c r="C150" i="9"/>
  <c r="D150" i="9"/>
  <c r="A153" i="9"/>
  <c r="C153" i="9"/>
  <c r="B153" i="9" s="1"/>
  <c r="D153" i="9"/>
  <c r="C156" i="9"/>
  <c r="A156" i="9" s="1"/>
  <c r="D156" i="9"/>
  <c r="A159" i="9"/>
  <c r="C159" i="9"/>
  <c r="B159" i="9" s="1"/>
  <c r="D159" i="9"/>
  <c r="A162" i="9"/>
  <c r="B162" i="9"/>
  <c r="C162" i="9"/>
  <c r="D162" i="9"/>
  <c r="C165" i="9"/>
  <c r="B165" i="9" s="1"/>
  <c r="D165" i="9"/>
  <c r="C168" i="9"/>
  <c r="A168" i="9" s="1"/>
  <c r="D168" i="9"/>
  <c r="A171" i="9"/>
  <c r="C171" i="9"/>
  <c r="B171" i="9" s="1"/>
  <c r="D171" i="9"/>
  <c r="A174" i="9"/>
  <c r="C174" i="9"/>
  <c r="B174" i="9" s="1"/>
  <c r="D174" i="9"/>
  <c r="C177" i="9"/>
  <c r="B177" i="9" s="1"/>
  <c r="D177" i="9"/>
  <c r="A180" i="9"/>
  <c r="B180" i="9"/>
  <c r="C180" i="9"/>
  <c r="D180" i="9"/>
  <c r="A183" i="9"/>
  <c r="C183" i="9"/>
  <c r="B183" i="9" s="1"/>
  <c r="D183" i="9"/>
  <c r="B186" i="9"/>
  <c r="C186" i="9"/>
  <c r="A186" i="9" s="1"/>
  <c r="D186" i="9"/>
  <c r="C189" i="9"/>
  <c r="B189" i="9" s="1"/>
  <c r="D189" i="9"/>
  <c r="A192" i="9"/>
  <c r="C192" i="9"/>
  <c r="B192" i="9" s="1"/>
  <c r="D192" i="9"/>
  <c r="C195" i="9"/>
  <c r="B195" i="9" s="1"/>
  <c r="D195" i="9"/>
  <c r="B198" i="9"/>
  <c r="C198" i="9"/>
  <c r="A198" i="9" s="1"/>
  <c r="D198" i="9"/>
  <c r="A201" i="9"/>
  <c r="C201" i="9"/>
  <c r="B201" i="9" s="1"/>
  <c r="D201" i="9"/>
  <c r="C204" i="9"/>
  <c r="A204" i="9" s="1"/>
  <c r="D204" i="9"/>
  <c r="A207" i="9"/>
  <c r="C207" i="9"/>
  <c r="B207" i="9" s="1"/>
  <c r="D207" i="9"/>
  <c r="A210" i="9"/>
  <c r="B210" i="9"/>
  <c r="C210" i="9"/>
  <c r="D210" i="9"/>
  <c r="C213" i="9"/>
  <c r="B213" i="9" s="1"/>
  <c r="D213" i="9"/>
  <c r="C216" i="9"/>
  <c r="A216" i="9" s="1"/>
  <c r="D216" i="9"/>
  <c r="A219" i="9"/>
  <c r="C219" i="9"/>
  <c r="B219" i="9" s="1"/>
  <c r="D219" i="9"/>
  <c r="A222" i="9"/>
  <c r="C222" i="9"/>
  <c r="B222" i="9" s="1"/>
  <c r="D222" i="9"/>
  <c r="A34" i="2"/>
  <c r="A35" i="2"/>
  <c r="A36" i="2"/>
  <c r="A37" i="2"/>
  <c r="A38" i="2"/>
  <c r="A39" i="2"/>
  <c r="A40" i="2"/>
  <c r="A41" i="2"/>
  <c r="A42" i="2"/>
  <c r="H3" i="3"/>
  <c r="D1" i="9"/>
  <c r="R5" i="12"/>
  <c r="S5" i="12"/>
  <c r="T5" i="12"/>
  <c r="U5" i="12"/>
  <c r="V5" i="12"/>
  <c r="W5" i="12"/>
  <c r="H59" i="3"/>
  <c r="H60" i="3"/>
  <c r="D60" i="3"/>
  <c r="H61" i="3"/>
  <c r="D61" i="3"/>
  <c r="F59" i="3"/>
  <c r="F60" i="3"/>
  <c r="F61" i="3"/>
  <c r="B10" i="10"/>
  <c r="I2" i="2"/>
  <c r="B15" i="2" s="1"/>
  <c r="B12" i="10"/>
  <c r="B11" i="10"/>
  <c r="B9" i="10"/>
  <c r="B13" i="10"/>
  <c r="B14" i="10"/>
  <c r="G2" i="10"/>
  <c r="K2" i="10"/>
  <c r="F2" i="10"/>
  <c r="H2" i="10"/>
  <c r="S2" i="10"/>
  <c r="A3" i="10"/>
  <c r="A4" i="10"/>
  <c r="E7" i="3"/>
  <c r="E8" i="3"/>
  <c r="B3" i="10"/>
  <c r="G7" i="3"/>
  <c r="C3" i="10" s="1"/>
  <c r="B4" i="10"/>
  <c r="G8" i="3"/>
  <c r="C4" i="10" s="1"/>
  <c r="B2" i="10"/>
  <c r="G6" i="3"/>
  <c r="C2" i="10" s="1"/>
  <c r="D15" i="2"/>
  <c r="D16" i="2"/>
  <c r="D17" i="2"/>
  <c r="D18" i="2"/>
  <c r="D19" i="2"/>
  <c r="D20" i="2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A2" i="10"/>
  <c r="E6" i="3"/>
  <c r="B18" i="2"/>
  <c r="A10" i="10"/>
  <c r="A9" i="10"/>
  <c r="A11" i="10"/>
  <c r="A42" i="10"/>
  <c r="A53" i="10"/>
  <c r="A17" i="10"/>
  <c r="A43" i="10"/>
  <c r="A44" i="10"/>
  <c r="A40" i="10"/>
  <c r="A38" i="10"/>
  <c r="A45" i="10"/>
  <c r="A18" i="10"/>
  <c r="A31" i="10"/>
  <c r="A37" i="10"/>
  <c r="A28" i="10"/>
  <c r="A57" i="10"/>
  <c r="A48" i="10"/>
  <c r="A29" i="10"/>
  <c r="A49" i="10"/>
  <c r="A25" i="10"/>
  <c r="A16" i="10"/>
  <c r="A47" i="10"/>
  <c r="A54" i="10"/>
  <c r="A20" i="10"/>
  <c r="A32" i="10"/>
  <c r="A22" i="10"/>
  <c r="A35" i="10"/>
  <c r="A50" i="10"/>
  <c r="A33" i="10"/>
  <c r="A26" i="10"/>
  <c r="A30" i="10"/>
  <c r="A24" i="10"/>
  <c r="A56" i="10"/>
  <c r="A52" i="10"/>
  <c r="A55" i="10"/>
  <c r="A46" i="10"/>
  <c r="A51" i="10"/>
  <c r="A39" i="10"/>
  <c r="A27" i="10"/>
  <c r="A41" i="10"/>
  <c r="A12" i="10"/>
  <c r="A21" i="10"/>
  <c r="A13" i="10"/>
  <c r="A14" i="10"/>
  <c r="A15" i="10"/>
  <c r="A34" i="10"/>
  <c r="A23" i="10"/>
  <c r="A19" i="10"/>
  <c r="A36" i="10"/>
  <c r="B8" i="10"/>
  <c r="A8" i="10"/>
  <c r="K13" i="14" l="1"/>
  <c r="K52" i="14"/>
  <c r="L46" i="14"/>
  <c r="K47" i="14"/>
  <c r="L42" i="14"/>
  <c r="K43" i="14"/>
  <c r="K34" i="14"/>
  <c r="K37" i="14"/>
  <c r="K45" i="14"/>
  <c r="K29" i="14"/>
  <c r="L33" i="14"/>
  <c r="K21" i="14"/>
  <c r="K22" i="14"/>
  <c r="L50" i="14"/>
  <c r="L16" i="14"/>
  <c r="K17" i="14"/>
  <c r="L21" i="14"/>
  <c r="L24" i="14"/>
  <c r="K25" i="14"/>
  <c r="K31" i="14"/>
  <c r="K32" i="14"/>
  <c r="L41" i="14"/>
  <c r="K42" i="14"/>
  <c r="K51" i="14"/>
  <c r="L34" i="14"/>
  <c r="L20" i="14"/>
  <c r="K23" i="14"/>
  <c r="K30" i="14"/>
  <c r="K50" i="14"/>
  <c r="K10" i="14"/>
  <c r="L35" i="14"/>
  <c r="L36" i="14"/>
  <c r="K38" i="14"/>
  <c r="L49" i="14"/>
  <c r="L32" i="14"/>
  <c r="K33" i="14"/>
  <c r="K19" i="14"/>
  <c r="L23" i="14"/>
  <c r="K27" i="14"/>
  <c r="L30" i="14"/>
  <c r="K39" i="14"/>
  <c r="K40" i="14"/>
  <c r="L28" i="14"/>
  <c r="L13" i="14"/>
  <c r="L17" i="14"/>
  <c r="L31" i="14"/>
  <c r="L37" i="14"/>
  <c r="L40" i="14"/>
  <c r="K41" i="14"/>
  <c r="L43" i="14"/>
  <c r="L44" i="14"/>
  <c r="K46" i="14"/>
  <c r="L11" i="14"/>
  <c r="L15" i="14"/>
  <c r="L19" i="14"/>
  <c r="K24" i="14"/>
  <c r="L27" i="14"/>
  <c r="L47" i="14"/>
  <c r="L12" i="14"/>
  <c r="K14" i="14"/>
  <c r="L22" i="14"/>
  <c r="L29" i="14"/>
  <c r="L10" i="14"/>
  <c r="K11" i="14"/>
  <c r="L14" i="14"/>
  <c r="K15" i="14"/>
  <c r="K18" i="14"/>
  <c r="K26" i="14"/>
  <c r="K35" i="14"/>
  <c r="L38" i="14"/>
  <c r="K48" i="14"/>
  <c r="K12" i="14"/>
  <c r="K16" i="14"/>
  <c r="L25" i="14"/>
  <c r="L39" i="14"/>
  <c r="L45" i="14"/>
  <c r="L48" i="14"/>
  <c r="K49" i="14"/>
  <c r="L51" i="14"/>
  <c r="L52" i="14"/>
  <c r="L18" i="14"/>
  <c r="L26" i="14"/>
  <c r="K20" i="14"/>
  <c r="K28" i="14"/>
  <c r="K36" i="14"/>
  <c r="K44" i="14"/>
  <c r="F56" i="3"/>
  <c r="G56" i="3" s="1"/>
  <c r="C52" i="10" s="1"/>
  <c r="F58" i="3"/>
  <c r="H57" i="3"/>
  <c r="D57" i="3" s="1"/>
  <c r="O47" i="12"/>
  <c r="C54" i="3" s="1"/>
  <c r="F54" i="3" s="1"/>
  <c r="G54" i="3" s="1"/>
  <c r="C50" i="10" s="1"/>
  <c r="O46" i="12"/>
  <c r="C53" i="3" s="1"/>
  <c r="C142" i="9" s="1"/>
  <c r="F143" i="9" s="1"/>
  <c r="B3" i="2"/>
  <c r="C3" i="2" s="1"/>
  <c r="B16" i="2"/>
  <c r="B19" i="2"/>
  <c r="B6" i="2"/>
  <c r="C6" i="2" s="1"/>
  <c r="B20" i="2"/>
  <c r="N46" i="12"/>
  <c r="N47" i="12"/>
  <c r="B2" i="2"/>
  <c r="C2" i="2" s="1"/>
  <c r="G55" i="3"/>
  <c r="C51" i="10" s="1"/>
  <c r="B17" i="2"/>
  <c r="B8" i="2"/>
  <c r="C8" i="2" s="1"/>
  <c r="B145" i="9"/>
  <c r="B148" i="9"/>
  <c r="F148" i="9" s="1"/>
  <c r="F145" i="9"/>
  <c r="N20" i="12"/>
  <c r="N19" i="12"/>
  <c r="N18" i="12"/>
  <c r="N31" i="12"/>
  <c r="N30" i="12"/>
  <c r="N24" i="12"/>
  <c r="N23" i="12"/>
  <c r="O13" i="12"/>
  <c r="O12" i="12"/>
  <c r="O11" i="12"/>
  <c r="N33" i="12"/>
  <c r="O30" i="12"/>
  <c r="C37" i="3" s="1"/>
  <c r="H37" i="3" s="1"/>
  <c r="O29" i="12"/>
  <c r="C36" i="3" s="1"/>
  <c r="C91" i="9" s="1"/>
  <c r="A91" i="9" s="1"/>
  <c r="O28" i="12"/>
  <c r="O27" i="12"/>
  <c r="C34" i="3" s="1"/>
  <c r="H34" i="3" s="1"/>
  <c r="N15" i="12"/>
  <c r="O31" i="12"/>
  <c r="O23" i="12"/>
  <c r="C30" i="3" s="1"/>
  <c r="C64" i="9" s="1"/>
  <c r="F65" i="9" s="1"/>
  <c r="O7" i="12"/>
  <c r="N45" i="12"/>
  <c r="N44" i="12"/>
  <c r="N12" i="12"/>
  <c r="N11" i="12"/>
  <c r="N34" i="12"/>
  <c r="O21" i="12"/>
  <c r="C28" i="3" s="1"/>
  <c r="C58" i="9" s="1"/>
  <c r="A58" i="9" s="1"/>
  <c r="O20" i="12"/>
  <c r="C27" i="3" s="1"/>
  <c r="H27" i="3" s="1"/>
  <c r="O19" i="12"/>
  <c r="C26" i="3" s="1"/>
  <c r="H26" i="3" s="1"/>
  <c r="O18" i="12"/>
  <c r="C25" i="3" s="1"/>
  <c r="C49" i="9" s="1"/>
  <c r="F50" i="9" s="1"/>
  <c r="O17" i="12"/>
  <c r="C24" i="3" s="1"/>
  <c r="O33" i="12"/>
  <c r="N28" i="12"/>
  <c r="N27" i="12"/>
  <c r="O15" i="12"/>
  <c r="C22" i="3" s="1"/>
  <c r="S32" i="12"/>
  <c r="S26" i="12"/>
  <c r="S22" i="12"/>
  <c r="S16" i="12"/>
  <c r="S14" i="12"/>
  <c r="S8" i="12"/>
  <c r="S6" i="12"/>
  <c r="R22" i="12"/>
  <c r="R16" i="12"/>
  <c r="R14" i="12"/>
  <c r="R8" i="12"/>
  <c r="R6" i="12"/>
  <c r="O39" i="12"/>
  <c r="C46" i="3" s="1"/>
  <c r="H46" i="3" s="1"/>
  <c r="O37" i="12"/>
  <c r="C44" i="3" s="1"/>
  <c r="O35" i="12"/>
  <c r="O34" i="12"/>
  <c r="C41" i="3" s="1"/>
  <c r="H41" i="3" s="1"/>
  <c r="Q32" i="12"/>
  <c r="Q26" i="12"/>
  <c r="Q22" i="12"/>
  <c r="Q16" i="12"/>
  <c r="Q14" i="12"/>
  <c r="Q10" i="12"/>
  <c r="Q9" i="12"/>
  <c r="Q8" i="12"/>
  <c r="Q6" i="12"/>
  <c r="R26" i="12"/>
  <c r="O45" i="12"/>
  <c r="O44" i="12"/>
  <c r="O43" i="12"/>
  <c r="O42" i="12"/>
  <c r="C49" i="3" s="1"/>
  <c r="H49" i="3" s="1"/>
  <c r="O41" i="12"/>
  <c r="O40" i="12"/>
  <c r="C47" i="3" s="1"/>
  <c r="H47" i="3" s="1"/>
  <c r="O38" i="12"/>
  <c r="C45" i="3" s="1"/>
  <c r="H45" i="3" s="1"/>
  <c r="O36" i="12"/>
  <c r="P26" i="12"/>
  <c r="O25" i="12"/>
  <c r="O24" i="12"/>
  <c r="C31" i="3" s="1"/>
  <c r="H31" i="3" s="1"/>
  <c r="P22" i="12"/>
  <c r="P16" i="12"/>
  <c r="P14" i="12"/>
  <c r="P8" i="12"/>
  <c r="P6" i="12"/>
  <c r="N43" i="12"/>
  <c r="N42" i="12"/>
  <c r="N41" i="12"/>
  <c r="N39" i="12"/>
  <c r="N38" i="12"/>
  <c r="N37" i="12"/>
  <c r="W32" i="12"/>
  <c r="W26" i="12"/>
  <c r="W22" i="12"/>
  <c r="W16" i="12"/>
  <c r="W14" i="12"/>
  <c r="W10" i="12"/>
  <c r="W9" i="12"/>
  <c r="N9" i="12" s="1"/>
  <c r="W8" i="12"/>
  <c r="W6" i="12"/>
  <c r="N29" i="12"/>
  <c r="V26" i="12"/>
  <c r="N25" i="12"/>
  <c r="N21" i="12"/>
  <c r="N17" i="12"/>
  <c r="V16" i="12"/>
  <c r="N13" i="12"/>
  <c r="V8" i="12"/>
  <c r="N7" i="12"/>
  <c r="N40" i="12"/>
  <c r="N36" i="12"/>
  <c r="N35" i="12"/>
  <c r="H44" i="3"/>
  <c r="H54" i="3"/>
  <c r="D54" i="3" s="1"/>
  <c r="F38" i="3"/>
  <c r="G38" i="3" s="1"/>
  <c r="F82" i="9"/>
  <c r="G61" i="3"/>
  <c r="C57" i="10" s="1"/>
  <c r="G59" i="3"/>
  <c r="C55" i="10" s="1"/>
  <c r="G57" i="3"/>
  <c r="C53" i="10" s="1"/>
  <c r="G60" i="3"/>
  <c r="C56" i="10" s="1"/>
  <c r="G58" i="3"/>
  <c r="C54" i="10" s="1"/>
  <c r="B4" i="2"/>
  <c r="C4" i="2" s="1"/>
  <c r="B7" i="2"/>
  <c r="C7" i="2" s="1"/>
  <c r="C97" i="9"/>
  <c r="F98" i="9" s="1"/>
  <c r="F76" i="9"/>
  <c r="B204" i="9"/>
  <c r="A177" i="9"/>
  <c r="B156" i="9"/>
  <c r="B216" i="9"/>
  <c r="A189" i="9"/>
  <c r="B168" i="9"/>
  <c r="B79" i="9"/>
  <c r="F79" i="9" s="1"/>
  <c r="A195" i="9"/>
  <c r="A213" i="9"/>
  <c r="A165" i="9"/>
  <c r="N5" i="12"/>
  <c r="O5" i="12"/>
  <c r="N32" i="12" l="1"/>
  <c r="C85" i="9"/>
  <c r="F86" i="9" s="1"/>
  <c r="B142" i="9"/>
  <c r="H25" i="3"/>
  <c r="C67" i="9"/>
  <c r="F68" i="9" s="1"/>
  <c r="C106" i="9"/>
  <c r="F107" i="9" s="1"/>
  <c r="A142" i="9"/>
  <c r="H53" i="3"/>
  <c r="D53" i="3" s="1"/>
  <c r="F53" i="3"/>
  <c r="G53" i="3" s="1"/>
  <c r="C49" i="10" s="1"/>
  <c r="C94" i="9"/>
  <c r="B94" i="9" s="1"/>
  <c r="H28" i="3"/>
  <c r="H36" i="3"/>
  <c r="D36" i="3" s="1"/>
  <c r="H20" i="3"/>
  <c r="F20" i="3" s="1"/>
  <c r="G20" i="3" s="1"/>
  <c r="N10" i="12"/>
  <c r="H14" i="3"/>
  <c r="C40" i="9"/>
  <c r="B40" i="9" s="1"/>
  <c r="H30" i="3"/>
  <c r="C52" i="9"/>
  <c r="F53" i="9" s="1"/>
  <c r="C55" i="9"/>
  <c r="A55" i="9" s="1"/>
  <c r="O6" i="12"/>
  <c r="C28" i="9"/>
  <c r="A28" i="9" s="1"/>
  <c r="F47" i="3"/>
  <c r="G47" i="3" s="1"/>
  <c r="D47" i="3"/>
  <c r="F45" i="3"/>
  <c r="G45" i="3" s="1"/>
  <c r="D45" i="3"/>
  <c r="F36" i="3"/>
  <c r="G36" i="3" s="1"/>
  <c r="C52" i="3"/>
  <c r="C139" i="9" s="1"/>
  <c r="C43" i="3"/>
  <c r="H43" i="3" s="1"/>
  <c r="F46" i="3"/>
  <c r="G46" i="3" s="1"/>
  <c r="D46" i="3"/>
  <c r="F44" i="3"/>
  <c r="G44" i="3" s="1"/>
  <c r="D44" i="3"/>
  <c r="C48" i="3"/>
  <c r="C127" i="9" s="1"/>
  <c r="C42" i="3"/>
  <c r="C109" i="9" s="1"/>
  <c r="B109" i="9" s="1"/>
  <c r="F37" i="3"/>
  <c r="G37" i="3" s="1"/>
  <c r="D37" i="3"/>
  <c r="F41" i="3"/>
  <c r="G41" i="3" s="1"/>
  <c r="D41" i="3"/>
  <c r="C40" i="3"/>
  <c r="H40" i="3" s="1"/>
  <c r="C35" i="3"/>
  <c r="C88" i="9" s="1"/>
  <c r="C51" i="3"/>
  <c r="C136" i="9" s="1"/>
  <c r="F30" i="3"/>
  <c r="G30" i="3" s="1"/>
  <c r="C32" i="3"/>
  <c r="H32" i="3" s="1"/>
  <c r="F31" i="3"/>
  <c r="G31" i="3" s="1"/>
  <c r="D31" i="3"/>
  <c r="H19" i="3"/>
  <c r="F34" i="3"/>
  <c r="G34" i="3" s="1"/>
  <c r="D34" i="3" s="1"/>
  <c r="F22" i="3"/>
  <c r="G22" i="3" s="1"/>
  <c r="O10" i="12"/>
  <c r="F25" i="3"/>
  <c r="G25" i="3" s="1"/>
  <c r="F26" i="3"/>
  <c r="G26" i="3" s="1"/>
  <c r="D26" i="3" s="1"/>
  <c r="F28" i="3"/>
  <c r="G28" i="3" s="1"/>
  <c r="H24" i="3"/>
  <c r="C50" i="3"/>
  <c r="H50" i="3" s="1"/>
  <c r="F49" i="3"/>
  <c r="G49" i="3" s="1"/>
  <c r="D49" i="3" s="1"/>
  <c r="O32" i="12"/>
  <c r="C39" i="3" s="1"/>
  <c r="H39" i="3" s="1"/>
  <c r="O9" i="12"/>
  <c r="O22" i="12"/>
  <c r="C29" i="3" s="1"/>
  <c r="O8" i="12"/>
  <c r="F27" i="3"/>
  <c r="G27" i="3" s="1"/>
  <c r="D27" i="3" s="1"/>
  <c r="O26" i="12"/>
  <c r="C33" i="3" s="1"/>
  <c r="O14" i="12"/>
  <c r="C21" i="3" s="1"/>
  <c r="O16" i="12"/>
  <c r="C23" i="3" s="1"/>
  <c r="N26" i="12"/>
  <c r="N8" i="12"/>
  <c r="N14" i="12"/>
  <c r="N6" i="12"/>
  <c r="N16" i="12"/>
  <c r="N22" i="12"/>
  <c r="C118" i="9"/>
  <c r="B118" i="9" s="1"/>
  <c r="C124" i="9"/>
  <c r="B124" i="9" s="1"/>
  <c r="C130" i="9"/>
  <c r="B130" i="9" s="1"/>
  <c r="C121" i="9"/>
  <c r="B121" i="9" s="1"/>
  <c r="A49" i="9"/>
  <c r="B49" i="9"/>
  <c r="A64" i="9"/>
  <c r="F92" i="9"/>
  <c r="B91" i="9"/>
  <c r="F91" i="9" s="1"/>
  <c r="A67" i="9"/>
  <c r="B97" i="9"/>
  <c r="B58" i="9"/>
  <c r="F58" i="9" s="1"/>
  <c r="B64" i="9"/>
  <c r="A97" i="9"/>
  <c r="B85" i="9"/>
  <c r="A85" i="9"/>
  <c r="F59" i="9"/>
  <c r="A94" i="9" l="1"/>
  <c r="F94" i="9" s="1"/>
  <c r="F142" i="9"/>
  <c r="B52" i="9"/>
  <c r="A106" i="9"/>
  <c r="B106" i="9"/>
  <c r="D25" i="3"/>
  <c r="D49" i="9" s="1"/>
  <c r="G49" i="9" s="1"/>
  <c r="B67" i="9"/>
  <c r="F67" i="9" s="1"/>
  <c r="A52" i="9"/>
  <c r="H35" i="3"/>
  <c r="D35" i="3" s="1"/>
  <c r="D88" i="9" s="1"/>
  <c r="G88" i="9" s="1"/>
  <c r="F56" i="9"/>
  <c r="D30" i="3"/>
  <c r="D64" i="9" s="1"/>
  <c r="G64" i="9" s="1"/>
  <c r="B55" i="9"/>
  <c r="F55" i="9" s="1"/>
  <c r="D28" i="3"/>
  <c r="F95" i="9"/>
  <c r="C34" i="9"/>
  <c r="A34" i="9" s="1"/>
  <c r="D20" i="3"/>
  <c r="A40" i="9"/>
  <c r="F40" i="9" s="1"/>
  <c r="C13" i="9"/>
  <c r="A13" i="9" s="1"/>
  <c r="C16" i="9"/>
  <c r="A16" i="9" s="1"/>
  <c r="F14" i="3"/>
  <c r="F41" i="9"/>
  <c r="H22" i="3"/>
  <c r="D22" i="3" s="1"/>
  <c r="F19" i="3"/>
  <c r="C100" i="9"/>
  <c r="B100" i="9" s="1"/>
  <c r="H48" i="3"/>
  <c r="D48" i="3" s="1"/>
  <c r="D127" i="9" s="1"/>
  <c r="G127" i="9" s="1"/>
  <c r="C70" i="9"/>
  <c r="F71" i="9" s="1"/>
  <c r="F29" i="9"/>
  <c r="H18" i="3"/>
  <c r="B28" i="9"/>
  <c r="F28" i="9" s="1"/>
  <c r="C23" i="10"/>
  <c r="C30" i="10"/>
  <c r="F43" i="3"/>
  <c r="G43" i="3" s="1"/>
  <c r="C39" i="10" s="1"/>
  <c r="D43" i="3"/>
  <c r="D112" i="9" s="1"/>
  <c r="G112" i="9" s="1"/>
  <c r="B88" i="9"/>
  <c r="A88" i="9"/>
  <c r="F89" i="9"/>
  <c r="B127" i="9"/>
  <c r="A127" i="9"/>
  <c r="F128" i="9"/>
  <c r="A109" i="9"/>
  <c r="F109" i="9" s="1"/>
  <c r="F39" i="3"/>
  <c r="G39" i="3" s="1"/>
  <c r="C35" i="10" s="1"/>
  <c r="D39" i="3"/>
  <c r="D100" i="9" s="1"/>
  <c r="G100" i="9" s="1"/>
  <c r="F40" i="3"/>
  <c r="G40" i="3" s="1"/>
  <c r="D40" i="3"/>
  <c r="B139" i="9"/>
  <c r="A139" i="9"/>
  <c r="F140" i="9"/>
  <c r="F35" i="3"/>
  <c r="G35" i="3" s="1"/>
  <c r="C31" i="10" s="1"/>
  <c r="F110" i="9"/>
  <c r="C103" i="9"/>
  <c r="H52" i="3"/>
  <c r="C112" i="9"/>
  <c r="B112" i="9" s="1"/>
  <c r="F137" i="9"/>
  <c r="A136" i="9"/>
  <c r="B136" i="9"/>
  <c r="C133" i="9"/>
  <c r="B133" i="9" s="1"/>
  <c r="H51" i="3"/>
  <c r="F48" i="3"/>
  <c r="G48" i="3" s="1"/>
  <c r="C44" i="10" s="1"/>
  <c r="H42" i="3"/>
  <c r="F24" i="3"/>
  <c r="G24" i="3" s="1"/>
  <c r="C25" i="9"/>
  <c r="C31" i="9"/>
  <c r="A31" i="9" s="1"/>
  <c r="C19" i="9"/>
  <c r="B19" i="9" s="1"/>
  <c r="C46" i="9"/>
  <c r="F32" i="3"/>
  <c r="G32" i="3" s="1"/>
  <c r="D32" i="3"/>
  <c r="C43" i="9"/>
  <c r="F50" i="3"/>
  <c r="G50" i="3" s="1"/>
  <c r="D50" i="3" s="1"/>
  <c r="D133" i="9" s="1"/>
  <c r="G133" i="9" s="1"/>
  <c r="H33" i="3"/>
  <c r="C73" i="9"/>
  <c r="H29" i="3"/>
  <c r="C61" i="9"/>
  <c r="H21" i="3"/>
  <c r="C37" i="9"/>
  <c r="A37" i="9" s="1"/>
  <c r="C26" i="10"/>
  <c r="C42" i="10"/>
  <c r="D121" i="9"/>
  <c r="G121" i="9" s="1"/>
  <c r="D124" i="9"/>
  <c r="G124" i="9" s="1"/>
  <c r="D91" i="9"/>
  <c r="G91" i="9" s="1"/>
  <c r="F97" i="9"/>
  <c r="C43" i="10"/>
  <c r="C41" i="10"/>
  <c r="D118" i="9"/>
  <c r="G118" i="9" s="1"/>
  <c r="D130" i="9"/>
  <c r="G130" i="9" s="1"/>
  <c r="C45" i="10"/>
  <c r="A124" i="9"/>
  <c r="F125" i="9"/>
  <c r="F122" i="9"/>
  <c r="A121" i="9"/>
  <c r="C115" i="9"/>
  <c r="B115" i="9" s="1"/>
  <c r="A130" i="9"/>
  <c r="F131" i="9"/>
  <c r="A118" i="9"/>
  <c r="F119" i="9"/>
  <c r="C34" i="10"/>
  <c r="C32" i="10"/>
  <c r="F64" i="9"/>
  <c r="C21" i="10"/>
  <c r="F49" i="9"/>
  <c r="F85" i="9"/>
  <c r="D85" i="9"/>
  <c r="G85" i="9" s="1"/>
  <c r="D55" i="9"/>
  <c r="G55" i="9" s="1"/>
  <c r="F52" i="9" l="1"/>
  <c r="F106" i="9"/>
  <c r="F134" i="9"/>
  <c r="A133" i="9"/>
  <c r="F133" i="9" s="1"/>
  <c r="B34" i="9"/>
  <c r="F34" i="9" s="1"/>
  <c r="A70" i="9"/>
  <c r="F127" i="9"/>
  <c r="F35" i="9"/>
  <c r="G19" i="3"/>
  <c r="C15" i="10" s="1"/>
  <c r="H13" i="3"/>
  <c r="F17" i="9"/>
  <c r="B16" i="9"/>
  <c r="F16" i="9" s="1"/>
  <c r="G14" i="3"/>
  <c r="D14" i="3" s="1"/>
  <c r="H16" i="3"/>
  <c r="C22" i="9"/>
  <c r="A22" i="9" s="1"/>
  <c r="C20" i="10"/>
  <c r="D24" i="3"/>
  <c r="D46" i="9" s="1"/>
  <c r="G46" i="9" s="1"/>
  <c r="F18" i="3"/>
  <c r="A19" i="9"/>
  <c r="F19" i="9" s="1"/>
  <c r="F113" i="9"/>
  <c r="F14" i="9"/>
  <c r="B13" i="9"/>
  <c r="F13" i="9" s="1"/>
  <c r="F20" i="9"/>
  <c r="A112" i="9"/>
  <c r="F112" i="9" s="1"/>
  <c r="A100" i="9"/>
  <c r="F100" i="9" s="1"/>
  <c r="F101" i="9"/>
  <c r="B25" i="9"/>
  <c r="A25" i="9"/>
  <c r="F32" i="9"/>
  <c r="B70" i="9"/>
  <c r="F26" i="9"/>
  <c r="F42" i="3"/>
  <c r="G42" i="3" s="1"/>
  <c r="C38" i="10" s="1"/>
  <c r="D42" i="3"/>
  <c r="D109" i="9" s="1"/>
  <c r="G109" i="9" s="1"/>
  <c r="F139" i="9"/>
  <c r="F51" i="3"/>
  <c r="G51" i="3" s="1"/>
  <c r="C47" i="10" s="1"/>
  <c r="D51" i="3"/>
  <c r="D136" i="9" s="1"/>
  <c r="G136" i="9" s="1"/>
  <c r="F88" i="9"/>
  <c r="F52" i="3"/>
  <c r="G52" i="3" s="1"/>
  <c r="C48" i="10" s="1"/>
  <c r="D52" i="3"/>
  <c r="D139" i="9" s="1"/>
  <c r="G139" i="9" s="1"/>
  <c r="B103" i="9"/>
  <c r="A103" i="9"/>
  <c r="F104" i="9"/>
  <c r="F136" i="9"/>
  <c r="A43" i="9"/>
  <c r="B43" i="9"/>
  <c r="F44" i="9"/>
  <c r="F21" i="3"/>
  <c r="G21" i="3" s="1"/>
  <c r="H23" i="3"/>
  <c r="D23" i="3" s="1"/>
  <c r="F33" i="3"/>
  <c r="G33" i="3" s="1"/>
  <c r="C29" i="10" s="1"/>
  <c r="H15" i="3"/>
  <c r="F29" i="3"/>
  <c r="G29" i="3" s="1"/>
  <c r="D29" i="3" s="1"/>
  <c r="D61" i="9" s="1"/>
  <c r="G61" i="9" s="1"/>
  <c r="B31" i="9"/>
  <c r="H17" i="3"/>
  <c r="D17" i="3" s="1"/>
  <c r="A46" i="9"/>
  <c r="F47" i="9"/>
  <c r="B46" i="9"/>
  <c r="C46" i="10"/>
  <c r="B37" i="9"/>
  <c r="F38" i="9"/>
  <c r="F62" i="9"/>
  <c r="A61" i="9"/>
  <c r="B61" i="9"/>
  <c r="A73" i="9"/>
  <c r="F74" i="9"/>
  <c r="B73" i="9"/>
  <c r="D70" i="9"/>
  <c r="G70" i="9" s="1"/>
  <c r="C16" i="10"/>
  <c r="D34" i="9"/>
  <c r="G34" i="9" s="1"/>
  <c r="C27" i="10"/>
  <c r="D67" i="9"/>
  <c r="G67" i="9" s="1"/>
  <c r="C37" i="10"/>
  <c r="D115" i="9"/>
  <c r="G115" i="9" s="1"/>
  <c r="C22" i="10"/>
  <c r="D52" i="9"/>
  <c r="G52" i="9" s="1"/>
  <c r="C18" i="10"/>
  <c r="D40" i="9"/>
  <c r="G40" i="9" s="1"/>
  <c r="C24" i="10"/>
  <c r="D58" i="9"/>
  <c r="G58" i="9" s="1"/>
  <c r="F118" i="9"/>
  <c r="F121" i="9"/>
  <c r="F116" i="9"/>
  <c r="A115" i="9"/>
  <c r="C40" i="10"/>
  <c r="F130" i="9"/>
  <c r="F124" i="9"/>
  <c r="C33" i="10"/>
  <c r="C28" i="10"/>
  <c r="D97" i="9"/>
  <c r="D103" i="9"/>
  <c r="G103" i="9" s="1"/>
  <c r="C36" i="10"/>
  <c r="D94" i="9"/>
  <c r="G94" i="9" s="1"/>
  <c r="F70" i="9" l="1"/>
  <c r="F16" i="3"/>
  <c r="G16" i="3" s="1"/>
  <c r="F13" i="3"/>
  <c r="G13" i="3" s="1"/>
  <c r="C9" i="10" s="1"/>
  <c r="D21" i="3"/>
  <c r="D37" i="9" s="1"/>
  <c r="G37" i="9" s="1"/>
  <c r="D19" i="3"/>
  <c r="D31" i="9" s="1"/>
  <c r="G31" i="9" s="1"/>
  <c r="G18" i="3"/>
  <c r="C14" i="10" s="1"/>
  <c r="F23" i="9"/>
  <c r="B22" i="9"/>
  <c r="F22" i="9" s="1"/>
  <c r="D18" i="3"/>
  <c r="D28" i="9" s="1"/>
  <c r="G28" i="9" s="1"/>
  <c r="F25" i="9"/>
  <c r="F43" i="9"/>
  <c r="C25" i="10"/>
  <c r="C17" i="10"/>
  <c r="F103" i="9"/>
  <c r="F61" i="9"/>
  <c r="D33" i="3"/>
  <c r="D73" i="9" s="1"/>
  <c r="G73" i="9" s="1"/>
  <c r="F46" i="9"/>
  <c r="F17" i="3"/>
  <c r="F23" i="3"/>
  <c r="G23" i="3" s="1"/>
  <c r="C19" i="10" s="1"/>
  <c r="F31" i="9"/>
  <c r="F15" i="3"/>
  <c r="F73" i="9"/>
  <c r="F37" i="9"/>
  <c r="F115" i="9"/>
  <c r="D106" i="9"/>
  <c r="G106" i="9" s="1"/>
  <c r="C10" i="10"/>
  <c r="D16" i="9"/>
  <c r="G16" i="9" s="1"/>
  <c r="I2" i="10"/>
  <c r="C12" i="10" l="1"/>
  <c r="D16" i="3"/>
  <c r="D22" i="9" s="1"/>
  <c r="G22" i="9" s="1"/>
  <c r="D13" i="3"/>
  <c r="D13" i="9" s="1"/>
  <c r="G17" i="3"/>
  <c r="C13" i="10" s="1"/>
  <c r="G15" i="3"/>
  <c r="D43" i="9"/>
  <c r="G43" i="9" s="1"/>
  <c r="M2" i="10"/>
  <c r="J2" i="10"/>
  <c r="L2" i="10" s="1"/>
  <c r="C11" i="10" l="1"/>
  <c r="D15" i="3"/>
  <c r="D19" i="9" s="1"/>
  <c r="G19" i="9" s="1"/>
  <c r="D25" i="9"/>
  <c r="G25" i="9" s="1"/>
  <c r="O2" i="10"/>
  <c r="P2" i="10" s="1"/>
  <c r="R2" i="10" s="1"/>
  <c r="G4" i="3" s="1"/>
  <c r="U3" i="15"/>
  <c r="Q3" i="15"/>
  <c r="T3" i="15"/>
  <c r="X3" i="15"/>
  <c r="W3" i="15"/>
  <c r="V3" i="15"/>
  <c r="S3" i="15"/>
  <c r="R3" i="15"/>
  <c r="O3" i="15" l="1"/>
  <c r="P3" i="15"/>
  <c r="C12" i="3" s="1"/>
  <c r="H12" i="3" l="1"/>
  <c r="C10" i="9"/>
  <c r="F11" i="9" l="1"/>
  <c r="B10" i="9"/>
  <c r="A10" i="9"/>
  <c r="F10" i="9" s="1"/>
  <c r="F12" i="3"/>
  <c r="G12" i="3" s="1"/>
  <c r="C8" i="10" s="1"/>
  <c r="D12" i="3" l="1"/>
  <c r="D10" i="9" s="1"/>
  <c r="G10" i="9" s="1"/>
</calcChain>
</file>

<file path=xl/sharedStrings.xml><?xml version="1.0" encoding="utf-8"?>
<sst xmlns="http://schemas.openxmlformats.org/spreadsheetml/2006/main" count="866" uniqueCount="431">
  <si>
    <t>Valor</t>
  </si>
  <si>
    <t>Preço mínimo</t>
  </si>
  <si>
    <t xml:space="preserve"> - </t>
  </si>
  <si>
    <t>Pureza/Escala</t>
  </si>
  <si>
    <t>Pureza</t>
  </si>
  <si>
    <t>Preço Mínimo</t>
  </si>
  <si>
    <t>Custo</t>
  </si>
  <si>
    <t>Lucro GO</t>
  </si>
  <si>
    <t>Venda</t>
  </si>
  <si>
    <t>Margem Geral</t>
  </si>
  <si>
    <t>% Vendedor</t>
  </si>
  <si>
    <t>% GO</t>
  </si>
  <si>
    <r>
      <t>↓Escolher</t>
    </r>
    <r>
      <rPr>
        <b/>
        <sz val="11"/>
        <color theme="1"/>
        <rFont val="Calibri"/>
        <family val="2"/>
      </rPr>
      <t>↓</t>
    </r>
  </si>
  <si>
    <t>30 dias</t>
  </si>
  <si>
    <t>após entrega</t>
  </si>
  <si>
    <t>Luiz Monteiro</t>
  </si>
  <si>
    <t>Total</t>
  </si>
  <si>
    <t>Item</t>
  </si>
  <si>
    <t>Valor Total (R$)</t>
  </si>
  <si>
    <t>Solicitante:</t>
  </si>
  <si>
    <t>Preço</t>
  </si>
  <si>
    <t>Dólar</t>
  </si>
  <si>
    <t>-</t>
  </si>
  <si>
    <t>Pagar Fornecedor</t>
  </si>
  <si>
    <t>Custo Dólar</t>
  </si>
  <si>
    <t>Comissão Vendedor</t>
  </si>
  <si>
    <t>Impostos</t>
  </si>
  <si>
    <t>Margem</t>
  </si>
  <si>
    <t>Nome:</t>
  </si>
  <si>
    <t>Email:</t>
  </si>
  <si>
    <t>Pares de Base</t>
  </si>
  <si>
    <t>Nome do Gene</t>
  </si>
  <si>
    <t>Complexidade</t>
  </si>
  <si>
    <t>Simples</t>
  </si>
  <si>
    <t>Médio</t>
  </si>
  <si>
    <t>Complexo</t>
  </si>
  <si>
    <t>Custo Real</t>
  </si>
  <si>
    <t>Subclonagem Simples</t>
  </si>
  <si>
    <t>Subclonagem Complexa</t>
  </si>
  <si>
    <t>Subclonagem Média</t>
  </si>
  <si>
    <t>Registro GS</t>
  </si>
  <si>
    <t>Descrição</t>
  </si>
  <si>
    <t>Subclonagens</t>
  </si>
  <si>
    <t>Síntese de Genes</t>
  </si>
  <si>
    <t>Quantidade</t>
  </si>
  <si>
    <t>Tipo</t>
  </si>
  <si>
    <t>Tipo de Subclonagem</t>
  </si>
  <si>
    <t>S1</t>
  </si>
  <si>
    <t>S2</t>
  </si>
  <si>
    <t>S3</t>
  </si>
  <si>
    <t xml:space="preserve"> X </t>
  </si>
  <si>
    <t xml:space="preserve"> R$ </t>
  </si>
  <si>
    <t>↓Preencher↓</t>
  </si>
  <si>
    <t>Descrição da Subclonagem</t>
  </si>
  <si>
    <t>↓Escolher Tipo de Subclonagem↓</t>
  </si>
  <si>
    <t>Preço por Base</t>
  </si>
  <si>
    <t>Data</t>
  </si>
  <si>
    <t>Validade:</t>
  </si>
  <si>
    <t>Prazo de Entrega</t>
  </si>
  <si>
    <t>Pagamento</t>
  </si>
  <si>
    <t>Páginas</t>
  </si>
  <si>
    <t>Autorizado Por:</t>
  </si>
  <si>
    <t>Garantia</t>
  </si>
  <si>
    <t>Orçamento</t>
  </si>
  <si>
    <t>Cliente</t>
  </si>
  <si>
    <t>Ordem de Serviço</t>
  </si>
  <si>
    <t>Custo em Dólar</t>
  </si>
  <si>
    <t>Aliquota Imposto</t>
  </si>
  <si>
    <t>Lucro Geral 100%</t>
  </si>
  <si>
    <t>Margem GO</t>
  </si>
  <si>
    <t>Nome do Cliente</t>
  </si>
  <si>
    <t>Receber</t>
  </si>
  <si>
    <t>Pagar em Dólar</t>
  </si>
  <si>
    <t>Impostos a Pagar</t>
  </si>
  <si>
    <t>% Imposto</t>
  </si>
  <si>
    <t>Lucro Geral</t>
  </si>
  <si>
    <t>Lucro GenOe</t>
  </si>
  <si>
    <t>Comissão do Vendedor</t>
  </si>
  <si>
    <t>Cotação Dólar</t>
  </si>
  <si>
    <t>Cotação USD</t>
  </si>
  <si>
    <t>Síntese de genes - 100% checados por sequenciamento, mapas e arquivos de sequenciamento inclusos.</t>
  </si>
  <si>
    <t>Endereço</t>
  </si>
  <si>
    <t>A</t>
  </si>
  <si>
    <t>T</t>
  </si>
  <si>
    <t>C</t>
  </si>
  <si>
    <t>G</t>
  </si>
  <si>
    <t>%GC</t>
  </si>
  <si>
    <t>bp</t>
  </si>
  <si>
    <t>a</t>
  </si>
  <si>
    <t>t</t>
  </si>
  <si>
    <t>c</t>
  </si>
  <si>
    <t>g</t>
  </si>
  <si>
    <t>WB</t>
  </si>
  <si>
    <t>Nome</t>
  </si>
  <si>
    <t>Vetor</t>
  </si>
  <si>
    <t>Nome Cosntrução</t>
  </si>
  <si>
    <t>Genes Sintéticos - 100% checados por Sequenciamento</t>
  </si>
  <si>
    <t>Pricing List: Regular Gene</t>
  </si>
  <si>
    <t>Code</t>
  </si>
  <si>
    <t>Length (bp)</t>
  </si>
  <si>
    <t>Deliver Time</t>
  </si>
  <si>
    <t xml:space="preserve">Price </t>
  </si>
  <si>
    <t>Others 1</t>
  </si>
  <si>
    <t>Others 2</t>
  </si>
  <si>
    <t>Others 3</t>
  </si>
  <si>
    <t>Others 4</t>
  </si>
  <si>
    <t>Others 5</t>
  </si>
  <si>
    <t>Others 6</t>
  </si>
  <si>
    <t>8-10 BDs</t>
  </si>
  <si>
    <t>TBD</t>
  </si>
  <si>
    <t>Structure Complex: Additional Fee</t>
  </si>
  <si>
    <t>Select</t>
  </si>
  <si>
    <t>Simple</t>
  </si>
  <si>
    <t xml:space="preserve">Medium </t>
  </si>
  <si>
    <t>Complex</t>
  </si>
  <si>
    <t>Custo/bp</t>
  </si>
  <si>
    <t>4 semanas</t>
  </si>
  <si>
    <t>******************************************************************************************************************************</t>
  </si>
  <si>
    <t>********************</t>
  </si>
  <si>
    <t>#REF!</t>
  </si>
  <si>
    <t>Synthetic Gene</t>
  </si>
  <si>
    <t xml:space="preserve"> Length Standard</t>
  </si>
  <si>
    <t>Delivery Time</t>
  </si>
  <si>
    <t>Price</t>
  </si>
  <si>
    <t>&lt; 473bp</t>
  </si>
  <si>
    <t>8 – 10 Business Days</t>
  </si>
  <si>
    <t>$ 85 Minimum Charge</t>
  </si>
  <si>
    <t>&lt; 1.5 kb</t>
  </si>
  <si>
    <t>$ 0.16/bp</t>
  </si>
  <si>
    <t>1.5 kb – 3 kb</t>
  </si>
  <si>
    <t>10 – 15 Business Days</t>
  </si>
  <si>
    <t>$ 0.19/bp</t>
  </si>
  <si>
    <t>3 kb – 5 kb</t>
  </si>
  <si>
    <t>15 – 20 Business Days</t>
  </si>
  <si>
    <t>$ 0.24/bp</t>
  </si>
  <si>
    <t>5 kb – 7 kb</t>
  </si>
  <si>
    <t>20 – 25 Business Days</t>
  </si>
  <si>
    <t>$ 0.30/bp</t>
  </si>
  <si>
    <t>&gt; 7kb</t>
  </si>
  <si>
    <t xml:space="preserve">Subcloning </t>
  </si>
  <si>
    <t>&lt;1.5 kb</t>
  </si>
  <si>
    <t>&gt;7kb</t>
  </si>
  <si>
    <t>Plasmid Preparation</t>
  </si>
  <si>
    <t>Research Grade</t>
  </si>
  <si>
    <t>100 ug</t>
  </si>
  <si>
    <t>7 – 10 Business Days</t>
  </si>
  <si>
    <t>200ug</t>
  </si>
  <si>
    <t>500ug</t>
  </si>
  <si>
    <t>1mg</t>
  </si>
  <si>
    <t>Transfection Grade (less than 0.01 EU/ug)</t>
  </si>
  <si>
    <t>Heloísa Monteiro do Amaral Prado</t>
  </si>
  <si>
    <t>Uni</t>
  </si>
  <si>
    <t>5-8 BDs</t>
  </si>
  <si>
    <t>12-14 BDs</t>
  </si>
  <si>
    <t>16-22 BDs</t>
  </si>
  <si>
    <t>22-26 BDs</t>
  </si>
  <si>
    <t>subclonado</t>
  </si>
  <si>
    <t>EcoRV</t>
  </si>
  <si>
    <t>pUC57_1.8k</t>
  </si>
  <si>
    <t xml:space="preserve"> e </t>
  </si>
  <si>
    <t>pET19b</t>
  </si>
  <si>
    <t>NdeI</t>
  </si>
  <si>
    <t>BamHI</t>
  </si>
  <si>
    <t>XhoI</t>
  </si>
  <si>
    <t>pET15b</t>
  </si>
  <si>
    <t>pET28a</t>
  </si>
  <si>
    <t>Sítios de Restrição 5'</t>
  </si>
  <si>
    <t>Sequência</t>
  </si>
  <si>
    <t>Sítios de Restrição 3'</t>
  </si>
  <si>
    <t>Stop Códon</t>
  </si>
  <si>
    <t>His-Tag</t>
  </si>
  <si>
    <t>Sítio de Clivagem</t>
  </si>
  <si>
    <t>DNA/PTN</t>
  </si>
  <si>
    <t>Otimizar</t>
  </si>
  <si>
    <t>Enzimas</t>
  </si>
  <si>
    <t>Vetores</t>
  </si>
  <si>
    <t>6xHis</t>
  </si>
  <si>
    <t>8xHis</t>
  </si>
  <si>
    <t>10xHis</t>
  </si>
  <si>
    <t>DNA</t>
  </si>
  <si>
    <t>PTN</t>
  </si>
  <si>
    <t>Não</t>
  </si>
  <si>
    <t>E.coli</t>
  </si>
  <si>
    <t>Arabidopsis thaliana</t>
  </si>
  <si>
    <t>Bacillus subtilis</t>
  </si>
  <si>
    <t>Bos taurus</t>
  </si>
  <si>
    <t>Brassica napus</t>
  </si>
  <si>
    <t>Caenorhabditis elegans</t>
  </si>
  <si>
    <t>Caulobacter crescentus CB15</t>
  </si>
  <si>
    <t>Chlamydomonas reinhardtii</t>
  </si>
  <si>
    <t>Cricetulus griseus</t>
  </si>
  <si>
    <t>Drosophila melanogaster</t>
  </si>
  <si>
    <t>Escherichia coli K12</t>
  </si>
  <si>
    <t>Glycine max</t>
  </si>
  <si>
    <t>Homo sapiens</t>
  </si>
  <si>
    <t>Hordeum vulgare</t>
  </si>
  <si>
    <t>Mus musculus</t>
  </si>
  <si>
    <t>Nicotiana benthamiana</t>
  </si>
  <si>
    <t>Nicotiana tabacum</t>
  </si>
  <si>
    <t>Oryctolagus cuniculus</t>
  </si>
  <si>
    <t>Oryza sativa</t>
  </si>
  <si>
    <t>Pichia pastoris</t>
  </si>
  <si>
    <t>Rattus norvegicus</t>
  </si>
  <si>
    <t>Saccharomyces cerevisiae</t>
  </si>
  <si>
    <t>Schizosaccharomyces pombe</t>
  </si>
  <si>
    <t>Spodoptera frugiperda</t>
  </si>
  <si>
    <t>Synechococcus elongatus</t>
  </si>
  <si>
    <t>Vaccinia virus</t>
  </si>
  <si>
    <t>Xenopus laevis</t>
  </si>
  <si>
    <t>Zea mays</t>
  </si>
  <si>
    <t>AatII</t>
  </si>
  <si>
    <t>Acc65I</t>
  </si>
  <si>
    <t>AflII</t>
  </si>
  <si>
    <t>AgeI</t>
  </si>
  <si>
    <t>AluI</t>
  </si>
  <si>
    <t>ApaI</t>
  </si>
  <si>
    <t>ApaLI</t>
  </si>
  <si>
    <t>AscI</t>
  </si>
  <si>
    <t>AseI</t>
  </si>
  <si>
    <t>AvrII</t>
  </si>
  <si>
    <t>BclI</t>
  </si>
  <si>
    <t>BfaI</t>
  </si>
  <si>
    <t>BglII</t>
  </si>
  <si>
    <t>BsiWI</t>
  </si>
  <si>
    <t>BspEI</t>
  </si>
  <si>
    <t>BspHI</t>
  </si>
  <si>
    <t>BsrGI</t>
  </si>
  <si>
    <t>BssHII</t>
  </si>
  <si>
    <t>BstBI</t>
  </si>
  <si>
    <t>BstUI</t>
  </si>
  <si>
    <t>ClaI</t>
  </si>
  <si>
    <t>DpnI</t>
  </si>
  <si>
    <t>DraI</t>
  </si>
  <si>
    <t>EagI</t>
  </si>
  <si>
    <t>EcoRI</t>
  </si>
  <si>
    <t>FseI</t>
  </si>
  <si>
    <t>FspI</t>
  </si>
  <si>
    <t>HaeIII</t>
  </si>
  <si>
    <t>HhaI</t>
  </si>
  <si>
    <t>HindIII</t>
  </si>
  <si>
    <t>HpaI</t>
  </si>
  <si>
    <t>KasI</t>
  </si>
  <si>
    <t>KpnI</t>
  </si>
  <si>
    <t>MboI</t>
  </si>
  <si>
    <t>MluI</t>
  </si>
  <si>
    <t>MscI</t>
  </si>
  <si>
    <t>MseI</t>
  </si>
  <si>
    <t>MspI</t>
  </si>
  <si>
    <t>NaeI</t>
  </si>
  <si>
    <t>NarI</t>
  </si>
  <si>
    <t>NciI</t>
  </si>
  <si>
    <t>NcoI</t>
  </si>
  <si>
    <t>NheI</t>
  </si>
  <si>
    <t>NlaIII</t>
  </si>
  <si>
    <t>NotI</t>
  </si>
  <si>
    <t>NruI</t>
  </si>
  <si>
    <t>PacI</t>
  </si>
  <si>
    <t>PaeR7I</t>
  </si>
  <si>
    <t>PmeI</t>
  </si>
  <si>
    <t>PmlI</t>
  </si>
  <si>
    <t>PstI</t>
  </si>
  <si>
    <t>PvuI</t>
  </si>
  <si>
    <t>PvuII</t>
  </si>
  <si>
    <t>RsaI</t>
  </si>
  <si>
    <t>SacI</t>
  </si>
  <si>
    <t>SacII</t>
  </si>
  <si>
    <t>SalI</t>
  </si>
  <si>
    <t>ScaI</t>
  </si>
  <si>
    <t>SmaI</t>
  </si>
  <si>
    <t>SnaBI</t>
  </si>
  <si>
    <t>SpeI</t>
  </si>
  <si>
    <t>SphI</t>
  </si>
  <si>
    <t>SrfI</t>
  </si>
  <si>
    <t>SspI</t>
  </si>
  <si>
    <t>StuI</t>
  </si>
  <si>
    <t>XbaI</t>
  </si>
  <si>
    <t>Otimização - Organismo</t>
  </si>
  <si>
    <t>Otimização - Enzimas para evitar</t>
  </si>
  <si>
    <t>Clonagem</t>
  </si>
  <si>
    <t>Prep</t>
  </si>
  <si>
    <t>100ug</t>
  </si>
  <si>
    <t>10mg (High-copy)</t>
  </si>
  <si>
    <t>10mg (Low-copy)</t>
  </si>
  <si>
    <t>Tipo de Prep</t>
  </si>
  <si>
    <t>Pesquisa</t>
  </si>
  <si>
    <t>Pré-Clínico</t>
  </si>
  <si>
    <t>Transfecção</t>
  </si>
  <si>
    <t>Usar somente se escolher outra quantidaede acima de 4ug</t>
  </si>
  <si>
    <t>4ug - Padrão</t>
  </si>
  <si>
    <t>Escolher Vetor</t>
  </si>
  <si>
    <t>Expressão em Bactérias</t>
  </si>
  <si>
    <t>Expressão em Leveduras</t>
  </si>
  <si>
    <t>Expressão em Mamíferos</t>
  </si>
  <si>
    <t>Trombina</t>
  </si>
  <si>
    <t>GST</t>
  </si>
  <si>
    <t>MBP</t>
  </si>
  <si>
    <t>SUMO</t>
  </si>
  <si>
    <t>TrxA</t>
  </si>
  <si>
    <t>Enterokinase</t>
  </si>
  <si>
    <t>Fator Xa</t>
  </si>
  <si>
    <t>HRV 3C</t>
  </si>
  <si>
    <t>PreScission</t>
  </si>
  <si>
    <t>Solubilidade</t>
  </si>
  <si>
    <t>Tags N-Terminal</t>
  </si>
  <si>
    <t>Tags C-Terminal</t>
  </si>
  <si>
    <t>Purificação/Identificação</t>
  </si>
  <si>
    <t>eGFP</t>
  </si>
  <si>
    <t>eCFP</t>
  </si>
  <si>
    <t>mTFP1</t>
  </si>
  <si>
    <t>mAmetrine</t>
  </si>
  <si>
    <t>mCitrine</t>
  </si>
  <si>
    <t>mOrange</t>
  </si>
  <si>
    <t>mRuby</t>
  </si>
  <si>
    <t>mPlum</t>
  </si>
  <si>
    <t>Myc</t>
  </si>
  <si>
    <t>T7</t>
  </si>
  <si>
    <t>S-Tag</t>
  </si>
  <si>
    <t>DYKDDDDK</t>
  </si>
  <si>
    <t>3*DYKDDDDK</t>
  </si>
  <si>
    <t>3*Myc</t>
  </si>
  <si>
    <t>N-Tag</t>
  </si>
  <si>
    <t>C-Tag</t>
  </si>
  <si>
    <t>Insetos</t>
  </si>
  <si>
    <t>Tipo de Vetor</t>
  </si>
  <si>
    <t>Promotor</t>
  </si>
  <si>
    <t>Resitência</t>
  </si>
  <si>
    <t>Até 20 caracteres</t>
  </si>
  <si>
    <t>pUC57</t>
  </si>
  <si>
    <t>pUC57-Kan</t>
  </si>
  <si>
    <t>pUC57-BsaI-Free</t>
  </si>
  <si>
    <t>pUC19</t>
  </si>
  <si>
    <t>pUC18</t>
  </si>
  <si>
    <t>pUC57-1.8K</t>
  </si>
  <si>
    <t>pUC57-Simple</t>
  </si>
  <si>
    <t>pBlueScript II SK(+)</t>
  </si>
  <si>
    <t>pFastBac1 - Bcv</t>
  </si>
  <si>
    <t>pFastBac-Dual - Bcv</t>
  </si>
  <si>
    <t>pcDNA3.1(+)</t>
  </si>
  <si>
    <t>pcDNA3.1(-)</t>
  </si>
  <si>
    <t>pcDNA3.1(+) myc-His A</t>
  </si>
  <si>
    <t>pcDNA3.1(+) myc-His B</t>
  </si>
  <si>
    <t>pcDNA3.1(+) myc-His C</t>
  </si>
  <si>
    <t>pcDNA3.1 myc-His(-) A</t>
  </si>
  <si>
    <t>pcDNA3.1 myc-His(-) C</t>
  </si>
  <si>
    <t>pcDNA3.1(+)-EGFP</t>
  </si>
  <si>
    <t>pcDNA3.1/Hygro(+)</t>
  </si>
  <si>
    <t>pcDNA3.1/Hygro(-)</t>
  </si>
  <si>
    <t>pcDNA3.1/Zeo (+)</t>
  </si>
  <si>
    <t>pcDNA3.1/Zeo (-)</t>
  </si>
  <si>
    <t>psiCHECK2</t>
  </si>
  <si>
    <t>pEGFP-N1</t>
  </si>
  <si>
    <t>pEGFP-C1</t>
  </si>
  <si>
    <t>pGL3-basic</t>
  </si>
  <si>
    <t>pGL3-Promotor</t>
  </si>
  <si>
    <t>pET-3a</t>
  </si>
  <si>
    <t>pET-3d</t>
  </si>
  <si>
    <t>pET-9a</t>
  </si>
  <si>
    <t>pET-11a</t>
  </si>
  <si>
    <t>pET-11b</t>
  </si>
  <si>
    <t>pET-11d</t>
  </si>
  <si>
    <t>pET-15b</t>
  </si>
  <si>
    <t>pET-16b</t>
  </si>
  <si>
    <t>pET-17b</t>
  </si>
  <si>
    <t>pET-19b</t>
  </si>
  <si>
    <t>pET-20b(+)</t>
  </si>
  <si>
    <t>pET-21a(+)</t>
  </si>
  <si>
    <t>pET-21b(+)</t>
  </si>
  <si>
    <t>pET-21d(+)</t>
  </si>
  <si>
    <t>pET-22b(+)</t>
  </si>
  <si>
    <t>pET-23a(+)</t>
  </si>
  <si>
    <t>pET-24a(+)</t>
  </si>
  <si>
    <t>pET-24b(+)</t>
  </si>
  <si>
    <t>pET-24c(+)</t>
  </si>
  <si>
    <t>pET-24d(+)</t>
  </si>
  <si>
    <t>pET-25b(+)</t>
  </si>
  <si>
    <t>pET-26b(+)</t>
  </si>
  <si>
    <t>pET-27b(+)</t>
  </si>
  <si>
    <t>pET-28a(+)</t>
  </si>
  <si>
    <t>pET-28b(+)</t>
  </si>
  <si>
    <t>pET-29a(+)</t>
  </si>
  <si>
    <t>pET-29b(+)</t>
  </si>
  <si>
    <t>pET-30a(+)</t>
  </si>
  <si>
    <t>pET-30b(+)</t>
  </si>
  <si>
    <t>pET-31b(+)</t>
  </si>
  <si>
    <t>pET-32a(+)</t>
  </si>
  <si>
    <t>pET-32b(+)</t>
  </si>
  <si>
    <t>pET-40b(+)</t>
  </si>
  <si>
    <t>pET-41a(+)</t>
  </si>
  <si>
    <t>pET-41b(+)</t>
  </si>
  <si>
    <t>pET-42b(+)</t>
  </si>
  <si>
    <t>pET-43.1a(+)</t>
  </si>
  <si>
    <t>pET-45b(+)</t>
  </si>
  <si>
    <t>pET-51b(+)</t>
  </si>
  <si>
    <t>pET-52b(+)</t>
  </si>
  <si>
    <t>pGEX-4T-1</t>
  </si>
  <si>
    <t>pGEX-4T-2</t>
  </si>
  <si>
    <t>pGEX-5X-1</t>
  </si>
  <si>
    <t>pGEX-6P-1</t>
  </si>
  <si>
    <t>pGEX-6P-3</t>
  </si>
  <si>
    <t>pCDFDuet-1</t>
  </si>
  <si>
    <t>pMAL-c4x</t>
  </si>
  <si>
    <t>pMAL-c5E</t>
  </si>
  <si>
    <t>pMAL-c5x</t>
  </si>
  <si>
    <t>pMAL-p5E</t>
  </si>
  <si>
    <t>pMAl-p5x</t>
  </si>
  <si>
    <t>pQE-30</t>
  </si>
  <si>
    <t>pQE-60</t>
  </si>
  <si>
    <t>pGS-21a</t>
  </si>
  <si>
    <t>pPIC 3.5k</t>
  </si>
  <si>
    <t>pPIC9</t>
  </si>
  <si>
    <t>pPIC9K</t>
  </si>
  <si>
    <t>pPICZA</t>
  </si>
  <si>
    <t>pPICZB</t>
  </si>
  <si>
    <t>pPICZC</t>
  </si>
  <si>
    <t>pPICZαA</t>
  </si>
  <si>
    <t>pPICZαB</t>
  </si>
  <si>
    <t>pPICZαC</t>
  </si>
  <si>
    <t>Sugere os sítios de clonagem nos vetores mais comuns</t>
  </si>
  <si>
    <t>aaaa</t>
  </si>
  <si>
    <t>gene1</t>
  </si>
  <si>
    <t>gene2</t>
  </si>
  <si>
    <t>Espécie</t>
  </si>
  <si>
    <t>Sítios de Restrição para evitar</t>
  </si>
  <si>
    <t>SIM/NÃO</t>
  </si>
  <si>
    <t>Multiplo</t>
  </si>
  <si>
    <t>Único</t>
  </si>
  <si>
    <t>Quantidade a ser Entregue</t>
  </si>
  <si>
    <t>Tipo de Preparação</t>
  </si>
  <si>
    <t>Próprio</t>
  </si>
  <si>
    <t>ATGGGGGCCGCCTCGGGCCGCCGGGGGCCGGGGCTGCTGCTGCCGCTGCCGCTGCTGTTGCTGCTGCCGCCGCAGCCCGCCCTGGCGTTGGACCCCGGGCTGCAGCCCGGCAACTTTTCTGCTGACGAGGCCGGGGCGCAGCTCTTCGCGCAGAGCTACAACTCCAGCGCCGAACAGGTGCTGTTCCAGAGCGTGGCCGCCAGCTGGGCGCACGACACCAACATCACCGCGGAGAATGCAAGGCGCCAGGAGGAAGCAGCCCTGCTCATCCAGGAGTTTGCGGAGGCCTGGGGCCAGAAGGCCAAGGAGCTGTATGAACCGATCTGGCAGAACTTCACGGACCCGCAGCTGCGCAGGATCATCGGAGCTGTGCGCACCCTGGGCTCTGCCAACCTGCCCCTGGCTAAGCGGCAGCAGTACAACGCCCTGCTAAGCAACATGAGCAGGATCTACTCCACCGCCAAGGTCTGCCTCCCCAACAAGACTGCCACCTGCTGGTCCCTGGACCCAGATCTCACCAACATCCTGGCTTCCTCGCGAAGCTACGCCATGCTCCTGTTTGCCTGGGAGGGCTGGCACAACGCTGCGGGCATCCCGCTGAAACCGCTGTACGAGGATTTCACTGCCCTCAGCAATGAAGCCTACAAGCAGGACGGCTTCACAGACACGGGGGCCTACTGGCGCTCCTGGTACAACTCCCCCACCTTCGAGGACGATCTGGAACACCTCTACCAACAGCTAGAGCCCCTCTACCTGAACCTCCATGCCTTCGTCCGCCGCGCACTGCATCGCCGATACGGAGACAGATACATCAACCTCAGGGGACCCATCCCTGCTCATCTGCTGGGAGACATGTGGGCCCAGAGCTGGGAAAACATCTACGACATGGTGGTGCCTTTCCCAGACAAGCCCAACCTCGATGTCACCAGTACTATGCTGCAGCAGGGCTGGAACGCCACGCACATGTTCCGGGTGGCAGAGGAGTTCTTCACCTCCCTGGAGCTCTCCCCCATGCCTCCCGAGTTCTGGGAAGGGTCGATGCTGGAGAAGCCGGCCGACGGGCGGGAAGTGGTGTGCCACGCCTCGGCTTGGGACTTCTACAACAGGAAAGACTTCAGGATCAAGCAGTGCACACGGGTCACGATGGACCAGCTCTCCACAGTGCACCATGAGATGGGCCATATACAGTACTACCTGCAGTACAAGGATCTGCCCGTCTCCCTGCGTCGGGGGGCCAACCCCGGCTTCCATGAGGCCATTGGGGACGTGCTGGCGCTCTCGGTCTCCACTCCTGAACATCTGCACAAAATCGGCCTGCTGGACCGTGTCACCAATGACACGGAAAGTGACATCAATTACTTGCTAAAAATGGCACTGGAAAAAATTGCCTTCCTGCCCTTTGGCTACTTGGTGGACCAGTGGCGCTGGGGGGTCTTTAGTGGGCGTACCCCCCCTTCCCGCTACAACTTCGACTGGTGGTATCTTCGAACCAAGTATCAGGGGATCTGTCCTCCTGTTACCCGAAACGAAACCCACTTTGATGCTGGAGCTAAGTTTCATGTTCCAAATGTGACACCATACATCAGGTACTTTGTGAGTTTTGTCCTGCAGTTCCAGTTCCATGAAGCCCTGTGCAAGGAGGCAGGCTATGAGGGCCCACTGCACCAGTGTGACATCTACCGGTCCACCAAGGCAGGGGCCAAGCTCCGGAAGGTGCTGCAGGCTGGCTCCTCCAGGCCCTGGCAGGAGGTGCTGAAGGACATGGTCGGCTTAGATGCCCTGGATGCCCAGCCGCTGCTCAAGTACTTCCAGCCAGTCACCCAGTGGCTGCAGGAGCAGAACCAGCAGAACGGCGAGGTCCTGGGCTGGCCCGAGTACCAGTGGCACCCGCCGTTGCCTGACAACTACCCGGAGGGCATAGACCTGGTGACTGATGAGGCTGAGGCCAGCAAGTTTGTGGAGGAATATGACCGGACATCCCAGGTGGTGTGGAACGAGTATGCCGAGGCCAACTGGAACTACAACACCAACATCACCACAGAGACCAGCAAGATTCTGCTGCAGAAGAACATGCAAATAGCCAACCACACCCTGAAGTACGGCACCCAGGCCAGGAAGTTTGATGTGAACCAGTTGCAGAACACCACTATCAAGCGGATCATAAAGAAGGTTCAGGACCTAGAACGGGCAGCACTGCCTGCCCAGGAGCTGGAGGAGTACAACAAGATCCTGTTGGATATGGAAACCACCTACAGCGTGGCCACTGTGTGCCACCCGAATGGCAGCTGCCTGCAGCTGGAGCCAGATCTGACGAATGTGATGGCCACGTCCCGGAAATATGAAGACCTGTTATGGGCATGGGAGGGCTGGCGAGACAAGGCGGGGAGAGCCATCCTCCAGTTTTACCCGAAATACGTGGAACTCATCAACCAGGCTGCCCGGCTCAATGGCTATGTAGATGCAGGGGACTCGTGGAGGTCTATGTACGAGACACCATCCCTGGAGCAAGACCTGGAGCGGCTCTTCCAGGAGCTGCAGCCACTCTACCTCAACCTGCATGCCTACGTGCGCCGGGCCCTGCACCGTCACTACGGGGCCCAGCACATCAACCTGGAGGGGCCCATTCCTGCTCACCTGCTGGGGAACATGTGGGCGCAGACCTGGTCCAACATCTATGACTTGGTGGTGCCCTTCCCTTCAGCCCCCTCGATGGACACCACAGAGGCTATGCTAAAGCAGGGCTGGACGCCCAGGAGGATGTTTAAGGAGGCTGATGATTTCTTCACCTCCCTGGGGCTGCTGCCCGTGCCTCCTGAGTTCTGGAACAAGTCGATGCTGGAGAAGCCAACCGACGGGCGGGAGGTGGTCTGCCACGCCTCGGCCTGGGACTTCTACAACGGCAAGGACTTCCGGATCAAGCAGTGCACCACCGTGAACTTGGAGGACCTGGTGGTGGCCCACCACGAAATGGGCCACATCCAGTATTTCATGCAGTACAAAGACTTACCTGTGGCCTTGAGGGAGGGTGCCAACCCCGGCTTCCATGAGGCCATTGGGGACGTGCTAGCCCTCTCAGTGTCTACGCCCAAGCACCTGCACAGTCTCAACCTGCTGAGCAGTGAGGGTGGCAGCGACGAGCATGACATCAACTTTCTGATGAAGATGGCCCTTGACAAGATCGCCTTTATCCCCTTCAGCTACCTCGTCGATCAGTGGCGCTGGAGGGTATTTGATGGAAGCATCACCAAGGAGAACTATAACCAGGAGTGGTGGAGCCTCAGGCTGAAGTACCAGGGCCTCTGCCCCCCAGTGCCCAGGACTCAAGGTGACTTTGACCCAGGGGCCAAGTTCCACATTCCTTCTAGCGTGCCTTACATCAGGTACTTTGTCAGCTTCATCATCCAGTTCCAGTTCCACGAGGCACTGTGCCAGGCAGCTGGCCACACGGGCCCCCTGCACAAGTGTGACATCTACCAGTCCAAGGAGGCCGGGCAGCGCCTGGCGACCGCCATGAAGCTGGGCTTCAGTAGGCCGTGGCCGGAAGCCATGCAGCTGATCACGGGCCAGCCCAACATGAGCGCCTCGGCCATGTTGAGCTACTTCAAGCCGCTGCTGGACTGGCTCCGCACGGAGAACGAGCTGCATGGGGAGAAGCTGGGCTGGCCGCAGTACAACTGGACGCCGAACTCCGCTCGCTCAGAAGGGCCCCTCCCAGACAGCGGCCGCGTCAGCTTCCTGGGCCTGGACCTGGATGCGCAGCAGGCCCGCGTGGGCCAGTGGCTGCTGCTCTTCCTGGGCATCGCCCTGCTGGTAGCCACCCTGGGCCTCAGCCAGCGGCTCTTCAGCATCCGCCACCGCAGCCTCCACCGGCACTCCCACGGGCCCCAGTTCGGCTCCGAGGTGGAGCTGAGACACTCC</t>
  </si>
  <si>
    <t>GGATCCATGGGGGCCGCCTCGGGCCGCCGGGGGCCGGGGCTGCTGCTGCCGCTGCCGCTGCTGTTGCTGCTGCCGCCGCAGCCCGCCCTGGCGTTGGACCCCGGGCTGCAGCCCGGCAACTTTTCTGCTGACGAGGCCGGGGCGCAGCTCTTCGCGCAGAGCTACAACTCCAGCGCCGAACAGGTGCTGTTCCAGAGCGTGGCCGCCAGCTGGGCGCACGACACCAACATCACCGCGGAGAATGCAAGGCGCCAGGAGGAAGCAGCCCTGCTCATCCAGGAGTTTGCGGAGGCCTGGGGCCAGAAGGCCAAGGAGCTGTATGAACCGATCTGGCAGAACTTCACGGACCCGCAGCTGCGCAGGATCATCGGAGCTGTGCGCACCCTGGGCTCTGCCAACCTGCCCCTGGCTAAGCGGCAGCAGTACAACGCCCTGCTAAGCAACATGAGCAGGATCTACTCCACCGCCAAGGTCTGCCTCCCCAACAAGACTGCCACCTGCTGGTCCCTGGACCCAGATCTCACCAACATCCTGGCTTCCTCGCGAAGCTACGCCATGCTCCTGTTTGCCTGGGAGGGCTGGCACAACGCTGCGGGCATCCCGCTGAAACCGCTGTACGAGGATTTCACTGCCCTCAGCAATGAAGCCTACAAGCAGGACGGCTTCACAGACACGGGGGCCTACTGGCGCTCCTGGTACAACTCCCCCACCTTCGAGGACGATCTGGAACACCTCTACCAACAGCTAGAGCCCCTCTACCTGAACCTCCATGCCTTCGTCCGCCGCGCACTGCATCGCCGATACGGAGACAGATACATCAACCTCAGGGGACCCATCCCTGCTCATCTGCTGGGAGACATGTGGGCCCAGAGCTGGGAAAACATCTACGACATGGTGGTGCCTTTCCCAGACAAGCCCAACCTCGATGTCACCAGTACTATGCTGCAGCAGGGCTGGAACGCCACGCACATGTTCCGGGTGGCAGAGGAGTTCTTCACCTCCCTGGAGCTCTCCCCCATGCCTCCCGAGTTCTGGGAAGGGTCGATGCTGGAGAAGCCGGCCGACGGGCGGGAAGTGGTGTGCCACGCCTCGGCTTGGGACTTCTACAACAGGAAAGACTTCAGGATCAAGCAGTGCACACGGGTCACGATGGACCAGCTCTCCACAGTGCACCATGAGATGGGCCATATACAGTACTACCTGCAGTACAAGGATCTGCCCGTCTCCCTGCGTCGGGGGGCCAACCCCGGCTTCCATGAGGCCATTGGGGACGTGCTGGCGCTCTCGGTCTCCACTCCTGAACATCTGCACAAAATCGGCCTGCTGGACCGTGTCACCAATGACACGGAAAGTGACATCAATTACTTGCTAAAAATGGCACTGGAAAAAATTGCCTTCCTGCCCTTTGGCTACTTGGTGGACCAGTGGCGCTGGGGGGTCTTTAGTGGGCGTACCCCCCCTTCCCGCTACAACTTCGACTGGTGGTATCTTCGAACCAAGTATCAGGGGATCTGTCCTCCTGTTACCCGAAACGAAACCCACTTTGATGCTGGAGCTAAGTTTCATGTTCCAAATGTGACACCATACATCAGGTACTTTGTGAGTTTTGTCCTGCAGTTCCAGTTCCATGAAGCCCTGTGCAAGGAGGCAGGCTATGAGGGCCCACTGCACCAGTGTGACATCTACCGGTCCACCAAGGCAGGGGCCAAGCTCCGGAAGGTGCTGCAGGCTGGCTCCTCCAGGCCCTGGCAGGAGGTGCTGAAGGACATGGTCGGCTTAGATGCCCTGGATGCCCAGCCGCTGCTCAAGTACTTCCAGCCAGTCACCCAGTGGCTGCAGGAGCAGAACCAGCAGAACGGCGAGGTCCTGGGCTGGCCCGAGTACCAGTGGCACCCGCCGTTGCCTGACAACTACCCGGAGGGCATAGACCTGGTGACTGATGAGGCTGAGGCCAGCAAGTTTGTGGAGGAATATGACCGGACATCCCAGGTGGTGTGGAACGAGTATGCCGAGGCCAACTGGAACTACAACACCAACATCACCACAGAGACCAGCAAGATTCTGCTGCAGAAGAACATGCAAATAGCCAACCACACCCTGAAGTACGGCACCCAGGCCAGGAAGTTTGATGTGAACCAGTTGCAGAACACCACTATCAAGCGGATCATAAAGAAGGTTCAGGACCTAGAACGGGCAGCACTGCCTGCCCAGGAGCTGGAGGAGTACAACAAGATCCTGTTGGATATGGAAACCACCTACAGCGTGGCCACTGTGTGCCACCCGAATGGCAGCTGCCTGCAGCTGGAGCCAGATCTGACGAATGTGATGGCCACGTCCCGGAAATATGAAGACCTGTTATGGGCATGGGAGGGCTGGCGAGACAAGGCGGGGAGAGCCATCCTCCAGTTTTACCCGAAATACGTGGAACTCATCAACCAGGCTGCCCGGCTCAATGGCTATGTAGATGCAGGGGACTCGTGGAGGTCTATGTACGAGACACCATCCCTGGAGCAAGACCTGGAGCGGCTCTTCCAGGAGCTGCAGCCACTCTACCTCAACCTGCATGCCTACGTGCGCCGGGCCCTGCACCGTCACTACGGGGCCCAGCACATCAACCTGGAGGGGCCCATTCCTGCTCACCTGCTGGGGAACATGTGGGCGCAGACCTGGTCCAACATCTATGACTTGGTGGTGCCCTTCCCTTCAGCCCCCTCGATGGACACCACAGAGGCTATGCTAAAGCAGGGCTGGACGCCCAGGAGGATGTTTAAGGAGGCTGATGATTTCTTCACCTCCCTGGGGCTGCTGCCCGTGCCTCCTGAGTTCTGGAACAAGTCGATGCTGGAGAAGCCAACCGACGGGCGGGAGGTGGTCTGCCACGCCTCGGCCTGGGACTTCTACAACGGCAAGGACTTCCGGATCAAGCAGTGCACCACCGTGAACTTGGAGGACCTGGTGGTGGCCCACCACGAAATGGGCCACATCCAGTATTTCATGCAGTACAAAGACTTACCTGTGGCCTTGAGGGAGGGTGCCAACCCCGGCTTCCATGAGGCCATTGGGGACGTGCTAGCCCTCTCAGTGTCTACGCCCAAGCACCTGCACAGTCTCAACCTGCTGAGCAGTGAGGGTGGCAGCGACGAGCATGACATCAACTTTCTGATGAAGATGGCCCTTGACAAGATCGCCTTTATCCCCTTCAGCTACCTCGTCGATCAGTGGCGCTGGAGGGTATTTGATGGAAGCATCACCAAGGAGAACTATAACCAGGAGTGGTGGAGCCTCAGGCTGAAGTACCAGGGCCTCTGCCCCCCAGTGCCCAGGACTCAAGGTGACTTTGACCCAGGGGCCAAGTTCCACATTCCTTCTAGCGTGCCTTACATCAGGTACTTTGTCAGCTTCATCATCCAGTTCCAGTTCCACGAGGCACTGTGCCAGGCAGCTGGCCACACGGGCCCCCTGCACAAGTGTGACATCTACCAGTCCAAGGAGGCCGGGCAGCGCCTGGCGACCGCCATGAAGCTGGGCTTCAGTAGGCCGTGGCCGGAAGCCATGCAGCTGATCACGGGCCAGCCCAACATGAGCGCCTCGGCCATGTTGAGCTACTTCAAGCCGCTGCTGGACTGGCTCCGCACGGAGAACGAGCTGCATGGGGAGAAGCTGGGCTGGCCGCAGTACAACTGGACGCCGAACTCCGCTCGCTCAGAAGGGCCCCTCCCAGACAGCGGCCGCGTCAGCTTCCTGGGCCTGGACCTGGATGCGCAGCAGGCCCGCGTGGGCCAGTGGCTGCTGCTCTTCCTGGGCATCGCCCTGCTGGTAGCCACCCTGGGCCTCAGCCAGCGGCTCTTCAGCATCCGCCACCGCAGCCTCCACCGGCACTCCCACGGGCCCCAGTTCGGCTCCGAGGTGGAGCTGAGACACTCCTGAGAA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</si>
</sst>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_-[$R$-416]\ * #,##0.00_-;\-[$R$-416]\ * #,##0.00_-;_-[$R$-416]\ * &quot;-&quot;??_-;_-@_-"/>
    <numFmt numFmtId="167" formatCode="&quot;R$&quot;\ #,##0.00"/>
    <numFmt numFmtId="168" formatCode="_-[$$-409]* #,##0.00_ ;_-[$$-409]* \-#,##0.00\ ;_-[$$-409]* &quot;-&quot;??_ ;_-@_ "/>
    <numFmt numFmtId="169" formatCode="[$$-409]#,##0.00"/>
    <numFmt numFmtId="170" formatCode="0.0%"/>
    <numFmt numFmtId="171" formatCode="_-* #,##0_-;\-* #,##0_-;_-* &quot;-&quot;??_-;_-@_-"/>
    <numFmt numFmtId="172" formatCode="_-&quot;$&quot;* #,##0.00_-;\-&quot;$&quot;* #,##0.00_-;_-&quot;$&quot;* &quot;-&quot;??_-;_-@_-"/>
    <numFmt numFmtId="173" formatCode="&quot;$&quot;#,##0;[Red]\-&quot;$&quot;#,##0"/>
  </numFmts>
  <fonts count="32"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Verdana"/>
      <family val="2"/>
    </font>
    <font>
      <b/>
      <sz val="12"/>
      <name val="Arial"/>
      <family val="2"/>
    </font>
    <font>
      <b/>
      <sz val="11"/>
      <color rgb="FFFF000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Tahoma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e"/>
    </font>
    <font>
      <sz val="12"/>
      <color theme="1"/>
      <name val="Calibri"/>
      <family val="2"/>
      <scheme val="minor"/>
    </font>
    <font>
      <sz val="11"/>
      <color theme="1"/>
      <name val="Bodoni MT Condensed"/>
      <family val="1"/>
    </font>
    <font>
      <sz val="11"/>
      <color indexed="8"/>
      <name val="Bodoni MT Condensed"/>
      <family val="1"/>
    </font>
    <font>
      <b/>
      <sz val="11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Tahoma"/>
      <family val="2"/>
    </font>
    <font>
      <b/>
      <sz val="12"/>
      <color theme="1"/>
      <name val="Courier New"/>
      <family val="3"/>
    </font>
    <font>
      <sz val="10"/>
      <color theme="1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00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ashed">
        <color theme="0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ashed">
        <color theme="0" tint="-0.249977111117893"/>
      </bottom>
      <diagonal/>
    </border>
    <border>
      <left style="thin">
        <color indexed="64"/>
      </left>
      <right style="medium">
        <color indexed="64"/>
      </right>
      <top/>
      <bottom style="dashed">
        <color theme="0" tint="-0.24997711111789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0"/>
  </cellStyleXfs>
  <cellXfs count="189">
    <xf numFmtId="0" fontId="0" fillId="0" borderId="0" xfId="0"/>
    <xf numFmtId="0" fontId="0" fillId="2" borderId="0" xfId="0" applyFill="1"/>
    <xf numFmtId="0" fontId="0" fillId="2" borderId="1" xfId="0" applyFill="1" applyBorder="1"/>
    <xf numFmtId="166" fontId="0" fillId="2" borderId="1" xfId="0" applyNumberFormat="1" applyFill="1" applyBorder="1"/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0" fontId="3" fillId="0" borderId="1" xfId="0" applyFont="1" applyBorder="1"/>
    <xf numFmtId="0" fontId="4" fillId="2" borderId="1" xfId="0" applyFont="1" applyFill="1" applyBorder="1"/>
    <xf numFmtId="0" fontId="6" fillId="0" borderId="0" xfId="1" applyFont="1" applyAlignment="1">
      <alignment vertical="center"/>
    </xf>
    <xf numFmtId="0" fontId="3" fillId="3" borderId="1" xfId="0" applyFont="1" applyFill="1" applyBorder="1"/>
    <xf numFmtId="166" fontId="0" fillId="2" borderId="0" xfId="0" applyNumberFormat="1" applyFill="1"/>
    <xf numFmtId="0" fontId="5" fillId="0" borderId="0" xfId="1" applyFont="1" applyAlignment="1">
      <alignment horizontal="left"/>
    </xf>
    <xf numFmtId="0" fontId="0" fillId="0" borderId="0" xfId="0" applyAlignment="1">
      <alignment horizontal="right"/>
    </xf>
    <xf numFmtId="0" fontId="5" fillId="2" borderId="0" xfId="0" applyFont="1" applyFill="1"/>
    <xf numFmtId="0" fontId="11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/>
    <xf numFmtId="0" fontId="0" fillId="0" borderId="7" xfId="0" applyBorder="1" applyAlignment="1">
      <alignment horizontal="center" vertical="center"/>
    </xf>
    <xf numFmtId="166" fontId="3" fillId="0" borderId="0" xfId="0" applyNumberFormat="1" applyFont="1"/>
    <xf numFmtId="0" fontId="3" fillId="0" borderId="0" xfId="0" applyFont="1"/>
    <xf numFmtId="0" fontId="4" fillId="0" borderId="1" xfId="0" applyFont="1" applyBorder="1"/>
    <xf numFmtId="9" fontId="0" fillId="0" borderId="3" xfId="3" applyFont="1" applyBorder="1"/>
    <xf numFmtId="9" fontId="0" fillId="0" borderId="1" xfId="3" applyFont="1" applyBorder="1" applyAlignment="1">
      <alignment horizontal="right"/>
    </xf>
    <xf numFmtId="9" fontId="5" fillId="0" borderId="1" xfId="3" applyFont="1" applyBorder="1" applyAlignment="1">
      <alignment horizontal="right"/>
    </xf>
    <xf numFmtId="9" fontId="5" fillId="0" borderId="1" xfId="3" applyFont="1" applyFill="1" applyBorder="1" applyAlignment="1">
      <alignment horizontal="right"/>
    </xf>
    <xf numFmtId="9" fontId="0" fillId="0" borderId="1" xfId="0" applyNumberFormat="1" applyBorder="1"/>
    <xf numFmtId="166" fontId="0" fillId="0" borderId="1" xfId="0" applyNumberFormat="1" applyBorder="1" applyAlignment="1">
      <alignment horizontal="left"/>
    </xf>
    <xf numFmtId="0" fontId="4" fillId="0" borderId="0" xfId="0" applyFont="1"/>
    <xf numFmtId="0" fontId="3" fillId="0" borderId="6" xfId="0" applyFont="1" applyBorder="1"/>
    <xf numFmtId="9" fontId="5" fillId="0" borderId="0" xfId="3" applyFont="1" applyFill="1" applyBorder="1" applyAlignment="1">
      <alignment horizontal="right"/>
    </xf>
    <xf numFmtId="168" fontId="0" fillId="0" borderId="1" xfId="0" applyNumberFormat="1" applyBorder="1"/>
    <xf numFmtId="0" fontId="7" fillId="0" borderId="0" xfId="1" applyFont="1" applyAlignment="1">
      <alignment horizontal="center" vertical="center"/>
    </xf>
    <xf numFmtId="0" fontId="4" fillId="7" borderId="1" xfId="0" applyFont="1" applyFill="1" applyBorder="1"/>
    <xf numFmtId="0" fontId="4" fillId="7" borderId="1" xfId="0" applyFont="1" applyFill="1" applyBorder="1" applyAlignment="1">
      <alignment horizontal="right"/>
    </xf>
    <xf numFmtId="0" fontId="4" fillId="7" borderId="3" xfId="0" applyFont="1" applyFill="1" applyBorder="1"/>
    <xf numFmtId="0" fontId="5" fillId="0" borderId="0" xfId="0" applyFont="1"/>
    <xf numFmtId="0" fontId="4" fillId="2" borderId="16" xfId="0" applyFont="1" applyFill="1" applyBorder="1"/>
    <xf numFmtId="0" fontId="15" fillId="0" borderId="1" xfId="0" applyFont="1" applyBorder="1"/>
    <xf numFmtId="166" fontId="3" fillId="0" borderId="1" xfId="0" applyNumberFormat="1" applyFont="1" applyBorder="1"/>
    <xf numFmtId="166" fontId="0" fillId="2" borderId="6" xfId="0" applyNumberFormat="1" applyFill="1" applyBorder="1"/>
    <xf numFmtId="0" fontId="0" fillId="3" borderId="17" xfId="0" applyFill="1" applyBorder="1"/>
    <xf numFmtId="166" fontId="0" fillId="2" borderId="22" xfId="0" applyNumberFormat="1" applyFill="1" applyBorder="1"/>
    <xf numFmtId="0" fontId="4" fillId="2" borderId="23" xfId="0" applyFont="1" applyFill="1" applyBorder="1" applyAlignment="1">
      <alignment vertical="center"/>
    </xf>
    <xf numFmtId="166" fontId="4" fillId="2" borderId="24" xfId="0" applyNumberFormat="1" applyFont="1" applyFill="1" applyBorder="1" applyAlignment="1">
      <alignment vertical="center"/>
    </xf>
    <xf numFmtId="0" fontId="8" fillId="4" borderId="13" xfId="0" applyFont="1" applyFill="1" applyBorder="1" applyAlignment="1">
      <alignment vertical="center"/>
    </xf>
    <xf numFmtId="166" fontId="4" fillId="2" borderId="15" xfId="0" applyNumberFormat="1" applyFont="1" applyFill="1" applyBorder="1" applyAlignment="1">
      <alignment vertical="center"/>
    </xf>
    <xf numFmtId="166" fontId="4" fillId="2" borderId="1" xfId="0" applyNumberFormat="1" applyFont="1" applyFill="1" applyBorder="1"/>
    <xf numFmtId="166" fontId="0" fillId="2" borderId="8" xfId="0" applyNumberFormat="1" applyFill="1" applyBorder="1"/>
    <xf numFmtId="166" fontId="0" fillId="2" borderId="2" xfId="0" applyNumberFormat="1" applyFill="1" applyBorder="1"/>
    <xf numFmtId="166" fontId="0" fillId="2" borderId="14" xfId="0" applyNumberFormat="1" applyFill="1" applyBorder="1"/>
    <xf numFmtId="0" fontId="15" fillId="6" borderId="18" xfId="0" applyFont="1" applyFill="1" applyBorder="1"/>
    <xf numFmtId="0" fontId="4" fillId="2" borderId="24" xfId="0" applyFont="1" applyFill="1" applyBorder="1" applyAlignment="1">
      <alignment horizontal="center" vertical="center" wrapText="1"/>
    </xf>
    <xf numFmtId="166" fontId="0" fillId="2" borderId="1" xfId="0" applyNumberFormat="1" applyFill="1" applyBorder="1" applyAlignment="1">
      <alignment horizontal="center"/>
    </xf>
    <xf numFmtId="0" fontId="0" fillId="0" borderId="4" xfId="0" applyBorder="1"/>
    <xf numFmtId="0" fontId="4" fillId="2" borderId="26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2" borderId="11" xfId="0" applyFont="1" applyFill="1" applyBorder="1"/>
    <xf numFmtId="0" fontId="4" fillId="2" borderId="2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5" fillId="0" borderId="18" xfId="0" applyFont="1" applyBorder="1"/>
    <xf numFmtId="0" fontId="15" fillId="6" borderId="13" xfId="0" applyFont="1" applyFill="1" applyBorder="1"/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166" fontId="4" fillId="2" borderId="4" xfId="0" applyNumberFormat="1" applyFont="1" applyFill="1" applyBorder="1" applyAlignment="1">
      <alignment vertical="center"/>
    </xf>
    <xf numFmtId="166" fontId="4" fillId="2" borderId="6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2" borderId="6" xfId="0" applyFill="1" applyBorder="1"/>
    <xf numFmtId="0" fontId="0" fillId="0" borderId="8" xfId="0" applyBorder="1"/>
    <xf numFmtId="0" fontId="4" fillId="4" borderId="23" xfId="0" applyFont="1" applyFill="1" applyBorder="1"/>
    <xf numFmtId="0" fontId="8" fillId="4" borderId="11" xfId="0" applyFont="1" applyFill="1" applyBorder="1" applyAlignment="1">
      <alignment vertical="center"/>
    </xf>
    <xf numFmtId="0" fontId="0" fillId="2" borderId="0" xfId="0" applyFill="1" applyAlignment="1">
      <alignment vertical="top"/>
    </xf>
    <xf numFmtId="166" fontId="0" fillId="2" borderId="0" xfId="0" applyNumberFormat="1" applyFill="1" applyAlignment="1">
      <alignment vertical="top"/>
    </xf>
    <xf numFmtId="0" fontId="5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4" fillId="8" borderId="12" xfId="0" applyFont="1" applyFill="1" applyBorder="1"/>
    <xf numFmtId="166" fontId="4" fillId="8" borderId="2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8" fillId="0" borderId="0" xfId="0" applyFont="1"/>
    <xf numFmtId="9" fontId="0" fillId="0" borderId="0" xfId="0" applyNumberFormat="1"/>
    <xf numFmtId="166" fontId="0" fillId="9" borderId="25" xfId="0" applyNumberFormat="1" applyFill="1" applyBorder="1"/>
    <xf numFmtId="9" fontId="0" fillId="9" borderId="15" xfId="3" applyFont="1" applyFill="1" applyBorder="1"/>
    <xf numFmtId="166" fontId="15" fillId="9" borderId="22" xfId="0" applyNumberFormat="1" applyFont="1" applyFill="1" applyBorder="1"/>
    <xf numFmtId="0" fontId="4" fillId="6" borderId="9" xfId="0" applyFont="1" applyFill="1" applyBorder="1"/>
    <xf numFmtId="0" fontId="4" fillId="6" borderId="27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168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/>
    <xf numFmtId="169" fontId="0" fillId="0" borderId="0" xfId="0" applyNumberFormat="1"/>
    <xf numFmtId="10" fontId="0" fillId="0" borderId="0" xfId="0" applyNumberFormat="1"/>
    <xf numFmtId="0" fontId="0" fillId="0" borderId="0" xfId="0" pivotButton="1"/>
    <xf numFmtId="0" fontId="16" fillId="0" borderId="0" xfId="0" applyFont="1"/>
    <xf numFmtId="0" fontId="17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70" fontId="0" fillId="0" borderId="0" xfId="3" applyNumberFormat="1" applyFont="1" applyAlignment="1">
      <alignment vertical="center"/>
    </xf>
    <xf numFmtId="0" fontId="10" fillId="5" borderId="28" xfId="0" applyFont="1" applyFill="1" applyBorder="1" applyAlignment="1">
      <alignment horizontal="center" vertical="center"/>
    </xf>
    <xf numFmtId="0" fontId="10" fillId="5" borderId="29" xfId="0" applyFont="1" applyFill="1" applyBorder="1" applyAlignment="1">
      <alignment horizontal="center" vertical="center"/>
    </xf>
    <xf numFmtId="0" fontId="10" fillId="5" borderId="29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20" fillId="4" borderId="35" xfId="0" applyFont="1" applyFill="1" applyBorder="1" applyAlignment="1">
      <alignment horizontal="center"/>
    </xf>
    <xf numFmtId="0" fontId="20" fillId="4" borderId="35" xfId="0" applyFont="1" applyFill="1" applyBorder="1"/>
    <xf numFmtId="171" fontId="0" fillId="0" borderId="0" xfId="4" applyNumberFormat="1" applyFont="1"/>
    <xf numFmtId="172" fontId="21" fillId="0" borderId="0" xfId="0" applyNumberFormat="1" applyFont="1"/>
    <xf numFmtId="0" fontId="0" fillId="0" borderId="36" xfId="0" applyBorder="1"/>
    <xf numFmtId="171" fontId="0" fillId="0" borderId="36" xfId="4" applyNumberFormat="1" applyFont="1" applyBorder="1"/>
    <xf numFmtId="172" fontId="21" fillId="0" borderId="36" xfId="0" applyNumberFormat="1" applyFont="1" applyBorder="1"/>
    <xf numFmtId="164" fontId="0" fillId="0" borderId="0" xfId="5" applyFont="1" applyFill="1" applyBorder="1"/>
    <xf numFmtId="164" fontId="0" fillId="0" borderId="0" xfId="5" applyFont="1"/>
    <xf numFmtId="0" fontId="4" fillId="6" borderId="10" xfId="0" applyFont="1" applyFill="1" applyBorder="1"/>
    <xf numFmtId="0" fontId="4" fillId="8" borderId="18" xfId="0" applyFont="1" applyFill="1" applyBorder="1"/>
    <xf numFmtId="0" fontId="4" fillId="4" borderId="10" xfId="0" applyFont="1" applyFill="1" applyBorder="1" applyAlignment="1">
      <alignment vertical="center"/>
    </xf>
    <xf numFmtId="9" fontId="5" fillId="2" borderId="0" xfId="0" applyNumberFormat="1" applyFont="1" applyFill="1"/>
    <xf numFmtId="0" fontId="19" fillId="0" borderId="0" xfId="0" applyFont="1" applyAlignment="1">
      <alignment wrapText="1"/>
    </xf>
    <xf numFmtId="0" fontId="22" fillId="0" borderId="0" xfId="6"/>
    <xf numFmtId="0" fontId="23" fillId="0" borderId="0" xfId="0" applyFont="1" applyAlignment="1">
      <alignment horizontal="left" vertical="top"/>
    </xf>
    <xf numFmtId="167" fontId="23" fillId="0" borderId="0" xfId="0" applyNumberFormat="1" applyFont="1" applyAlignment="1">
      <alignment horizontal="left" vertical="top"/>
    </xf>
    <xf numFmtId="0" fontId="0" fillId="0" borderId="0" xfId="0" applyAlignment="1">
      <alignment vertical="top"/>
    </xf>
    <xf numFmtId="0" fontId="20" fillId="0" borderId="0" xfId="7" applyFont="1"/>
    <xf numFmtId="0" fontId="24" fillId="0" borderId="0" xfId="7"/>
    <xf numFmtId="0" fontId="20" fillId="0" borderId="0" xfId="7" applyFont="1" applyAlignment="1">
      <alignment horizontal="left"/>
    </xf>
    <xf numFmtId="173" fontId="24" fillId="0" borderId="0" xfId="7" applyNumberFormat="1"/>
    <xf numFmtId="0" fontId="24" fillId="0" borderId="0" xfId="7" applyAlignment="1">
      <alignment horizontal="right"/>
    </xf>
    <xf numFmtId="0" fontId="4" fillId="9" borderId="1" xfId="0" applyFont="1" applyFill="1" applyBorder="1" applyAlignment="1">
      <alignment vertical="center"/>
    </xf>
    <xf numFmtId="0" fontId="27" fillId="10" borderId="1" xfId="0" applyFont="1" applyFill="1" applyBorder="1" applyAlignment="1">
      <alignment vertical="center"/>
    </xf>
    <xf numFmtId="0" fontId="28" fillId="10" borderId="1" xfId="0" applyFon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25" fillId="9" borderId="1" xfId="0" applyFont="1" applyFill="1" applyBorder="1" applyAlignment="1">
      <alignment horizontal="left" vertical="top"/>
    </xf>
    <xf numFmtId="0" fontId="26" fillId="9" borderId="1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left" vertical="top"/>
    </xf>
    <xf numFmtId="0" fontId="26" fillId="10" borderId="1" xfId="0" applyFont="1" applyFill="1" applyBorder="1" applyAlignment="1">
      <alignment horizontal="left" vertical="top"/>
    </xf>
    <xf numFmtId="0" fontId="26" fillId="11" borderId="1" xfId="0" applyFont="1" applyFill="1" applyBorder="1" applyAlignment="1">
      <alignment horizontal="left" vertical="top"/>
    </xf>
    <xf numFmtId="0" fontId="25" fillId="11" borderId="1" xfId="0" applyFont="1" applyFill="1" applyBorder="1" applyAlignment="1">
      <alignment horizontal="left" vertical="top"/>
    </xf>
    <xf numFmtId="0" fontId="10" fillId="0" borderId="0" xfId="0" applyFont="1"/>
    <xf numFmtId="0" fontId="27" fillId="12" borderId="1" xfId="0" applyFont="1" applyFill="1" applyBorder="1" applyAlignment="1">
      <alignment vertical="center"/>
    </xf>
    <xf numFmtId="0" fontId="28" fillId="13" borderId="1" xfId="0" applyFont="1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28" fillId="14" borderId="1" xfId="0" applyFont="1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28" fillId="6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top"/>
    </xf>
    <xf numFmtId="0" fontId="0" fillId="0" borderId="0" xfId="0" applyAlignment="1">
      <alignment horizontal="left" vertical="center"/>
    </xf>
    <xf numFmtId="0" fontId="24" fillId="0" borderId="4" xfId="7" applyBorder="1" applyProtection="1">
      <protection locked="0"/>
    </xf>
    <xf numFmtId="0" fontId="0" fillId="0" borderId="0" xfId="0" applyAlignment="1">
      <alignment horizontal="center"/>
    </xf>
    <xf numFmtId="166" fontId="11" fillId="0" borderId="0" xfId="0" applyNumberFormat="1" applyFont="1" applyAlignment="1">
      <alignment horizontal="left"/>
    </xf>
    <xf numFmtId="166" fontId="12" fillId="0" borderId="0" xfId="0" applyNumberFormat="1" applyFont="1" applyAlignment="1">
      <alignment horizontal="left"/>
    </xf>
    <xf numFmtId="166" fontId="13" fillId="0" borderId="0" xfId="0" applyNumberFormat="1" applyFont="1" applyAlignment="1">
      <alignment horizontal="left"/>
    </xf>
    <xf numFmtId="166" fontId="10" fillId="5" borderId="30" xfId="0" applyNumberFormat="1" applyFont="1" applyFill="1" applyBorder="1" applyAlignment="1">
      <alignment horizontal="center" vertical="center"/>
    </xf>
    <xf numFmtId="166" fontId="10" fillId="0" borderId="32" xfId="0" applyNumberFormat="1" applyFont="1" applyBorder="1" applyAlignment="1">
      <alignment vertical="center"/>
    </xf>
    <xf numFmtId="166" fontId="0" fillId="0" borderId="7" xfId="0" applyNumberFormat="1" applyBorder="1" applyAlignment="1">
      <alignment horizontal="center" vertical="center"/>
    </xf>
    <xf numFmtId="166" fontId="11" fillId="0" borderId="0" xfId="0" applyNumberFormat="1" applyFont="1"/>
    <xf numFmtId="166" fontId="10" fillId="0" borderId="0" xfId="5" applyNumberFormat="1" applyFont="1" applyFill="1"/>
    <xf numFmtId="166" fontId="11" fillId="0" borderId="34" xfId="0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9" borderId="1" xfId="0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9" borderId="0" xfId="0" applyFont="1" applyFill="1" applyAlignment="1">
      <alignment vertical="center"/>
    </xf>
    <xf numFmtId="0" fontId="20" fillId="0" borderId="0" xfId="0" applyFont="1" applyAlignment="1">
      <alignment vertical="top"/>
    </xf>
    <xf numFmtId="10" fontId="0" fillId="0" borderId="0" xfId="3" applyNumberFormat="1" applyFont="1" applyAlignment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0" fillId="4" borderId="35" xfId="0" applyFont="1" applyFill="1" applyBorder="1" applyAlignment="1">
      <alignment horizontal="center"/>
    </xf>
    <xf numFmtId="0" fontId="0" fillId="0" borderId="0" xfId="0"/>
    <xf numFmtId="0" fontId="24" fillId="0" borderId="0" xfId="7" applyAlignment="1">
      <alignment horizontal="left"/>
    </xf>
    <xf numFmtId="0" fontId="0" fillId="0" borderId="0" xfId="0" applyAlignment="1">
      <alignment horizontal="center"/>
    </xf>
  </cellXfs>
  <cellStyles count="8">
    <cellStyle name="Hiperlink" xfId="6" builtinId="8"/>
    <cellStyle name="Moeda" xfId="5" builtinId="4"/>
    <cellStyle name="Normal" xfId="0" builtinId="0"/>
    <cellStyle name="Normal 2" xfId="1" xr:uid="{00000000-0005-0000-0000-000002000000}"/>
    <cellStyle name="Normal 3" xfId="7" xr:uid="{10FD1B4D-EF79-4BF1-8BA4-9B6DA2544225}"/>
    <cellStyle name="Porcentagem" xfId="3" builtinId="5"/>
    <cellStyle name="Vírgula" xfId="4" builtinId="3"/>
    <cellStyle name="常规_价格表-GL" xfId="2" xr:uid="{00000000-0005-0000-0000-000004000000}"/>
  </cellStyles>
  <dxfs count="60"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66" formatCode="_-[$R$-416]\ * #,##0.00_-;\-[$R$-416]\ * #,##0.00_-;_-[$R$-416]\ 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62</xdr:row>
      <xdr:rowOff>0</xdr:rowOff>
    </xdr:from>
    <xdr:to>
      <xdr:col>4</xdr:col>
      <xdr:colOff>0</xdr:colOff>
      <xdr:row>62</xdr:row>
      <xdr:rowOff>0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7620" y="15411450"/>
          <a:ext cx="1146048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pt-BR" sz="1000" b="1" i="0" strike="noStrike">
              <a:solidFill>
                <a:srgbClr val="000000"/>
              </a:solidFill>
              <a:latin typeface="Arial"/>
              <a:cs typeface="Arial"/>
            </a:rPr>
            <a:t>Payable in U.S. dollars o</a:t>
          </a:r>
        </a:p>
        <a:p>
          <a:pPr algn="ctr" rtl="0">
            <a:defRPr sz="1000"/>
          </a:pPr>
          <a:r>
            <a:rPr lang="pt-BR" sz="1000" b="1" i="0" strike="noStrike">
              <a:solidFill>
                <a:srgbClr val="000000"/>
              </a:solidFill>
              <a:latin typeface="Arial"/>
              <a:cs typeface="Arial"/>
            </a:rPr>
            <a:t>nly, drawn on a U.S. Bank</a:t>
          </a:r>
        </a:p>
        <a:p>
          <a:pPr algn="ctr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223839</xdr:colOff>
      <xdr:row>0</xdr:row>
      <xdr:rowOff>66413</xdr:rowOff>
    </xdr:from>
    <xdr:ext cx="9682161" cy="621504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23839" y="66413"/>
          <a:ext cx="9682161" cy="62150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numCol="2" spcCol="180000" rtlCol="0" anchor="t">
          <a:noAutofit/>
        </a:bodyPr>
        <a:lstStyle/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Observações:</a:t>
          </a:r>
          <a:r>
            <a:rPr lang="pt-BR" sz="1100"/>
            <a:t> 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 Genes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a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té 5kb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pt-BR" sz="1100"/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Genes maiores que 5kb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sob consulta.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6- Utilizar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margem de 20% como padrão.</a:t>
          </a:r>
          <a:r>
            <a:rPr lang="pt-BR" sz="1100"/>
            <a:t> </a:t>
          </a:r>
        </a:p>
        <a:p>
          <a:r>
            <a:rPr lang="pt-BR" sz="1100"/>
            <a:t>7- Indica</a:t>
          </a:r>
          <a:r>
            <a:rPr lang="pt-BR" sz="1100" baseline="0"/>
            <a:t>r no Campo nome do gene as subclonagen</a:t>
          </a:r>
        </a:p>
        <a:p>
          <a:r>
            <a:rPr lang="pt-BR" sz="1100" baseline="0"/>
            <a:t>8- Para editar nome dos genes e quantidade de bases utilize a planilha Edição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fo" refreshedDate="44384.657770370373" createdVersion="5" refreshedVersion="7" minRefreshableVersion="3" recordCount="1" xr:uid="{00000000-000A-0000-FFFF-FFFF4D000000}">
  <cacheSource type="worksheet">
    <worksheetSource ref="I1:R2" sheet="Cálculo"/>
  </cacheSource>
  <cacheFields count="10">
    <cacheField name="Venda" numFmtId="166">
      <sharedItems containsSemiMixedTypes="0" containsString="0" containsNumber="1" minValue="9498.0600000000013" maxValue="9498.0600000000013"/>
    </cacheField>
    <cacheField name="Custo" numFmtId="166">
      <sharedItems containsSemiMixedTypes="0" containsString="0" containsNumber="1" minValue="4749.0300000000007" maxValue="4749.0300000000007"/>
    </cacheField>
    <cacheField name="Cotação Dólar" numFmtId="166">
      <sharedItems containsSemiMixedTypes="0" containsString="0" containsNumber="1" minValue="5.5" maxValue="5.5"/>
    </cacheField>
    <cacheField name="Custo em Dólar" numFmtId="168">
      <sharedItems containsSemiMixedTypes="0" containsString="0" containsNumber="1" minValue="863.46000000000015" maxValue="863.46000000000015"/>
    </cacheField>
    <cacheField name="Impostos" numFmtId="166">
      <sharedItems containsSemiMixedTypes="0" containsString="0" containsNumber="1" minValue="949.80600000000015" maxValue="949.80600000000015"/>
    </cacheField>
    <cacheField name="Aliquota Imposto" numFmtId="9">
      <sharedItems containsSemiMixedTypes="0" containsString="0" containsNumber="1" minValue="0.1" maxValue="0.1"/>
    </cacheField>
    <cacheField name="Lucro Geral 100%" numFmtId="166">
      <sharedItems containsSemiMixedTypes="0" containsString="0" containsNumber="1" minValue="3799.2240000000002" maxValue="3799.2240000000002"/>
    </cacheField>
    <cacheField name="Lucro GO" numFmtId="166">
      <sharedItems containsSemiMixedTypes="0" containsString="0" containsNumber="1" minValue="3039.3792000000003" maxValue="3039.3792000000003"/>
    </cacheField>
    <cacheField name="Margem GO" numFmtId="9">
      <sharedItems containsSemiMixedTypes="0" containsString="0" containsNumber="1" minValue="0.8" maxValue="0.8"/>
    </cacheField>
    <cacheField name="Comissão Vendedor" numFmtId="166">
      <sharedItems containsSemiMixedTypes="0" containsString="0" containsNumber="1" minValue="759.84479999999985" maxValue="759.844799999999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fo" refreshedDate="44384.657770601851" createdVersion="5" refreshedVersion="7" minRefreshableVersion="3" recordCount="1" xr:uid="{00000000-000A-0000-FFFF-FFFF4B000000}">
  <cacheSource type="worksheet">
    <worksheetSource ref="H1:H2" sheet="Cálculo"/>
  </cacheSource>
  <cacheFields count="1">
    <cacheField name="Ordem de Serviço" numFmtId="0">
      <sharedItems containsMixedTypes="1" containsNumber="1" containsInteger="1" minValue="0" maxValue="0" count="2">
        <s v="WB"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fo" refreshedDate="44384.657770833335" missingItemsLimit="0" createdVersion="5" refreshedVersion="7" minRefreshableVersion="3" recordCount="1" xr:uid="{00000000-000A-0000-FFFF-FFFF48000000}">
  <cacheSource type="worksheet">
    <worksheetSource ref="G1:G2" sheet="Cálculo"/>
  </cacheSource>
  <cacheFields count="1">
    <cacheField name="Cliente" numFmtId="0">
      <sharedItems count="1">
        <s v="Heloísa Monteiro do Amaral Pr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fo" refreshedDate="44384.657770949074" missingItemsLimit="0" createdVersion="5" refreshedVersion="7" minRefreshableVersion="3" recordCount="1" xr:uid="{00000000-000A-0000-FFFF-FFFF45000000}">
  <cacheSource type="worksheet">
    <worksheetSource ref="F1:F2" sheet="Cálculo"/>
  </cacheSource>
  <cacheFields count="1">
    <cacheField name="Orçamento" numFmtId="0">
      <sharedItems count="1">
        <e v="#REF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9498.0600000000013"/>
    <n v="4749.0300000000007"/>
    <n v="5.5"/>
    <n v="863.46000000000015"/>
    <n v="949.80600000000015"/>
    <n v="0.1"/>
    <n v="3799.2240000000002"/>
    <n v="3039.3792000000003"/>
    <n v="0.8"/>
    <n v="759.844799999999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ela dinâmica4" cacheId="16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5" indent="0" outline="1" outlineData="1" multipleFieldFilters="0">
  <location ref="D1:M2" firstHeaderRow="0" firstDataRow="1" firstDataCol="0"/>
  <pivotFields count="10">
    <pivotField dataField="1" numFmtId="166" showAll="0" defaultSubtotal="0"/>
    <pivotField dataField="1" numFmtId="166" showAll="0" defaultSubtotal="0"/>
    <pivotField dataField="1" numFmtId="166" showAll="0" defaultSubtotal="0"/>
    <pivotField dataField="1" numFmtId="168" showAll="0" defaultSubtotal="0"/>
    <pivotField dataField="1" numFmtId="166" showAll="0" defaultSubtotal="0"/>
    <pivotField dataField="1" numFmtId="9" showAll="0" defaultSubtotal="0"/>
    <pivotField dataField="1" numFmtId="166" showAll="0" defaultSubtotal="0"/>
    <pivotField dataField="1" numFmtId="166" showAll="0" defaultSubtotal="0"/>
    <pivotField dataField="1" numFmtId="9" showAll="0" defaultSubtotal="0"/>
    <pivotField dataField="1" numFmtId="166" showAll="0" defaultSubtota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Receber" fld="0" baseField="0" baseItem="1" numFmtId="167"/>
    <dataField name="Pagar Fornecedor" fld="1" baseField="0" baseItem="1" numFmtId="167"/>
    <dataField name="Pagar em Dólar" fld="3" baseField="0" baseItem="2" numFmtId="169"/>
    <dataField name="Cotação USD" fld="2" baseField="0" baseItem="0" numFmtId="166"/>
    <dataField name="Impostos a Pagar" fld="4" baseField="0" baseItem="3" numFmtId="167"/>
    <dataField name="% Imposto" fld="5" baseField="0" baseItem="4" numFmtId="10"/>
    <dataField name="Lucro Geral" fld="6" baseField="0" baseItem="5" numFmtId="167"/>
    <dataField name="Lucro GenOe" fld="7" baseField="0" baseItem="6" numFmtId="167"/>
    <dataField name="% GO" fld="8" baseField="0" baseItem="7" numFmtId="10"/>
    <dataField name="Comissão do Vendedor" fld="9" baseField="0" baseItem="8" numFmtId="167"/>
  </dataFields>
  <formats count="1">
    <format dxfId="5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ela dinâmica3" cacheId="19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5" indent="0" outline="1" outlineData="1" multipleFieldFilters="0" rowHeaderCaption="Orçamento">
  <location ref="A1:A2" firstHeaderRow="1" firstDataRow="1" firstDataCol="1"/>
  <pivotFields count="1">
    <pivotField axis="axisRow" outline="0" subtotalTop="0">
      <items count="2">
        <item x="0"/>
        <item t="default"/>
      </items>
    </pivotField>
  </pivotFields>
  <rowFields count="1">
    <field x="0"/>
  </rowFields>
  <rowItems count="1">
    <i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a dinâmica2" cacheId="18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5" indent="0" outline="1" outlineData="1" multipleFieldFilters="0" rowHeaderCaption="Nome do Cliente">
  <location ref="B1:B2" firstHeaderRow="1" firstDataRow="1" firstDataCol="1"/>
  <pivotFields count="1">
    <pivotField axis="axisRow" outline="0" defaultSubtotal="0">
      <items count="1">
        <item x="0"/>
      </items>
    </pivotField>
  </pivotFields>
  <rowFields count="1">
    <field x="0"/>
  </rowFields>
  <rowItems count="1">
    <i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17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5" indent="0" outline="1" outlineData="1" multipleFieldFilters="0" rowHeaderCaption="Ordem de Serviço">
  <location ref="C1:C2" firstHeaderRow="1" firstDataRow="1" firstDataCol="1"/>
  <pivotFields count="1">
    <pivotField axis="axisRow" showAll="0">
      <items count="3">
        <item m="1" x="1"/>
        <item x="0"/>
        <item t="default"/>
      </items>
    </pivotField>
  </pivotFields>
  <rowFields count="1">
    <field x="0"/>
  </rowFields>
  <rowItems count="1">
    <i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M2"/>
  <sheetViews>
    <sheetView workbookViewId="0">
      <selection activeCell="A8" sqref="A8"/>
    </sheetView>
  </sheetViews>
  <sheetFormatPr defaultRowHeight="14.4"/>
  <cols>
    <col min="1" max="1" width="13.109375" bestFit="1" customWidth="1"/>
    <col min="2" max="2" width="31.88671875" bestFit="1" customWidth="1"/>
    <col min="3" max="3" width="19.109375" bestFit="1" customWidth="1"/>
    <col min="4" max="4" width="10.6640625" bestFit="1" customWidth="1"/>
    <col min="5" max="5" width="16.5546875" bestFit="1" customWidth="1"/>
    <col min="6" max="6" width="14.44140625" bestFit="1" customWidth="1"/>
    <col min="7" max="7" width="12.109375" bestFit="1" customWidth="1"/>
    <col min="8" max="8" width="16" bestFit="1" customWidth="1"/>
    <col min="9" max="9" width="10.33203125" bestFit="1" customWidth="1"/>
    <col min="10" max="10" width="11" bestFit="1" customWidth="1"/>
    <col min="11" max="11" width="12.44140625" bestFit="1" customWidth="1"/>
    <col min="12" max="12" width="7.109375" bestFit="1" customWidth="1"/>
    <col min="13" max="13" width="21.88671875" bestFit="1" customWidth="1"/>
  </cols>
  <sheetData>
    <row r="1" spans="1:13">
      <c r="A1" s="96" t="s">
        <v>63</v>
      </c>
      <c r="B1" s="96" t="s">
        <v>70</v>
      </c>
      <c r="C1" s="96" t="s">
        <v>65</v>
      </c>
      <c r="D1" t="s">
        <v>71</v>
      </c>
      <c r="E1" t="s">
        <v>23</v>
      </c>
      <c r="F1" t="s">
        <v>72</v>
      </c>
      <c r="G1" t="s">
        <v>79</v>
      </c>
      <c r="H1" t="s">
        <v>73</v>
      </c>
      <c r="I1" t="s">
        <v>74</v>
      </c>
      <c r="J1" t="s">
        <v>75</v>
      </c>
      <c r="K1" t="s">
        <v>76</v>
      </c>
      <c r="L1" t="s">
        <v>11</v>
      </c>
      <c r="M1" t="s">
        <v>77</v>
      </c>
    </row>
    <row r="2" spans="1:13">
      <c r="A2" t="s">
        <v>119</v>
      </c>
      <c r="B2" t="s">
        <v>150</v>
      </c>
      <c r="C2" s="92" t="s">
        <v>92</v>
      </c>
      <c r="D2" s="93">
        <v>9498.0600000000013</v>
      </c>
      <c r="E2" s="93">
        <v>4749.0300000000007</v>
      </c>
      <c r="F2" s="94">
        <v>863.46000000000015</v>
      </c>
      <c r="G2" s="4">
        <v>5.5</v>
      </c>
      <c r="H2" s="93">
        <v>949.80600000000015</v>
      </c>
      <c r="I2" s="95">
        <v>0.1</v>
      </c>
      <c r="J2" s="93">
        <v>3799.2240000000002</v>
      </c>
      <c r="K2" s="93">
        <v>3039.3792000000003</v>
      </c>
      <c r="L2" s="95">
        <v>0.8</v>
      </c>
      <c r="M2" s="93">
        <v>759.84479999999985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D67D-43FE-48EB-8A4F-49978585E945}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G222"/>
  <sheetViews>
    <sheetView topLeftCell="C1" zoomScale="85" zoomScaleNormal="85" zoomScaleSheetLayoutView="80" zoomScalePageLayoutView="30" workbookViewId="0">
      <selection activeCell="G23" sqref="G23"/>
    </sheetView>
  </sheetViews>
  <sheetFormatPr defaultColWidth="9.109375" defaultRowHeight="13.8"/>
  <cols>
    <col min="1" max="1" width="16.33203125" style="15" customWidth="1"/>
    <col min="2" max="2" width="104.109375" style="15" customWidth="1"/>
    <col min="3" max="3" width="22.6640625" style="15" customWidth="1"/>
    <col min="4" max="4" width="27.109375" style="162" bestFit="1" customWidth="1"/>
    <col min="5" max="5" width="8.88671875" style="15" customWidth="1"/>
    <col min="6" max="6" width="84.88671875" style="15" customWidth="1"/>
    <col min="7" max="7" width="13.6640625" style="15" customWidth="1"/>
    <col min="8" max="8" width="9.109375" style="15" customWidth="1"/>
    <col min="9" max="16384" width="9.109375" style="15"/>
  </cols>
  <sheetData>
    <row r="1" spans="1:7" ht="15.6">
      <c r="A1"/>
      <c r="B1" s="19" t="s">
        <v>19</v>
      </c>
      <c r="C1" s="16" t="s">
        <v>56</v>
      </c>
      <c r="D1" s="156">
        <f ca="1">NOW()</f>
        <v>45018.741225231483</v>
      </c>
    </row>
    <row r="2" spans="1:7" ht="14.4">
      <c r="A2" s="16" t="s">
        <v>28</v>
      </c>
      <c r="B2" t="s">
        <v>150</v>
      </c>
      <c r="C2" s="16" t="s">
        <v>57</v>
      </c>
      <c r="D2" s="156" t="s">
        <v>13</v>
      </c>
    </row>
    <row r="3" spans="1:7">
      <c r="A3" s="81" t="s">
        <v>81</v>
      </c>
      <c r="B3" s="120"/>
      <c r="C3" s="16" t="s">
        <v>58</v>
      </c>
      <c r="D3" s="157" t="s">
        <v>116</v>
      </c>
    </row>
    <row r="4" spans="1:7" ht="14.4">
      <c r="A4" s="81"/>
      <c r="B4" s="99"/>
      <c r="C4" s="16" t="s">
        <v>59</v>
      </c>
      <c r="D4" s="156" t="s">
        <v>14</v>
      </c>
    </row>
    <row r="5" spans="1:7" ht="14.4">
      <c r="B5"/>
      <c r="C5" s="16" t="s">
        <v>60</v>
      </c>
      <c r="D5" s="156">
        <v>1</v>
      </c>
      <c r="E5" s="17"/>
    </row>
    <row r="6" spans="1:7" ht="15.75" customHeight="1">
      <c r="A6" s="16"/>
      <c r="B6" s="97"/>
      <c r="C6" s="16" t="s">
        <v>61</v>
      </c>
      <c r="D6" s="156" t="s">
        <v>15</v>
      </c>
      <c r="E6" s="17"/>
    </row>
    <row r="7" spans="1:7" s="17" customFormat="1" ht="15" thickBot="1">
      <c r="A7" s="16" t="s">
        <v>29</v>
      </c>
      <c r="B7" s="121"/>
      <c r="C7" s="81" t="s">
        <v>62</v>
      </c>
      <c r="D7" s="158" t="s">
        <v>16</v>
      </c>
    </row>
    <row r="8" spans="1:7" s="17" customFormat="1" ht="31.5" customHeight="1">
      <c r="A8" s="102" t="s">
        <v>17</v>
      </c>
      <c r="B8" s="103" t="s">
        <v>41</v>
      </c>
      <c r="C8" s="104" t="s">
        <v>30</v>
      </c>
      <c r="D8" s="159" t="s">
        <v>18</v>
      </c>
    </row>
    <row r="9" spans="1:7" s="17" customFormat="1" ht="19.5" customHeight="1">
      <c r="A9" s="179" t="s">
        <v>96</v>
      </c>
      <c r="B9" s="180"/>
      <c r="C9" s="180"/>
      <c r="D9" s="160"/>
    </row>
    <row r="10" spans="1:7" s="17" customFormat="1" ht="14.4">
      <c r="A10" s="105">
        <f>IF(C10=0,"",Cotação!A12)</f>
        <v>1</v>
      </c>
      <c r="B10" s="106" t="str">
        <f>IF(C10=0,"",Cotação!B12)</f>
        <v xml:space="preserve"> clonado em vetor pUC57_1.8k no sítio de </v>
      </c>
      <c r="C10" s="20">
        <f>Cotação!C12</f>
        <v>3918</v>
      </c>
      <c r="D10" s="161">
        <f>Cotação!D12</f>
        <v>9957.5969999999979</v>
      </c>
      <c r="F10" s="122" t="str">
        <f>CONCATENATE("Item- ",A10," - ",B10,"")</f>
        <v xml:space="preserve">Item- 1 -  clonado em vetor pUC57_1.8k no sítio de </v>
      </c>
      <c r="G10" s="123">
        <f>D10</f>
        <v>9957.5969999999979</v>
      </c>
    </row>
    <row r="11" spans="1:7" s="17" customFormat="1" ht="14.4">
      <c r="A11" s="105"/>
      <c r="B11" s="106"/>
      <c r="C11" s="20"/>
      <c r="D11" s="161"/>
      <c r="F11" s="122" t="str">
        <f>CONCATENATE("Pares de base - ",C10,"")</f>
        <v>Pares de base - 3918</v>
      </c>
      <c r="G11" s="122"/>
    </row>
    <row r="12" spans="1:7" s="17" customFormat="1" ht="14.4">
      <c r="A12" s="105"/>
      <c r="B12" s="106"/>
      <c r="C12" s="20"/>
      <c r="D12" s="161"/>
      <c r="F12" s="122" t="s">
        <v>117</v>
      </c>
      <c r="G12" s="122" t="s">
        <v>118</v>
      </c>
    </row>
    <row r="13" spans="1:7" s="17" customFormat="1" ht="14.4">
      <c r="A13" s="105">
        <f>IF(C13=0,"",Cotação!A13)</f>
        <v>2</v>
      </c>
      <c r="B13" s="106" t="str">
        <f>IF(C13=0,"",Cotação!B13)</f>
        <v xml:space="preserve"> clonado em vetor pUC57_1.8k no sítio de </v>
      </c>
      <c r="C13" s="20">
        <f>Cotação!C13</f>
        <v>3933</v>
      </c>
      <c r="D13" s="161">
        <f>Cotação!D13</f>
        <v>9995.7194999999992</v>
      </c>
      <c r="F13" s="122" t="str">
        <f>CONCATENATE("Item- ",A13," - ",B13,"")</f>
        <v xml:space="preserve">Item- 2 -  clonado em vetor pUC57_1.8k no sítio de </v>
      </c>
      <c r="G13" s="123">
        <v>900</v>
      </c>
    </row>
    <row r="14" spans="1:7" s="17" customFormat="1" ht="14.4">
      <c r="A14" s="105"/>
      <c r="B14" s="106"/>
      <c r="C14" s="20"/>
      <c r="D14" s="161"/>
      <c r="F14" s="122" t="str">
        <f>CONCATENATE("Pares de base - ",C13,"")</f>
        <v>Pares de base - 3933</v>
      </c>
      <c r="G14" s="122"/>
    </row>
    <row r="15" spans="1:7" s="17" customFormat="1" ht="14.4">
      <c r="A15" s="105"/>
      <c r="B15" s="106"/>
      <c r="C15" s="20"/>
      <c r="D15" s="161"/>
      <c r="F15" s="122" t="s">
        <v>117</v>
      </c>
      <c r="G15" s="122" t="s">
        <v>118</v>
      </c>
    </row>
    <row r="16" spans="1:7" s="17" customFormat="1" ht="14.4">
      <c r="A16" s="105" t="str">
        <f>IF(C16=0,"",Cotação!A14)</f>
        <v/>
      </c>
      <c r="B16" s="106" t="str">
        <f>IF(C16=0,"",Cotação!B14)</f>
        <v/>
      </c>
      <c r="C16" s="20">
        <f>Cotação!C14</f>
        <v>0</v>
      </c>
      <c r="D16" s="161">
        <f>Cotação!D14</f>
        <v>0</v>
      </c>
      <c r="F16" s="122" t="str">
        <f>CONCATENATE("Item- ",A16," - ",B16,"")</f>
        <v xml:space="preserve">Item-  - </v>
      </c>
      <c r="G16" s="123">
        <f>D16</f>
        <v>0</v>
      </c>
    </row>
    <row r="17" spans="1:7" s="17" customFormat="1" ht="14.4">
      <c r="A17" s="105"/>
      <c r="B17" s="106"/>
      <c r="C17" s="20"/>
      <c r="D17" s="161"/>
      <c r="F17" s="122" t="str">
        <f>CONCATENATE("Pares de base - ",C16,"")</f>
        <v>Pares de base - 0</v>
      </c>
      <c r="G17" s="122"/>
    </row>
    <row r="18" spans="1:7" s="17" customFormat="1" ht="14.4">
      <c r="A18" s="105"/>
      <c r="B18" s="106"/>
      <c r="C18" s="20"/>
      <c r="D18" s="161"/>
      <c r="F18" s="122" t="s">
        <v>117</v>
      </c>
      <c r="G18" s="122" t="s">
        <v>118</v>
      </c>
    </row>
    <row r="19" spans="1:7" s="17" customFormat="1" ht="14.4">
      <c r="A19" s="105" t="str">
        <f>IF(C19=0,"",Cotação!A15)</f>
        <v/>
      </c>
      <c r="B19" s="106" t="str">
        <f>IF(C19=0,"",Cotação!B15)</f>
        <v/>
      </c>
      <c r="C19" s="20">
        <f>Cotação!C15</f>
        <v>0</v>
      </c>
      <c r="D19" s="161">
        <f>Cotação!D15</f>
        <v>0</v>
      </c>
      <c r="F19" s="122" t="str">
        <f>CONCATENATE("Item- ",A19," - ",B19,"")</f>
        <v xml:space="preserve">Item-  - </v>
      </c>
      <c r="G19" s="123">
        <f>D19</f>
        <v>0</v>
      </c>
    </row>
    <row r="20" spans="1:7" s="17" customFormat="1" ht="14.4">
      <c r="A20" s="105"/>
      <c r="B20" s="106"/>
      <c r="C20" s="20"/>
      <c r="D20" s="161"/>
      <c r="F20" s="122" t="str">
        <f>CONCATENATE("Pares de base - ",C19,"")</f>
        <v>Pares de base - 0</v>
      </c>
      <c r="G20" s="122"/>
    </row>
    <row r="21" spans="1:7" s="17" customFormat="1" ht="14.4">
      <c r="A21" s="105"/>
      <c r="B21" s="106"/>
      <c r="C21" s="20"/>
      <c r="D21" s="161"/>
      <c r="F21" s="122" t="s">
        <v>117</v>
      </c>
      <c r="G21" s="122" t="s">
        <v>118</v>
      </c>
    </row>
    <row r="22" spans="1:7" s="17" customFormat="1" ht="14.4">
      <c r="A22" s="105" t="str">
        <f>IF(C22=0,"",Cotação!A16)</f>
        <v/>
      </c>
      <c r="B22" s="106" t="str">
        <f>IF(C22=0,"",Cotação!B16)</f>
        <v/>
      </c>
      <c r="C22" s="20">
        <f>Cotação!C16</f>
        <v>0</v>
      </c>
      <c r="D22" s="161">
        <f>Cotação!D16</f>
        <v>0</v>
      </c>
      <c r="F22" s="122" t="str">
        <f>CONCATENATE("Item- ",A22," - ",B22,"")</f>
        <v xml:space="preserve">Item-  - </v>
      </c>
      <c r="G22" s="123">
        <f>D22</f>
        <v>0</v>
      </c>
    </row>
    <row r="23" spans="1:7" s="17" customFormat="1" ht="14.4">
      <c r="A23" s="105"/>
      <c r="B23" s="106"/>
      <c r="C23" s="20"/>
      <c r="D23" s="161"/>
      <c r="F23" s="122" t="str">
        <f>CONCATENATE("Pares de base - ",C22,"")</f>
        <v>Pares de base - 0</v>
      </c>
      <c r="G23" s="122"/>
    </row>
    <row r="24" spans="1:7" s="17" customFormat="1" ht="14.4">
      <c r="A24" s="105"/>
      <c r="B24" s="106"/>
      <c r="C24" s="20"/>
      <c r="D24" s="161"/>
      <c r="F24" s="122" t="s">
        <v>117</v>
      </c>
      <c r="G24" s="122" t="s">
        <v>118</v>
      </c>
    </row>
    <row r="25" spans="1:7" s="17" customFormat="1" ht="14.4">
      <c r="A25" s="105" t="str">
        <f>IF(C25=0,"",Cotação!A17)</f>
        <v/>
      </c>
      <c r="B25" s="106" t="str">
        <f>IF(C25=0,"",Cotação!B17)</f>
        <v/>
      </c>
      <c r="C25" s="20">
        <f>Cotação!C17</f>
        <v>0</v>
      </c>
      <c r="D25" s="161">
        <f>Cotação!D17</f>
        <v>0</v>
      </c>
      <c r="F25" s="122" t="str">
        <f>CONCATENATE("Item- ",A25," - ",B25,"")</f>
        <v xml:space="preserve">Item-  - </v>
      </c>
      <c r="G25" s="123">
        <f>D25</f>
        <v>0</v>
      </c>
    </row>
    <row r="26" spans="1:7" s="17" customFormat="1" ht="14.4">
      <c r="A26" s="105"/>
      <c r="B26" s="106"/>
      <c r="C26" s="20"/>
      <c r="D26" s="161"/>
      <c r="F26" s="122" t="str">
        <f>CONCATENATE("Pares de base - ",C25,"")</f>
        <v>Pares de base - 0</v>
      </c>
      <c r="G26" s="122"/>
    </row>
    <row r="27" spans="1:7" s="17" customFormat="1" ht="14.4">
      <c r="A27" s="105"/>
      <c r="B27" s="106"/>
      <c r="C27" s="20"/>
      <c r="D27" s="161"/>
      <c r="F27" s="122" t="s">
        <v>117</v>
      </c>
      <c r="G27" s="122" t="s">
        <v>118</v>
      </c>
    </row>
    <row r="28" spans="1:7" s="17" customFormat="1" ht="14.4">
      <c r="A28" s="105" t="str">
        <f>IF(C28=0,"",Cotação!A18)</f>
        <v/>
      </c>
      <c r="B28" s="106" t="str">
        <f>IF(C28=0,"",Cotação!B18)</f>
        <v/>
      </c>
      <c r="C28" s="20">
        <f>Cotação!C18</f>
        <v>0</v>
      </c>
      <c r="D28" s="161">
        <f>Cotação!D18</f>
        <v>0</v>
      </c>
      <c r="F28" s="122" t="str">
        <f>CONCATENATE("Item- ",A28," - ",B28,"")</f>
        <v xml:space="preserve">Item-  - </v>
      </c>
      <c r="G28" s="123">
        <f>D28</f>
        <v>0</v>
      </c>
    </row>
    <row r="29" spans="1:7" s="17" customFormat="1" ht="14.4">
      <c r="A29" s="105"/>
      <c r="B29" s="106"/>
      <c r="C29" s="20"/>
      <c r="D29" s="161"/>
      <c r="F29" s="122" t="str">
        <f>CONCATENATE("Pares de base - ",C28,"")</f>
        <v>Pares de base - 0</v>
      </c>
      <c r="G29" s="122"/>
    </row>
    <row r="30" spans="1:7" s="17" customFormat="1" ht="14.4">
      <c r="A30" s="105"/>
      <c r="B30" s="106"/>
      <c r="C30" s="20"/>
      <c r="D30" s="161"/>
      <c r="F30" s="122" t="s">
        <v>117</v>
      </c>
      <c r="G30" s="122" t="s">
        <v>118</v>
      </c>
    </row>
    <row r="31" spans="1:7" s="17" customFormat="1" ht="14.4">
      <c r="A31" s="105" t="str">
        <f>IF(C31=0,"",Cotação!A19)</f>
        <v/>
      </c>
      <c r="B31" s="106" t="str">
        <f>IF(C31=0,"",Cotação!B19)</f>
        <v/>
      </c>
      <c r="C31" s="20">
        <f>Cotação!C19</f>
        <v>0</v>
      </c>
      <c r="D31" s="161">
        <f>Cotação!D19</f>
        <v>0</v>
      </c>
      <c r="F31" s="122" t="str">
        <f>CONCATENATE("Item- ",A31," - ",B31,"")</f>
        <v xml:space="preserve">Item-  - </v>
      </c>
      <c r="G31" s="123">
        <f>D31</f>
        <v>0</v>
      </c>
    </row>
    <row r="32" spans="1:7" s="17" customFormat="1" ht="14.4">
      <c r="A32" s="105"/>
      <c r="B32" s="106"/>
      <c r="C32" s="20"/>
      <c r="D32" s="161"/>
      <c r="F32" s="122" t="str">
        <f>CONCATENATE("Pares de base - ",C31,"")</f>
        <v>Pares de base - 0</v>
      </c>
      <c r="G32" s="122"/>
    </row>
    <row r="33" spans="1:7" s="17" customFormat="1" ht="14.4">
      <c r="A33" s="105"/>
      <c r="B33" s="106"/>
      <c r="C33" s="20"/>
      <c r="D33" s="161"/>
      <c r="F33" s="122" t="s">
        <v>117</v>
      </c>
      <c r="G33" s="122" t="s">
        <v>118</v>
      </c>
    </row>
    <row r="34" spans="1:7" s="17" customFormat="1" ht="14.4">
      <c r="A34" s="105" t="str">
        <f>IF(C34=0,"",Cotação!A20)</f>
        <v/>
      </c>
      <c r="B34" s="106" t="str">
        <f>IF(C34=0,"",Cotação!B20)</f>
        <v/>
      </c>
      <c r="C34" s="20">
        <f>Cotação!C20</f>
        <v>0</v>
      </c>
      <c r="D34" s="161">
        <f>Cotação!D20</f>
        <v>0</v>
      </c>
      <c r="F34" s="122" t="str">
        <f>CONCATENATE("Item- ",A34," - ",B34,"")</f>
        <v xml:space="preserve">Item-  - </v>
      </c>
      <c r="G34" s="123">
        <f>D34</f>
        <v>0</v>
      </c>
    </row>
    <row r="35" spans="1:7" s="17" customFormat="1" ht="14.4">
      <c r="A35" s="105"/>
      <c r="B35" s="106"/>
      <c r="C35" s="20"/>
      <c r="D35" s="161"/>
      <c r="F35" s="122" t="str">
        <f>CONCATENATE("Pares de base - ",C34,"")</f>
        <v>Pares de base - 0</v>
      </c>
      <c r="G35" s="122"/>
    </row>
    <row r="36" spans="1:7" s="17" customFormat="1" ht="14.4">
      <c r="A36" s="105"/>
      <c r="B36" s="106"/>
      <c r="C36" s="20"/>
      <c r="D36" s="161"/>
      <c r="F36" s="122" t="s">
        <v>117</v>
      </c>
      <c r="G36" s="122" t="s">
        <v>118</v>
      </c>
    </row>
    <row r="37" spans="1:7" s="17" customFormat="1" ht="14.4">
      <c r="A37" s="105" t="str">
        <f>IF(C37=0,"",Cotação!A21)</f>
        <v/>
      </c>
      <c r="B37" s="106" t="str">
        <f>IF(C37=0,"",Cotação!B21)</f>
        <v/>
      </c>
      <c r="C37" s="20">
        <f>Cotação!C21</f>
        <v>0</v>
      </c>
      <c r="D37" s="161">
        <f>Cotação!D21</f>
        <v>0</v>
      </c>
      <c r="F37" s="122" t="str">
        <f>CONCATENATE("Item- ",A37," - ",B37,"")</f>
        <v xml:space="preserve">Item-  - </v>
      </c>
      <c r="G37" s="123">
        <f>D37</f>
        <v>0</v>
      </c>
    </row>
    <row r="38" spans="1:7" s="17" customFormat="1" ht="15" customHeight="1">
      <c r="A38" s="105"/>
      <c r="B38" s="106"/>
      <c r="C38" s="20"/>
      <c r="D38" s="161"/>
      <c r="F38" s="122" t="str">
        <f>CONCATENATE("Pares de base - ",C37,"")</f>
        <v>Pares de base - 0</v>
      </c>
      <c r="G38" s="122"/>
    </row>
    <row r="39" spans="1:7" s="17" customFormat="1" ht="15" customHeight="1">
      <c r="A39" s="105"/>
      <c r="B39" s="106"/>
      <c r="C39" s="20"/>
      <c r="D39" s="161"/>
      <c r="E39" s="18"/>
      <c r="F39" s="122" t="s">
        <v>117</v>
      </c>
      <c r="G39" s="122" t="s">
        <v>118</v>
      </c>
    </row>
    <row r="40" spans="1:7" s="17" customFormat="1" ht="15" customHeight="1">
      <c r="A40" s="105" t="str">
        <f>IF(C40=0,"",Cotação!A22)</f>
        <v/>
      </c>
      <c r="B40" s="106" t="str">
        <f>IF(C40=0,"",Cotação!B22)</f>
        <v/>
      </c>
      <c r="C40" s="20">
        <f>Cotação!C22</f>
        <v>0</v>
      </c>
      <c r="D40" s="161">
        <f>Cotação!D22</f>
        <v>0</v>
      </c>
      <c r="E40" s="18"/>
      <c r="F40" s="122" t="str">
        <f>CONCATENATE("Item- ",A40," - ",B40,"")</f>
        <v xml:space="preserve">Item-  - </v>
      </c>
      <c r="G40" s="123">
        <f>D40</f>
        <v>0</v>
      </c>
    </row>
    <row r="41" spans="1:7" s="17" customFormat="1" ht="15" customHeight="1">
      <c r="A41" s="105"/>
      <c r="B41" s="106"/>
      <c r="C41" s="20"/>
      <c r="D41" s="161"/>
      <c r="E41" s="18"/>
      <c r="F41" s="122" t="str">
        <f>CONCATENATE("Pares de base - ",C40,"")</f>
        <v>Pares de base - 0</v>
      </c>
      <c r="G41" s="122"/>
    </row>
    <row r="42" spans="1:7" s="17" customFormat="1" ht="15" customHeight="1">
      <c r="A42" s="105"/>
      <c r="B42" s="106"/>
      <c r="C42" s="20"/>
      <c r="D42" s="161"/>
      <c r="E42" s="18"/>
      <c r="F42" s="122" t="s">
        <v>117</v>
      </c>
      <c r="G42" s="122" t="s">
        <v>118</v>
      </c>
    </row>
    <row r="43" spans="1:7" s="17" customFormat="1" ht="15" customHeight="1">
      <c r="A43" s="105" t="str">
        <f>IF(C43=0,"",Cotação!A23)</f>
        <v/>
      </c>
      <c r="B43" s="106" t="str">
        <f>IF(C43=0,"",Cotação!B23)</f>
        <v/>
      </c>
      <c r="C43" s="20">
        <f>Cotação!C23</f>
        <v>0</v>
      </c>
      <c r="D43" s="161">
        <f>Cotação!D23</f>
        <v>0</v>
      </c>
      <c r="E43" s="18"/>
      <c r="F43" s="122" t="str">
        <f>CONCATENATE("Item- ",A43," - ",B43,"")</f>
        <v xml:space="preserve">Item-  - </v>
      </c>
      <c r="G43" s="123">
        <f>D43</f>
        <v>0</v>
      </c>
    </row>
    <row r="44" spans="1:7" s="17" customFormat="1" ht="15" customHeight="1">
      <c r="A44" s="105"/>
      <c r="B44" s="106"/>
      <c r="C44" s="20"/>
      <c r="D44" s="161"/>
      <c r="E44" s="18"/>
      <c r="F44" s="122" t="str">
        <f>CONCATENATE("Pares de base - ",C43,"")</f>
        <v>Pares de base - 0</v>
      </c>
      <c r="G44" s="122"/>
    </row>
    <row r="45" spans="1:7" s="17" customFormat="1" ht="15" customHeight="1">
      <c r="A45" s="105"/>
      <c r="B45" s="106"/>
      <c r="C45" s="20"/>
      <c r="D45" s="161"/>
      <c r="E45" s="18"/>
      <c r="F45" s="122" t="s">
        <v>117</v>
      </c>
      <c r="G45" s="122" t="s">
        <v>118</v>
      </c>
    </row>
    <row r="46" spans="1:7" s="17" customFormat="1" ht="15" customHeight="1">
      <c r="A46" s="105" t="str">
        <f>IF(C46=0,"",Cotação!A24)</f>
        <v/>
      </c>
      <c r="B46" s="106" t="str">
        <f>IF(C46=0,"",Cotação!B24)</f>
        <v/>
      </c>
      <c r="C46" s="20">
        <f>Cotação!C24</f>
        <v>0</v>
      </c>
      <c r="D46" s="161">
        <f>Cotação!D24</f>
        <v>0</v>
      </c>
      <c r="E46" s="18"/>
      <c r="F46" s="122" t="str">
        <f>CONCATENATE("Item- ",A46," - ",B46,"")</f>
        <v xml:space="preserve">Item-  - </v>
      </c>
      <c r="G46" s="123">
        <f>D46</f>
        <v>0</v>
      </c>
    </row>
    <row r="47" spans="1:7" ht="15" customHeight="1">
      <c r="A47" s="105"/>
      <c r="B47" s="106"/>
      <c r="C47" s="20"/>
      <c r="D47" s="161"/>
      <c r="F47" s="122" t="str">
        <f>CONCATENATE("Pares de base - ",C46,"")</f>
        <v>Pares de base - 0</v>
      </c>
      <c r="G47" s="122"/>
    </row>
    <row r="48" spans="1:7" ht="14.4">
      <c r="A48" s="105"/>
      <c r="B48" s="106"/>
      <c r="C48" s="20"/>
      <c r="D48" s="161"/>
      <c r="F48" s="122" t="s">
        <v>117</v>
      </c>
      <c r="G48" s="122" t="s">
        <v>118</v>
      </c>
    </row>
    <row r="49" spans="1:7" ht="14.4">
      <c r="A49" s="105" t="str">
        <f>IF(C49=0,"",Cotação!A25)</f>
        <v/>
      </c>
      <c r="B49" s="106" t="str">
        <f>IF(C49=0,"",Cotação!B25)</f>
        <v/>
      </c>
      <c r="C49" s="20">
        <f>Cotação!C25</f>
        <v>0</v>
      </c>
      <c r="D49" s="161">
        <f>Cotação!D25</f>
        <v>0</v>
      </c>
      <c r="F49" s="122" t="str">
        <f>CONCATENATE("Item- ",A49," - ",B49,"")</f>
        <v xml:space="preserve">Item-  - </v>
      </c>
      <c r="G49" s="123">
        <f>D49</f>
        <v>0</v>
      </c>
    </row>
    <row r="50" spans="1:7" ht="14.4">
      <c r="A50" s="105"/>
      <c r="B50" s="106"/>
      <c r="C50" s="20"/>
      <c r="D50" s="161"/>
      <c r="F50" s="122" t="str">
        <f>CONCATENATE("Pares de base - ",C49,"")</f>
        <v>Pares de base - 0</v>
      </c>
      <c r="G50" s="122"/>
    </row>
    <row r="51" spans="1:7" ht="14.4">
      <c r="A51" s="105"/>
      <c r="B51" s="106"/>
      <c r="C51" s="20"/>
      <c r="D51" s="161"/>
      <c r="F51" s="122" t="s">
        <v>117</v>
      </c>
      <c r="G51" s="122" t="s">
        <v>118</v>
      </c>
    </row>
    <row r="52" spans="1:7" ht="14.4">
      <c r="A52" s="105" t="str">
        <f>IF(C52=0,"",Cotação!A26)</f>
        <v/>
      </c>
      <c r="B52" s="106" t="str">
        <f>IF(C52=0,"",Cotação!B26)</f>
        <v/>
      </c>
      <c r="C52" s="20">
        <f>Cotação!C26</f>
        <v>0</v>
      </c>
      <c r="D52" s="161">
        <f>Cotação!D26</f>
        <v>0</v>
      </c>
      <c r="F52" s="122" t="str">
        <f>CONCATENATE("Item- ",A52," - ",B52,"")</f>
        <v xml:space="preserve">Item-  - </v>
      </c>
      <c r="G52" s="123">
        <f>D52</f>
        <v>0</v>
      </c>
    </row>
    <row r="53" spans="1:7" ht="14.4">
      <c r="A53" s="105"/>
      <c r="B53" s="106"/>
      <c r="C53" s="20"/>
      <c r="D53" s="161"/>
      <c r="F53" s="122" t="str">
        <f>CONCATENATE("Pares de base - ",C52,"")</f>
        <v>Pares de base - 0</v>
      </c>
      <c r="G53" s="122"/>
    </row>
    <row r="54" spans="1:7" ht="14.4">
      <c r="A54" s="105"/>
      <c r="B54" s="106"/>
      <c r="C54" s="20"/>
      <c r="D54" s="161"/>
      <c r="F54" s="122" t="s">
        <v>117</v>
      </c>
      <c r="G54" s="122" t="s">
        <v>118</v>
      </c>
    </row>
    <row r="55" spans="1:7" ht="14.4">
      <c r="A55" s="105" t="str">
        <f>IF(C55=0,"",Cotação!A27)</f>
        <v/>
      </c>
      <c r="B55" s="106" t="str">
        <f>IF(C55=0,"",Cotação!B27)</f>
        <v/>
      </c>
      <c r="C55" s="20">
        <f>Cotação!C27</f>
        <v>0</v>
      </c>
      <c r="D55" s="161">
        <f>Cotação!D27</f>
        <v>0</v>
      </c>
      <c r="F55" s="122" t="str">
        <f>CONCATENATE("Item- ",A55," - ",B55,"")</f>
        <v xml:space="preserve">Item-  - </v>
      </c>
      <c r="G55" s="123">
        <f>D55</f>
        <v>0</v>
      </c>
    </row>
    <row r="56" spans="1:7" ht="14.4">
      <c r="A56" s="105"/>
      <c r="B56" s="106"/>
      <c r="C56" s="20"/>
      <c r="D56" s="161"/>
      <c r="F56" s="122" t="str">
        <f>CONCATENATE("Pares de base - ",C55,"")</f>
        <v>Pares de base - 0</v>
      </c>
      <c r="G56" s="122"/>
    </row>
    <row r="57" spans="1:7" ht="14.4">
      <c r="A57" s="105"/>
      <c r="B57" s="106"/>
      <c r="C57" s="20"/>
      <c r="D57" s="161"/>
      <c r="F57" s="122" t="s">
        <v>117</v>
      </c>
      <c r="G57" s="122" t="s">
        <v>118</v>
      </c>
    </row>
    <row r="58" spans="1:7" ht="14.4">
      <c r="A58" s="105" t="str">
        <f>IF(C58=0,"",Cotação!A28)</f>
        <v/>
      </c>
      <c r="B58" s="106" t="str">
        <f>IF(C58=0,"",Cotação!B28)</f>
        <v/>
      </c>
      <c r="C58" s="20">
        <f>Cotação!C28</f>
        <v>0</v>
      </c>
      <c r="D58" s="161">
        <f>Cotação!D28</f>
        <v>0</v>
      </c>
      <c r="F58" s="122" t="str">
        <f>CONCATENATE("Item- ",A58," - ",B58,"")</f>
        <v xml:space="preserve">Item-  - </v>
      </c>
      <c r="G58" s="123">
        <f>D58</f>
        <v>0</v>
      </c>
    </row>
    <row r="59" spans="1:7" ht="14.4">
      <c r="A59" s="105"/>
      <c r="B59" s="106"/>
      <c r="C59" s="20"/>
      <c r="D59" s="161"/>
      <c r="F59" s="122" t="str">
        <f>CONCATENATE("Pares de base - ",C58,"")</f>
        <v>Pares de base - 0</v>
      </c>
      <c r="G59" s="122"/>
    </row>
    <row r="60" spans="1:7" ht="14.4">
      <c r="A60" s="105"/>
      <c r="B60" s="106"/>
      <c r="C60" s="20"/>
      <c r="D60" s="161"/>
      <c r="F60" s="122" t="s">
        <v>117</v>
      </c>
      <c r="G60" s="122" t="s">
        <v>118</v>
      </c>
    </row>
    <row r="61" spans="1:7" ht="14.4">
      <c r="A61" s="105" t="str">
        <f>IF(C61=0,"",Cotação!A29)</f>
        <v/>
      </c>
      <c r="B61" s="106" t="str">
        <f>IF(C61=0,"",Cotação!B29)</f>
        <v/>
      </c>
      <c r="C61" s="20">
        <f>Cotação!C29</f>
        <v>0</v>
      </c>
      <c r="D61" s="161">
        <f>Cotação!D29</f>
        <v>0</v>
      </c>
      <c r="F61" s="122" t="str">
        <f>CONCATENATE("Item- ",A61," - ",B61,"")</f>
        <v xml:space="preserve">Item-  - </v>
      </c>
      <c r="G61" s="123">
        <f>D61</f>
        <v>0</v>
      </c>
    </row>
    <row r="62" spans="1:7" ht="14.4">
      <c r="A62" s="105"/>
      <c r="B62" s="106"/>
      <c r="C62" s="20"/>
      <c r="D62" s="161"/>
      <c r="F62" s="122" t="str">
        <f>CONCATENATE("Pares de base - ",C61,"")</f>
        <v>Pares de base - 0</v>
      </c>
      <c r="G62" s="122"/>
    </row>
    <row r="63" spans="1:7" ht="14.4">
      <c r="A63" s="105"/>
      <c r="B63" s="106"/>
      <c r="C63" s="20"/>
      <c r="D63" s="161"/>
      <c r="F63" s="122" t="s">
        <v>117</v>
      </c>
      <c r="G63" s="122" t="s">
        <v>118</v>
      </c>
    </row>
    <row r="64" spans="1:7" ht="14.4">
      <c r="A64" s="105" t="str">
        <f>IF(C64=0,"",Cotação!A30)</f>
        <v/>
      </c>
      <c r="B64" s="106" t="str">
        <f>IF(C64=0,"",Cotação!B30)</f>
        <v/>
      </c>
      <c r="C64" s="20">
        <f>Cotação!C30</f>
        <v>0</v>
      </c>
      <c r="D64" s="161">
        <f>Cotação!D30</f>
        <v>0</v>
      </c>
      <c r="F64" s="122" t="str">
        <f>CONCATENATE("Item- ",A64," - ",B64,"")</f>
        <v xml:space="preserve">Item-  - </v>
      </c>
      <c r="G64" s="123">
        <f>D64</f>
        <v>0</v>
      </c>
    </row>
    <row r="65" spans="1:7" ht="14.4">
      <c r="A65" s="105"/>
      <c r="B65" s="106"/>
      <c r="C65" s="20"/>
      <c r="D65" s="161"/>
      <c r="F65" s="122" t="str">
        <f>CONCATENATE("Pares de base - ",C64,"")</f>
        <v>Pares de base - 0</v>
      </c>
      <c r="G65" s="122"/>
    </row>
    <row r="66" spans="1:7" ht="14.4">
      <c r="A66" s="105"/>
      <c r="B66" s="106"/>
      <c r="C66" s="20"/>
      <c r="D66" s="161"/>
      <c r="F66" s="122" t="s">
        <v>117</v>
      </c>
      <c r="G66" s="122" t="s">
        <v>118</v>
      </c>
    </row>
    <row r="67" spans="1:7" ht="14.4">
      <c r="A67" s="105" t="str">
        <f>IF(C67=0,"",Cotação!A31)</f>
        <v/>
      </c>
      <c r="B67" s="106" t="str">
        <f>IF(C67=0,"",Cotação!B31)</f>
        <v/>
      </c>
      <c r="C67" s="20">
        <f>Cotação!C31</f>
        <v>0</v>
      </c>
      <c r="D67" s="161">
        <f>Cotação!D31</f>
        <v>0</v>
      </c>
      <c r="F67" s="122" t="str">
        <f>CONCATENATE("Item- ",A67," - ",B67,"")</f>
        <v xml:space="preserve">Item-  - </v>
      </c>
      <c r="G67" s="123">
        <f>D67</f>
        <v>0</v>
      </c>
    </row>
    <row r="68" spans="1:7" ht="14.4">
      <c r="A68" s="105"/>
      <c r="B68" s="106"/>
      <c r="C68" s="20"/>
      <c r="D68" s="161"/>
      <c r="F68" s="122" t="str">
        <f>CONCATENATE("Pares de base - ",C67,"")</f>
        <v>Pares de base - 0</v>
      </c>
      <c r="G68" s="122"/>
    </row>
    <row r="69" spans="1:7" ht="14.4">
      <c r="A69" s="105"/>
      <c r="B69" s="106"/>
      <c r="C69" s="20"/>
      <c r="D69" s="161"/>
      <c r="F69" s="122" t="s">
        <v>117</v>
      </c>
      <c r="G69" s="122" t="s">
        <v>118</v>
      </c>
    </row>
    <row r="70" spans="1:7" ht="14.4">
      <c r="A70" s="105" t="str">
        <f>IF(C70=0,"",Cotação!A32)</f>
        <v/>
      </c>
      <c r="B70" s="106" t="str">
        <f>IF(C70=0,"",Cotação!B32)</f>
        <v/>
      </c>
      <c r="C70" s="20">
        <f>Cotação!C32</f>
        <v>0</v>
      </c>
      <c r="D70" s="161">
        <f>Cotação!D32</f>
        <v>0</v>
      </c>
      <c r="F70" s="122" t="str">
        <f>CONCATENATE("Item- ",A70," - ",B70,"")</f>
        <v xml:space="preserve">Item-  - </v>
      </c>
      <c r="G70" s="123">
        <f>D70</f>
        <v>0</v>
      </c>
    </row>
    <row r="71" spans="1:7" ht="14.4">
      <c r="A71" s="105"/>
      <c r="B71" s="106"/>
      <c r="C71" s="20"/>
      <c r="D71" s="161"/>
      <c r="F71" s="122" t="str">
        <f>CONCATENATE("Pares de base - ",C70,"")</f>
        <v>Pares de base - 0</v>
      </c>
      <c r="G71" s="122"/>
    </row>
    <row r="72" spans="1:7" ht="14.4">
      <c r="A72" s="105"/>
      <c r="B72" s="106"/>
      <c r="C72" s="20"/>
      <c r="D72" s="161"/>
      <c r="F72" s="122" t="s">
        <v>117</v>
      </c>
      <c r="G72" s="122" t="s">
        <v>118</v>
      </c>
    </row>
    <row r="73" spans="1:7" ht="14.4">
      <c r="A73" s="105" t="str">
        <f>IF(C73=0,"",Cotação!A33)</f>
        <v/>
      </c>
      <c r="B73" s="106" t="str">
        <f>IF(C73=0,"",Cotação!B33)</f>
        <v/>
      </c>
      <c r="C73" s="20">
        <f>Cotação!C33</f>
        <v>0</v>
      </c>
      <c r="D73" s="161">
        <f>Cotação!D33</f>
        <v>0</v>
      </c>
      <c r="F73" s="122" t="str">
        <f>CONCATENATE("Item- ",A73," - ",B73,"")</f>
        <v xml:space="preserve">Item-  - </v>
      </c>
      <c r="G73" s="123">
        <f>D73</f>
        <v>0</v>
      </c>
    </row>
    <row r="74" spans="1:7" ht="14.4">
      <c r="A74" s="105"/>
      <c r="B74" s="106"/>
      <c r="C74" s="20"/>
      <c r="D74" s="161"/>
      <c r="F74" s="122" t="str">
        <f>CONCATENATE("Pares de base - ",C73,"")</f>
        <v>Pares de base - 0</v>
      </c>
      <c r="G74" s="122"/>
    </row>
    <row r="75" spans="1:7" ht="14.4" hidden="1">
      <c r="A75" s="105"/>
      <c r="B75" s="106" t="str">
        <f>IF(C75=0,"",Cotação!B49)</f>
        <v/>
      </c>
      <c r="C75" s="20"/>
      <c r="D75" s="161"/>
      <c r="F75" s="122" t="s">
        <v>117</v>
      </c>
      <c r="G75" s="122" t="s">
        <v>118</v>
      </c>
    </row>
    <row r="76" spans="1:7" ht="14.4" hidden="1">
      <c r="A76" s="105" t="str">
        <f>IF(C76=0,"",Cotação!A50)</f>
        <v/>
      </c>
      <c r="B76" s="106" t="str">
        <f>IF(C76=0,"",Cotação!B50)</f>
        <v/>
      </c>
      <c r="C76" s="20">
        <f>Cotação!C64</f>
        <v>0</v>
      </c>
      <c r="D76" s="161">
        <f>Cotação!D64</f>
        <v>0</v>
      </c>
      <c r="F76" s="122" t="str">
        <f>CONCATENATE("Item- ",A76," - ",B76,"")</f>
        <v xml:space="preserve">Item-  - </v>
      </c>
      <c r="G76" s="123">
        <f>D76</f>
        <v>0</v>
      </c>
    </row>
    <row r="77" spans="1:7" ht="14.4" hidden="1">
      <c r="A77" s="105"/>
      <c r="B77" s="106" t="str">
        <f>IF(C77=0,"",Cotação!B51)</f>
        <v/>
      </c>
      <c r="C77" s="20"/>
      <c r="D77" s="161"/>
      <c r="F77" s="122" t="str">
        <f>CONCATENATE("Pares de base - ",C76,"")</f>
        <v>Pares de base - 0</v>
      </c>
      <c r="G77" s="122"/>
    </row>
    <row r="78" spans="1:7" ht="14.4" hidden="1">
      <c r="A78" s="105"/>
      <c r="B78" s="106" t="str">
        <f>IF(C78=0,"",Cotação!B52)</f>
        <v/>
      </c>
      <c r="C78" s="20"/>
      <c r="D78" s="161"/>
      <c r="F78" s="122" t="s">
        <v>117</v>
      </c>
      <c r="G78" s="122" t="s">
        <v>118</v>
      </c>
    </row>
    <row r="79" spans="1:7" ht="14.4" hidden="1">
      <c r="A79" s="105" t="str">
        <f>IF(C79=0,"",Cotação!A53)</f>
        <v/>
      </c>
      <c r="B79" s="106" t="str">
        <f>IF(C79=0,"",Cotação!B53)</f>
        <v/>
      </c>
      <c r="C79" s="20">
        <f>Cotação!C67</f>
        <v>0</v>
      </c>
      <c r="D79" s="161">
        <f>Cotação!D67</f>
        <v>0</v>
      </c>
      <c r="F79" s="122" t="str">
        <f>CONCATENATE("Item- ",A79," - ",B79,"")</f>
        <v xml:space="preserve">Item-  - </v>
      </c>
      <c r="G79" s="123">
        <f>D79</f>
        <v>0</v>
      </c>
    </row>
    <row r="80" spans="1:7" ht="14.4" hidden="1">
      <c r="A80" s="105"/>
      <c r="B80" s="106" t="str">
        <f>IF(C80=0,"",Cotação!B54)</f>
        <v/>
      </c>
      <c r="C80" s="20"/>
      <c r="D80" s="161"/>
      <c r="F80" s="122" t="str">
        <f>CONCATENATE("Pares de base - ",C79,"")</f>
        <v>Pares de base - 0</v>
      </c>
      <c r="G80" s="122"/>
    </row>
    <row r="81" spans="1:7" ht="14.4" hidden="1">
      <c r="A81" s="105"/>
      <c r="B81" s="106" t="str">
        <f>IF(C81=0,"",Cotação!B55)</f>
        <v/>
      </c>
      <c r="C81" s="20"/>
      <c r="D81" s="161"/>
      <c r="F81" s="122" t="s">
        <v>117</v>
      </c>
      <c r="G81" s="122" t="s">
        <v>118</v>
      </c>
    </row>
    <row r="82" spans="1:7" ht="14.4" hidden="1">
      <c r="A82" s="105" t="str">
        <f>IF(C82=0,"",Cotação!A56)</f>
        <v/>
      </c>
      <c r="B82" s="106" t="str">
        <f>IF(C82=0,"",Cotação!B56)</f>
        <v/>
      </c>
      <c r="C82" s="20">
        <f>Cotação!C70</f>
        <v>0</v>
      </c>
      <c r="D82" s="161">
        <f>Cotação!D70</f>
        <v>0</v>
      </c>
      <c r="F82" s="122" t="str">
        <f>CONCATENATE("Item- ",A82," - ",B82,"")</f>
        <v xml:space="preserve">Item-  - </v>
      </c>
      <c r="G82" s="123">
        <f>D82</f>
        <v>0</v>
      </c>
    </row>
    <row r="83" spans="1:7" ht="14.4" hidden="1">
      <c r="A83" s="105"/>
      <c r="B83" s="106" t="str">
        <f>IF(C83=0,"",Cotação!B57)</f>
        <v/>
      </c>
      <c r="C83" s="20"/>
      <c r="D83" s="161"/>
      <c r="F83" s="122" t="str">
        <f>CONCATENATE("Pares de base - ",C82,"")</f>
        <v>Pares de base - 0</v>
      </c>
      <c r="G83" s="122"/>
    </row>
    <row r="84" spans="1:7" ht="14.4">
      <c r="A84" s="105"/>
      <c r="B84" s="106"/>
      <c r="C84" s="20"/>
      <c r="D84" s="161"/>
      <c r="F84" s="122" t="s">
        <v>117</v>
      </c>
      <c r="G84" s="122" t="s">
        <v>118</v>
      </c>
    </row>
    <row r="85" spans="1:7" ht="14.4">
      <c r="A85" s="105" t="str">
        <f>IF(C85=0,"",Cotação!A34)</f>
        <v/>
      </c>
      <c r="B85" s="106" t="str">
        <f>IF(C85=0,"",Cotação!B34)</f>
        <v/>
      </c>
      <c r="C85" s="20">
        <f>Cotação!C34</f>
        <v>0</v>
      </c>
      <c r="D85" s="161">
        <f>Cotação!D34</f>
        <v>0</v>
      </c>
      <c r="F85" s="122" t="str">
        <f>CONCATENATE("Item- ",A85," - ",B85,"")</f>
        <v xml:space="preserve">Item-  - </v>
      </c>
      <c r="G85" s="123">
        <f>D85</f>
        <v>0</v>
      </c>
    </row>
    <row r="86" spans="1:7" ht="14.4">
      <c r="A86" s="105"/>
      <c r="B86" s="106"/>
      <c r="C86" s="20"/>
      <c r="D86" s="161"/>
      <c r="F86" s="122" t="str">
        <f>CONCATENATE("Pares de base - ",C85,"")</f>
        <v>Pares de base - 0</v>
      </c>
      <c r="G86" s="122"/>
    </row>
    <row r="87" spans="1:7" ht="14.4">
      <c r="A87" s="105"/>
      <c r="B87" s="106"/>
      <c r="C87" s="20"/>
      <c r="D87" s="161"/>
      <c r="F87" s="122" t="s">
        <v>117</v>
      </c>
      <c r="G87" s="122" t="s">
        <v>118</v>
      </c>
    </row>
    <row r="88" spans="1:7" ht="14.4">
      <c r="A88" s="105" t="str">
        <f>IF(C88=0,"",Cotação!A35)</f>
        <v/>
      </c>
      <c r="B88" s="106" t="str">
        <f>IF(C88=0,"",Cotação!B35)</f>
        <v/>
      </c>
      <c r="C88" s="20">
        <f>Cotação!C35</f>
        <v>0</v>
      </c>
      <c r="D88" s="161">
        <f>Cotação!D35</f>
        <v>0</v>
      </c>
      <c r="F88" s="122" t="str">
        <f>CONCATENATE("Item- ",A88," - ",B88,"")</f>
        <v xml:space="preserve">Item-  - </v>
      </c>
      <c r="G88" s="123">
        <f>D88</f>
        <v>0</v>
      </c>
    </row>
    <row r="89" spans="1:7" ht="14.4">
      <c r="A89" s="105"/>
      <c r="B89" s="106"/>
      <c r="C89" s="20"/>
      <c r="D89" s="161"/>
      <c r="F89" s="122" t="str">
        <f>CONCATENATE("Pares de base - ",C88,"")</f>
        <v>Pares de base - 0</v>
      </c>
      <c r="G89" s="122"/>
    </row>
    <row r="90" spans="1:7" ht="14.4">
      <c r="A90" s="105"/>
      <c r="B90" s="106"/>
      <c r="C90" s="20"/>
      <c r="D90" s="161"/>
      <c r="F90" s="122" t="s">
        <v>117</v>
      </c>
      <c r="G90" s="122" t="s">
        <v>118</v>
      </c>
    </row>
    <row r="91" spans="1:7" ht="14.4">
      <c r="A91" s="105" t="str">
        <f>IF(C91=0,"",Cotação!A36)</f>
        <v/>
      </c>
      <c r="B91" s="106" t="str">
        <f>IF(C91=0,"",Cotação!B36)</f>
        <v/>
      </c>
      <c r="C91" s="20">
        <f>Cotação!C36</f>
        <v>0</v>
      </c>
      <c r="D91" s="161">
        <f>Cotação!D36</f>
        <v>0</v>
      </c>
      <c r="F91" s="122" t="str">
        <f>CONCATENATE("Item- ",A91," - ",B91,"")</f>
        <v xml:space="preserve">Item-  - </v>
      </c>
      <c r="G91" s="123">
        <f>D91</f>
        <v>0</v>
      </c>
    </row>
    <row r="92" spans="1:7" ht="14.4">
      <c r="A92" s="105"/>
      <c r="B92" s="106"/>
      <c r="C92" s="20"/>
      <c r="D92" s="161"/>
      <c r="F92" s="122" t="str">
        <f>CONCATENATE("Pares de base - ",C91,"")</f>
        <v>Pares de base - 0</v>
      </c>
      <c r="G92" s="122"/>
    </row>
    <row r="93" spans="1:7" ht="14.4">
      <c r="A93" s="105"/>
      <c r="B93" s="106"/>
      <c r="C93" s="20"/>
      <c r="D93" s="161"/>
      <c r="F93" s="122" t="s">
        <v>117</v>
      </c>
      <c r="G93" s="122" t="s">
        <v>118</v>
      </c>
    </row>
    <row r="94" spans="1:7" ht="14.4">
      <c r="A94" s="105" t="str">
        <f>IF(C94=0,"",Cotação!A37)</f>
        <v/>
      </c>
      <c r="B94" s="106" t="str">
        <f>IF(C94=0,"",Cotação!B37)</f>
        <v/>
      </c>
      <c r="C94" s="20">
        <f>Cotação!C37</f>
        <v>0</v>
      </c>
      <c r="D94" s="161">
        <f>Cotação!D37</f>
        <v>0</v>
      </c>
      <c r="F94" s="122" t="str">
        <f>CONCATENATE("Item- ",A94," - ",B94,"")</f>
        <v xml:space="preserve">Item-  - </v>
      </c>
      <c r="G94" s="123">
        <f>D94</f>
        <v>0</v>
      </c>
    </row>
    <row r="95" spans="1:7" ht="14.4">
      <c r="A95" s="105"/>
      <c r="B95" s="106"/>
      <c r="C95" s="20"/>
      <c r="D95" s="161"/>
      <c r="F95" s="122" t="str">
        <f>CONCATENATE("Pares de base - ",C94,"")</f>
        <v>Pares de base - 0</v>
      </c>
      <c r="G95" s="122"/>
    </row>
    <row r="96" spans="1:7" ht="14.4">
      <c r="A96" s="105"/>
      <c r="B96" s="106"/>
      <c r="C96" s="20"/>
      <c r="D96" s="161"/>
      <c r="F96" s="122" t="s">
        <v>117</v>
      </c>
      <c r="G96" s="122" t="s">
        <v>118</v>
      </c>
    </row>
    <row r="97" spans="1:7" ht="14.4">
      <c r="A97" s="105">
        <f>IF(C97=0,"",Cotação!A38)</f>
        <v>27</v>
      </c>
      <c r="B97" s="106" t="str">
        <f>IF(C97=0,"",Cotação!B38)</f>
        <v xml:space="preserve"> clonado em  entre </v>
      </c>
      <c r="C97" s="20" t="str">
        <f>Cotação!C38</f>
        <v>subclonado</v>
      </c>
      <c r="D97" s="161">
        <f>Cotação!D38</f>
        <v>0</v>
      </c>
      <c r="F97" s="122" t="str">
        <f>CONCATENATE("Item- ",A97," - ",B97,"")</f>
        <v xml:space="preserve">Item- 27 -  clonado em  entre </v>
      </c>
      <c r="G97" s="123">
        <v>750</v>
      </c>
    </row>
    <row r="98" spans="1:7" ht="14.4">
      <c r="A98" s="105"/>
      <c r="B98" s="106"/>
      <c r="C98" s="20"/>
      <c r="D98" s="161"/>
      <c r="F98" s="122" t="str">
        <f>CONCATENATE("Pares de base - ",C97,"")</f>
        <v>Pares de base - subclonado</v>
      </c>
      <c r="G98" s="122"/>
    </row>
    <row r="99" spans="1:7" ht="14.4">
      <c r="A99" s="105"/>
      <c r="B99" s="106" t="str">
        <f>IF(C99=0,"",Cotação!B73)</f>
        <v/>
      </c>
      <c r="C99" s="20"/>
      <c r="D99" s="161"/>
      <c r="F99" s="122" t="s">
        <v>117</v>
      </c>
      <c r="G99" s="122" t="s">
        <v>118</v>
      </c>
    </row>
    <row r="100" spans="1:7" ht="14.4">
      <c r="A100" s="105" t="str">
        <f>IF(C100=0,"",Cotação!A39)</f>
        <v/>
      </c>
      <c r="B100" s="106" t="str">
        <f>IF(C100=0,"",Cotação!B39)</f>
        <v/>
      </c>
      <c r="C100" s="20">
        <f>Cotação!C39</f>
        <v>0</v>
      </c>
      <c r="D100" s="161">
        <f>Cotação!D39</f>
        <v>0</v>
      </c>
      <c r="F100" s="122" t="str">
        <f>CONCATENATE("Item- ",A100," - ",B100,"")</f>
        <v xml:space="preserve">Item-  - </v>
      </c>
      <c r="G100" s="123">
        <f>D100</f>
        <v>0</v>
      </c>
    </row>
    <row r="101" spans="1:7" ht="14.4">
      <c r="A101" s="105"/>
      <c r="B101" s="106"/>
      <c r="C101" s="20"/>
      <c r="D101" s="161"/>
      <c r="F101" s="122" t="str">
        <f>CONCATENATE("Pares de base - ",C100,"")</f>
        <v>Pares de base - 0</v>
      </c>
      <c r="G101" s="122"/>
    </row>
    <row r="102" spans="1:7" ht="14.4">
      <c r="A102" s="105" t="str">
        <f>IF(C102=0,"",Cotação!A80)</f>
        <v/>
      </c>
      <c r="B102" s="106"/>
      <c r="F102" s="122" t="s">
        <v>117</v>
      </c>
      <c r="G102" s="122" t="s">
        <v>118</v>
      </c>
    </row>
    <row r="103" spans="1:7" ht="14.4">
      <c r="A103" s="105" t="str">
        <f>IF(C103=0,"",Cotação!A40)</f>
        <v/>
      </c>
      <c r="B103" s="106" t="str">
        <f>IF(C103=0,"",Cotação!B40)</f>
        <v/>
      </c>
      <c r="C103" s="20">
        <f>Cotação!C40</f>
        <v>0</v>
      </c>
      <c r="D103" s="161">
        <f>Cotação!D40</f>
        <v>0</v>
      </c>
      <c r="F103" s="122" t="str">
        <f>CONCATENATE("Item- ",A103," - ",B103,"")</f>
        <v xml:space="preserve">Item-  - </v>
      </c>
      <c r="G103" s="123">
        <f>D103</f>
        <v>0</v>
      </c>
    </row>
    <row r="104" spans="1:7" ht="14.4">
      <c r="A104" s="105"/>
      <c r="B104" s="106"/>
      <c r="C104" s="20"/>
      <c r="D104" s="161"/>
      <c r="F104" s="122" t="str">
        <f>CONCATENATE("Pares de base - ",C103,"")</f>
        <v>Pares de base - 0</v>
      </c>
      <c r="G104" s="122"/>
    </row>
    <row r="105" spans="1:7" ht="14.4">
      <c r="A105" s="105" t="str">
        <f>IF(C105=0,"",Cotação!A83)</f>
        <v/>
      </c>
      <c r="B105" s="106"/>
      <c r="F105" s="122" t="s">
        <v>117</v>
      </c>
      <c r="G105" s="122" t="s">
        <v>118</v>
      </c>
    </row>
    <row r="106" spans="1:7" ht="14.4">
      <c r="A106" s="105" t="str">
        <f>IF(C106=0,"",Cotação!A41)</f>
        <v/>
      </c>
      <c r="B106" s="106" t="str">
        <f>IF(C106=0,"",Cotação!B41)</f>
        <v/>
      </c>
      <c r="C106" s="20">
        <f>Cotação!C41</f>
        <v>0</v>
      </c>
      <c r="D106" s="161">
        <f>Cotação!D41</f>
        <v>0</v>
      </c>
      <c r="F106" s="122" t="str">
        <f>CONCATENATE("Item- ",A106," - ",B106,"")</f>
        <v xml:space="preserve">Item-  - </v>
      </c>
      <c r="G106" s="123">
        <f>D106</f>
        <v>0</v>
      </c>
    </row>
    <row r="107" spans="1:7" ht="14.4">
      <c r="A107" s="105"/>
      <c r="B107" s="106"/>
      <c r="C107" s="20"/>
      <c r="D107" s="161"/>
      <c r="F107" s="122" t="str">
        <f>CONCATENATE("Pares de base - ",C106,"")</f>
        <v>Pares de base - 0</v>
      </c>
      <c r="G107" s="122"/>
    </row>
    <row r="108" spans="1:7" ht="14.4">
      <c r="A108" s="105" t="str">
        <f>IF(C108=0,"",Cotação!A86)</f>
        <v/>
      </c>
      <c r="B108" s="106" t="str">
        <f>IF(C108=0,"",Cotação!B86)</f>
        <v/>
      </c>
      <c r="C108" s="20"/>
      <c r="D108" s="161"/>
      <c r="F108" s="122" t="s">
        <v>117</v>
      </c>
      <c r="G108" s="122" t="s">
        <v>118</v>
      </c>
    </row>
    <row r="109" spans="1:7" ht="14.4">
      <c r="A109" s="105" t="str">
        <f>IF(C109=0,"",Cotação!A42)</f>
        <v/>
      </c>
      <c r="B109" s="106" t="str">
        <f>IF(C109=0,"",Cotação!B42)</f>
        <v/>
      </c>
      <c r="C109" s="20">
        <f>Cotação!C42</f>
        <v>0</v>
      </c>
      <c r="D109" s="161">
        <f>Cotação!D42</f>
        <v>0</v>
      </c>
      <c r="F109" s="122" t="str">
        <f>CONCATENATE("Item- ",A109," - ",B109,"")</f>
        <v xml:space="preserve">Item-  - </v>
      </c>
      <c r="G109" s="123">
        <f>D109</f>
        <v>0</v>
      </c>
    </row>
    <row r="110" spans="1:7" ht="14.4">
      <c r="A110" s="105"/>
      <c r="B110" s="106"/>
      <c r="C110" s="20"/>
      <c r="D110" s="161"/>
      <c r="F110" s="122" t="str">
        <f>CONCATENATE("Pares de base - ",C109,"")</f>
        <v>Pares de base - 0</v>
      </c>
      <c r="G110" s="122"/>
    </row>
    <row r="111" spans="1:7" ht="14.4">
      <c r="A111" s="105" t="str">
        <f>IF(C111=0,"",Cotação!A89)</f>
        <v/>
      </c>
      <c r="B111" s="106"/>
      <c r="F111" s="122" t="s">
        <v>117</v>
      </c>
      <c r="G111" s="122" t="s">
        <v>118</v>
      </c>
    </row>
    <row r="112" spans="1:7" ht="14.4">
      <c r="A112" s="105" t="str">
        <f>IF(C112=0,"",Cotação!A43)</f>
        <v/>
      </c>
      <c r="B112" s="106" t="str">
        <f>IF(C112=0,"",Cotação!B43)</f>
        <v/>
      </c>
      <c r="C112" s="20">
        <f>Cotação!C43</f>
        <v>0</v>
      </c>
      <c r="D112" s="161">
        <f>Cotação!D43</f>
        <v>0</v>
      </c>
      <c r="F112" s="122" t="str">
        <f>CONCATENATE("Item- ",A112," - ",B112,"")</f>
        <v xml:space="preserve">Item-  - </v>
      </c>
      <c r="G112" s="123">
        <f>D112</f>
        <v>0</v>
      </c>
    </row>
    <row r="113" spans="1:7" ht="14.4">
      <c r="A113" s="105"/>
      <c r="B113" s="106"/>
      <c r="C113" s="20"/>
      <c r="D113" s="161"/>
      <c r="F113" s="122" t="str">
        <f>CONCATENATE("Pares de base - ",C112,"")</f>
        <v>Pares de base - 0</v>
      </c>
      <c r="G113" s="122"/>
    </row>
    <row r="114" spans="1:7" ht="14.4">
      <c r="A114" s="105"/>
      <c r="B114" s="106" t="str">
        <f>IF(C114=0,"",Cotação!B92)</f>
        <v/>
      </c>
      <c r="C114" s="20"/>
      <c r="D114" s="161"/>
      <c r="F114" s="122" t="s">
        <v>117</v>
      </c>
      <c r="G114" s="122" t="s">
        <v>118</v>
      </c>
    </row>
    <row r="115" spans="1:7" ht="14.4">
      <c r="A115" s="105" t="str">
        <f>IF(C115=0,"",Cotação!A44)</f>
        <v/>
      </c>
      <c r="B115" s="106" t="str">
        <f>IF(C115=0,"",Cotação!B44)</f>
        <v/>
      </c>
      <c r="C115" s="20">
        <f>Cotação!C44</f>
        <v>0</v>
      </c>
      <c r="D115" s="161">
        <f>Cotação!D44</f>
        <v>0</v>
      </c>
      <c r="F115" s="122" t="str">
        <f>CONCATENATE("Item- ",A115," - ",B115,"")</f>
        <v xml:space="preserve">Item-  - </v>
      </c>
      <c r="G115" s="123">
        <f>D115</f>
        <v>0</v>
      </c>
    </row>
    <row r="116" spans="1:7" ht="14.4">
      <c r="A116" s="105"/>
      <c r="B116" s="106"/>
      <c r="C116" s="20"/>
      <c r="D116" s="161"/>
      <c r="F116" s="122" t="str">
        <f>CONCATENATE("Pares de base - ",C115,"")</f>
        <v>Pares de base - 0</v>
      </c>
      <c r="G116" s="122"/>
    </row>
    <row r="117" spans="1:7" ht="14.4">
      <c r="A117" s="105" t="str">
        <f>IF(C117=0,"",Cotação!A95)</f>
        <v/>
      </c>
      <c r="B117" s="106"/>
      <c r="F117" s="122" t="s">
        <v>117</v>
      </c>
      <c r="G117" s="122" t="s">
        <v>118</v>
      </c>
    </row>
    <row r="118" spans="1:7" ht="14.4">
      <c r="A118" s="105" t="str">
        <f>IF(C118=0,"",Cotação!A45)</f>
        <v/>
      </c>
      <c r="B118" s="106" t="str">
        <f>IF(C118=0,"",Cotação!B45)</f>
        <v/>
      </c>
      <c r="C118" s="20">
        <f>Cotação!C45</f>
        <v>0</v>
      </c>
      <c r="D118" s="161">
        <f>Cotação!D45</f>
        <v>0</v>
      </c>
      <c r="F118" s="122" t="str">
        <f>CONCATENATE("Item- ",A118," - ",B118,"")</f>
        <v xml:space="preserve">Item-  - </v>
      </c>
      <c r="G118" s="123">
        <f>D118</f>
        <v>0</v>
      </c>
    </row>
    <row r="119" spans="1:7" ht="14.4">
      <c r="A119" s="105"/>
      <c r="B119" s="106"/>
      <c r="C119" s="20"/>
      <c r="D119" s="161"/>
      <c r="F119" s="122" t="str">
        <f>CONCATENATE("Pares de base - ",C118,"")</f>
        <v>Pares de base - 0</v>
      </c>
      <c r="G119" s="122"/>
    </row>
    <row r="120" spans="1:7" ht="14.4">
      <c r="A120" s="105" t="str">
        <f>IF(C120=0,"",Cotação!A98)</f>
        <v/>
      </c>
      <c r="B120" s="106" t="str">
        <f>IF(C120=0,"",Cotação!B98)</f>
        <v/>
      </c>
      <c r="C120" s="20"/>
      <c r="D120" s="161"/>
      <c r="F120" s="122" t="s">
        <v>117</v>
      </c>
      <c r="G120" s="122" t="s">
        <v>118</v>
      </c>
    </row>
    <row r="121" spans="1:7" ht="14.4">
      <c r="A121" s="105" t="str">
        <f>IF(C121=0,"",Cotação!A46)</f>
        <v/>
      </c>
      <c r="B121" s="106" t="str">
        <f>IF(C121=0,"",Cotação!B46)</f>
        <v/>
      </c>
      <c r="C121" s="20">
        <f>Cotação!C46</f>
        <v>0</v>
      </c>
      <c r="D121" s="161">
        <f>Cotação!D46</f>
        <v>0</v>
      </c>
      <c r="F121" s="122" t="str">
        <f>CONCATENATE("Item- ",A121," - ",B121,"")</f>
        <v xml:space="preserve">Item-  - </v>
      </c>
      <c r="G121" s="123">
        <f>D121</f>
        <v>0</v>
      </c>
    </row>
    <row r="122" spans="1:7" ht="14.4">
      <c r="A122" s="105"/>
      <c r="B122" s="106"/>
      <c r="C122" s="20"/>
      <c r="D122" s="161"/>
      <c r="F122" s="122" t="str">
        <f>CONCATENATE("Pares de base - ",C121,"")</f>
        <v>Pares de base - 0</v>
      </c>
      <c r="G122" s="122"/>
    </row>
    <row r="123" spans="1:7" ht="14.4">
      <c r="A123" s="105" t="str">
        <f>IF(C123=0,"",Cotação!A101)</f>
        <v/>
      </c>
      <c r="B123" s="106"/>
      <c r="F123" s="122" t="s">
        <v>117</v>
      </c>
      <c r="G123" s="122" t="s">
        <v>118</v>
      </c>
    </row>
    <row r="124" spans="1:7" ht="14.4">
      <c r="A124" s="105" t="str">
        <f>IF(C124=0,"",Cotação!A47)</f>
        <v/>
      </c>
      <c r="B124" s="106" t="str">
        <f>IF(C124=0,"",Cotação!B47)</f>
        <v/>
      </c>
      <c r="C124" s="20">
        <f>Cotação!C47</f>
        <v>0</v>
      </c>
      <c r="D124" s="161">
        <f>Cotação!D47</f>
        <v>0</v>
      </c>
      <c r="F124" s="122" t="str">
        <f>CONCATENATE("Item- ",A124," - ",B124,"")</f>
        <v xml:space="preserve">Item-  - </v>
      </c>
      <c r="G124" s="123">
        <f>D124</f>
        <v>0</v>
      </c>
    </row>
    <row r="125" spans="1:7" ht="14.4">
      <c r="A125" s="105"/>
      <c r="B125" s="106"/>
      <c r="C125" s="20"/>
      <c r="D125" s="161"/>
      <c r="F125" s="122" t="str">
        <f>CONCATENATE("Pares de base - ",C124,"")</f>
        <v>Pares de base - 0</v>
      </c>
      <c r="G125" s="122"/>
    </row>
    <row r="126" spans="1:7" ht="14.4">
      <c r="A126" s="105" t="str">
        <f>IF(C126=0,"",Cotação!A104)</f>
        <v/>
      </c>
      <c r="B126" s="106" t="str">
        <f>IF(C126=0,"",Cotação!B104)</f>
        <v/>
      </c>
      <c r="C126" s="20"/>
      <c r="D126" s="161"/>
      <c r="F126" s="122" t="s">
        <v>117</v>
      </c>
      <c r="G126" s="122" t="s">
        <v>118</v>
      </c>
    </row>
    <row r="127" spans="1:7" ht="14.4">
      <c r="A127" s="105" t="str">
        <f>IF(C127=0,"",Cotação!A48)</f>
        <v/>
      </c>
      <c r="B127" s="106" t="str">
        <f>IF(C127=0,"",Cotação!B48)</f>
        <v/>
      </c>
      <c r="C127" s="20">
        <f>Cotação!C48</f>
        <v>0</v>
      </c>
      <c r="D127" s="161">
        <f>Cotação!D48</f>
        <v>0</v>
      </c>
      <c r="F127" s="122" t="str">
        <f>CONCATENATE("Item- ",A127," - ",B127,"")</f>
        <v xml:space="preserve">Item-  - </v>
      </c>
      <c r="G127" s="123">
        <f>D127</f>
        <v>0</v>
      </c>
    </row>
    <row r="128" spans="1:7" ht="14.4">
      <c r="A128" s="105"/>
      <c r="B128" s="106"/>
      <c r="C128" s="20"/>
      <c r="D128" s="161"/>
      <c r="F128" s="122" t="str">
        <f>CONCATENATE("Pares de base - ",C127,"")</f>
        <v>Pares de base - 0</v>
      </c>
      <c r="G128" s="122"/>
    </row>
    <row r="129" spans="1:7" ht="14.4">
      <c r="A129" s="105" t="str">
        <f>IF(C129=0,"",Cotação!A107)</f>
        <v/>
      </c>
      <c r="B129" s="106"/>
      <c r="F129" s="122" t="s">
        <v>117</v>
      </c>
      <c r="G129" s="122" t="s">
        <v>118</v>
      </c>
    </row>
    <row r="130" spans="1:7" ht="14.4">
      <c r="A130" s="105" t="str">
        <f>IF(C130=0,"",Cotação!A49)</f>
        <v/>
      </c>
      <c r="B130" s="106" t="str">
        <f>IF(C130=0,"",Cotação!B49)</f>
        <v/>
      </c>
      <c r="C130" s="20">
        <f>Cotação!C49</f>
        <v>0</v>
      </c>
      <c r="D130" s="161">
        <f>Cotação!D49</f>
        <v>0</v>
      </c>
      <c r="F130" s="122" t="str">
        <f>CONCATENATE("Item- ",A130," - ",B130,"")</f>
        <v xml:space="preserve">Item-  - </v>
      </c>
      <c r="G130" s="123">
        <f>D130</f>
        <v>0</v>
      </c>
    </row>
    <row r="131" spans="1:7" ht="14.4">
      <c r="A131" s="105"/>
      <c r="B131" s="106"/>
      <c r="C131" s="20"/>
      <c r="D131" s="161"/>
      <c r="F131" s="122" t="str">
        <f>CONCATENATE("Pares de base - ",C130,"")</f>
        <v>Pares de base - 0</v>
      </c>
      <c r="G131" s="122"/>
    </row>
    <row r="132" spans="1:7" ht="14.4">
      <c r="A132" s="105" t="str">
        <f>IF(C132=0,"",Cotação!A110)</f>
        <v/>
      </c>
      <c r="B132" s="106" t="str">
        <f>IF(C132=0,"",Cotação!B110)</f>
        <v/>
      </c>
      <c r="C132" s="20"/>
      <c r="D132" s="161"/>
      <c r="F132" s="122" t="s">
        <v>117</v>
      </c>
      <c r="G132" s="122" t="s">
        <v>118</v>
      </c>
    </row>
    <row r="133" spans="1:7" ht="14.4">
      <c r="A133" s="105" t="str">
        <f>IF(C133=0,"",Cotação!A50)</f>
        <v/>
      </c>
      <c r="B133" s="106" t="str">
        <f>IF(C133=0,"",Cotação!B50)</f>
        <v/>
      </c>
      <c r="C133" s="20">
        <f>Cotação!C50</f>
        <v>0</v>
      </c>
      <c r="D133" s="161">
        <f>Cotação!D50</f>
        <v>0</v>
      </c>
      <c r="F133" s="122" t="str">
        <f>CONCATENATE("Item- ",A133," - ",B133,"")</f>
        <v xml:space="preserve">Item-  - </v>
      </c>
      <c r="G133" s="123">
        <f>D133</f>
        <v>0</v>
      </c>
    </row>
    <row r="134" spans="1:7" ht="14.4">
      <c r="A134" s="105"/>
      <c r="B134" s="106"/>
      <c r="C134" s="20"/>
      <c r="D134" s="161"/>
      <c r="F134" s="122" t="str">
        <f>CONCATENATE("Pares de base - ",C133,"")</f>
        <v>Pares de base - 0</v>
      </c>
      <c r="G134" s="122"/>
    </row>
    <row r="135" spans="1:7" ht="14.4">
      <c r="A135" s="105"/>
      <c r="B135" s="106"/>
      <c r="C135" s="142"/>
      <c r="D135" s="163"/>
      <c r="F135" s="122" t="s">
        <v>117</v>
      </c>
      <c r="G135" s="122" t="s">
        <v>118</v>
      </c>
    </row>
    <row r="136" spans="1:7" ht="14.4">
      <c r="A136" s="105" t="str">
        <f>IF(C136=0,"",Cotação!A51)</f>
        <v/>
      </c>
      <c r="B136" s="106" t="str">
        <f>IF(C136=0,"",Cotação!B51)</f>
        <v/>
      </c>
      <c r="C136" s="20">
        <f>Cotação!C51</f>
        <v>0</v>
      </c>
      <c r="D136" s="161">
        <f>Cotação!D51</f>
        <v>0</v>
      </c>
      <c r="F136" s="122" t="str">
        <f>CONCATENATE("Item- ",A136," - ",B136,"")</f>
        <v xml:space="preserve">Item-  - </v>
      </c>
      <c r="G136" s="123">
        <f>D136</f>
        <v>0</v>
      </c>
    </row>
    <row r="137" spans="1:7" ht="14.4">
      <c r="A137" s="105"/>
      <c r="B137" s="106"/>
      <c r="C137" s="20"/>
      <c r="D137" s="161"/>
      <c r="F137" s="122" t="str">
        <f>CONCATENATE("Pares de base - ",C136,"")</f>
        <v>Pares de base - 0</v>
      </c>
      <c r="G137" s="122"/>
    </row>
    <row r="138" spans="1:7" ht="14.4">
      <c r="A138" s="105"/>
      <c r="B138" s="106"/>
      <c r="C138" s="142"/>
      <c r="D138" s="163"/>
      <c r="F138" s="122" t="s">
        <v>117</v>
      </c>
      <c r="G138" s="122" t="s">
        <v>118</v>
      </c>
    </row>
    <row r="139" spans="1:7" ht="14.4">
      <c r="A139" s="105" t="str">
        <f>IF(C139=0,"",Cotação!A52)</f>
        <v/>
      </c>
      <c r="B139" s="106" t="str">
        <f>IF(C139=0,"",Cotação!B52)</f>
        <v/>
      </c>
      <c r="C139" s="20">
        <f>Cotação!C52</f>
        <v>0</v>
      </c>
      <c r="D139" s="161">
        <f>Cotação!D52</f>
        <v>0</v>
      </c>
      <c r="F139" s="122" t="str">
        <f>CONCATENATE("Item- ",A139," - ",B139,"")</f>
        <v xml:space="preserve">Item-  - </v>
      </c>
      <c r="G139" s="123">
        <f>D139</f>
        <v>0</v>
      </c>
    </row>
    <row r="140" spans="1:7" ht="14.4">
      <c r="A140" s="105"/>
      <c r="B140" s="106"/>
      <c r="C140" s="20"/>
      <c r="D140" s="161"/>
      <c r="F140" s="122" t="str">
        <f>CONCATENATE("Pares de base - ",C139,"")</f>
        <v>Pares de base - 0</v>
      </c>
      <c r="G140" s="122"/>
    </row>
    <row r="141" spans="1:7" ht="14.4">
      <c r="A141" s="105"/>
      <c r="B141" s="106"/>
      <c r="C141" s="142"/>
      <c r="D141" s="163"/>
      <c r="F141" s="122" t="s">
        <v>117</v>
      </c>
      <c r="G141" s="122" t="s">
        <v>118</v>
      </c>
    </row>
    <row r="142" spans="1:7" ht="14.4">
      <c r="A142" s="105" t="str">
        <f>IF(C142=0,"",Cotação!A59)</f>
        <v/>
      </c>
      <c r="B142" s="106" t="str">
        <f>IF(C142=0,"",Cotação!B57)</f>
        <v/>
      </c>
      <c r="C142" s="20">
        <f>Cotação!C53</f>
        <v>0</v>
      </c>
      <c r="D142" s="161">
        <f>Cotação!D59</f>
        <v>0</v>
      </c>
      <c r="F142" s="122" t="str">
        <f>CONCATENATE("Item- ",A142," - ",B142,"")</f>
        <v xml:space="preserve">Item-  - </v>
      </c>
      <c r="G142" s="123">
        <f>D142</f>
        <v>0</v>
      </c>
    </row>
    <row r="143" spans="1:7" ht="14.4">
      <c r="A143" s="105"/>
      <c r="B143" s="106"/>
      <c r="C143" s="20"/>
      <c r="D143" s="161"/>
      <c r="F143" s="122" t="str">
        <f>CONCATENATE("Pares de base - ",C142,"")</f>
        <v>Pares de base - 0</v>
      </c>
      <c r="G143" s="122"/>
    </row>
    <row r="144" spans="1:7" ht="14.4">
      <c r="A144" s="105"/>
      <c r="B144" s="106"/>
      <c r="C144" s="142"/>
      <c r="D144" s="163"/>
      <c r="F144" s="122" t="s">
        <v>117</v>
      </c>
      <c r="G144" s="122" t="s">
        <v>118</v>
      </c>
    </row>
    <row r="145" spans="1:7" ht="14.4">
      <c r="A145" s="105" t="str">
        <f>IF(C145=0,"",Cotação!A62)</f>
        <v/>
      </c>
      <c r="B145" s="106" t="str">
        <f>IF(C145=0,"",Cotação!B60)</f>
        <v/>
      </c>
      <c r="C145" s="20">
        <f>Cotação!C62</f>
        <v>0</v>
      </c>
      <c r="D145" s="161">
        <f>Cotação!D62</f>
        <v>0</v>
      </c>
      <c r="F145" s="122" t="str">
        <f>CONCATENATE("Item- ",A145," - ",B145,"")</f>
        <v xml:space="preserve">Item-  - </v>
      </c>
      <c r="G145" s="123">
        <f>D145</f>
        <v>0</v>
      </c>
    </row>
    <row r="146" spans="1:7" ht="14.4">
      <c r="A146" s="105"/>
      <c r="B146" s="106"/>
      <c r="C146" s="20"/>
      <c r="D146" s="161"/>
      <c r="F146" s="122" t="str">
        <f>CONCATENATE("Pares de base - ",C145,"")</f>
        <v>Pares de base - 0</v>
      </c>
      <c r="G146" s="122"/>
    </row>
    <row r="147" spans="1:7" ht="14.4">
      <c r="A147" s="105"/>
      <c r="B147" s="106"/>
      <c r="C147" s="142"/>
      <c r="D147" s="163"/>
      <c r="F147" s="122" t="s">
        <v>117</v>
      </c>
      <c r="G147" s="122" t="s">
        <v>118</v>
      </c>
    </row>
    <row r="148" spans="1:7" ht="14.4">
      <c r="A148" s="105" t="str">
        <f>IF(C148=0,"",Cotação!A65)</f>
        <v/>
      </c>
      <c r="B148" s="106" t="str">
        <f>IF(C148=0,"",Cotação!B63)</f>
        <v/>
      </c>
      <c r="C148" s="20">
        <f>Cotação!C65</f>
        <v>0</v>
      </c>
      <c r="D148" s="161">
        <f>Cotação!D65</f>
        <v>0</v>
      </c>
      <c r="F148" s="122" t="str">
        <f>CONCATENATE("Item- ",A148," - ",B148,"")</f>
        <v xml:space="preserve">Item-  - </v>
      </c>
      <c r="G148" s="123">
        <f>D148</f>
        <v>0</v>
      </c>
    </row>
    <row r="149" spans="1:7" ht="14.4">
      <c r="A149" s="105"/>
      <c r="B149" s="106"/>
      <c r="C149" s="20"/>
      <c r="D149" s="164"/>
    </row>
    <row r="150" spans="1:7" ht="14.4">
      <c r="A150" s="105"/>
      <c r="B150" s="106" t="str">
        <f>IF(C150=0,"",Cotação!B142)</f>
        <v/>
      </c>
      <c r="C150" s="20">
        <f>Cotação!C142</f>
        <v>0</v>
      </c>
      <c r="D150" s="164">
        <f>Cotação!D142</f>
        <v>0</v>
      </c>
    </row>
    <row r="151" spans="1:7" ht="14.4">
      <c r="A151" s="105" t="str">
        <f>IF(C151=0,"",Cotação!A68)</f>
        <v/>
      </c>
      <c r="B151" s="106"/>
      <c r="C151" s="20"/>
      <c r="D151" s="164"/>
    </row>
    <row r="152" spans="1:7" ht="14.4">
      <c r="A152" s="105"/>
      <c r="B152" s="106"/>
      <c r="C152" s="20"/>
      <c r="D152" s="164"/>
    </row>
    <row r="153" spans="1:7" ht="14.4">
      <c r="A153" s="105" t="str">
        <f>IF(C153=0,"",Cotação!A131)</f>
        <v/>
      </c>
      <c r="B153" s="106" t="str">
        <f>IF(C153=0,"",Cotação!B145)</f>
        <v/>
      </c>
      <c r="C153" s="20">
        <f>Cotação!C145</f>
        <v>0</v>
      </c>
      <c r="D153" s="164">
        <f>Cotação!D145</f>
        <v>0</v>
      </c>
    </row>
    <row r="154" spans="1:7" ht="14.4">
      <c r="A154" s="105"/>
      <c r="B154" s="106"/>
      <c r="C154" s="20"/>
      <c r="D154" s="164"/>
    </row>
    <row r="155" spans="1:7" ht="14.4">
      <c r="A155" s="105"/>
      <c r="B155" s="106"/>
      <c r="C155" s="20"/>
      <c r="D155" s="164"/>
    </row>
    <row r="156" spans="1:7" ht="14.4">
      <c r="A156" s="105" t="str">
        <f>IF(C156=0,"",Cotação!A134)</f>
        <v/>
      </c>
      <c r="B156" s="106" t="str">
        <f>IF(C156=0,"",Cotação!B148)</f>
        <v/>
      </c>
      <c r="C156" s="20">
        <f>Cotação!C148</f>
        <v>0</v>
      </c>
      <c r="D156" s="164">
        <f>Cotação!D148</f>
        <v>0</v>
      </c>
    </row>
    <row r="157" spans="1:7" ht="14.4">
      <c r="A157" s="105"/>
      <c r="B157" s="106"/>
      <c r="C157" s="20"/>
      <c r="D157" s="164"/>
    </row>
    <row r="158" spans="1:7" ht="14.4">
      <c r="A158" s="105"/>
      <c r="B158" s="106"/>
      <c r="C158" s="20"/>
      <c r="D158" s="164"/>
    </row>
    <row r="159" spans="1:7" ht="14.4">
      <c r="A159" s="105" t="str">
        <f>IF(C159=0,"",Cotação!A137)</f>
        <v/>
      </c>
      <c r="B159" s="106" t="str">
        <f>IF(C159=0,"",Cotação!B151)</f>
        <v/>
      </c>
      <c r="C159" s="20">
        <f>Cotação!C151</f>
        <v>0</v>
      </c>
      <c r="D159" s="164">
        <f>Cotação!D151</f>
        <v>0</v>
      </c>
    </row>
    <row r="160" spans="1:7" ht="14.4">
      <c r="A160" s="105"/>
      <c r="B160" s="106"/>
      <c r="C160" s="20"/>
      <c r="D160" s="164"/>
    </row>
    <row r="161" spans="1:4" ht="14.4">
      <c r="A161" s="105"/>
      <c r="B161" s="106"/>
      <c r="C161" s="20"/>
      <c r="D161" s="164"/>
    </row>
    <row r="162" spans="1:4" ht="14.4">
      <c r="A162" s="105" t="str">
        <f>IF(C162=0,"",Cotação!A140)</f>
        <v/>
      </c>
      <c r="B162" s="106" t="str">
        <f>IF(C162=0,"",Cotação!B154)</f>
        <v/>
      </c>
      <c r="C162" s="20">
        <f>Cotação!C154</f>
        <v>0</v>
      </c>
      <c r="D162" s="164">
        <f>Cotação!D154</f>
        <v>0</v>
      </c>
    </row>
    <row r="163" spans="1:4" ht="14.4">
      <c r="A163" s="105"/>
      <c r="B163" s="106"/>
      <c r="C163" s="20"/>
      <c r="D163" s="164"/>
    </row>
    <row r="164" spans="1:4" ht="14.4">
      <c r="A164" s="105"/>
      <c r="B164" s="106"/>
      <c r="C164" s="20"/>
      <c r="D164" s="164"/>
    </row>
    <row r="165" spans="1:4" ht="14.4">
      <c r="A165" s="105" t="str">
        <f>IF(C165=0,"",Cotação!A143)</f>
        <v/>
      </c>
      <c r="B165" s="106" t="str">
        <f>IF(C165=0,"",Cotação!B157)</f>
        <v/>
      </c>
      <c r="C165" s="20">
        <f>Cotação!C157</f>
        <v>0</v>
      </c>
      <c r="D165" s="164">
        <f>Cotação!D157</f>
        <v>0</v>
      </c>
    </row>
    <row r="166" spans="1:4" ht="14.4">
      <c r="A166" s="105"/>
      <c r="B166" s="106"/>
      <c r="C166" s="20"/>
      <c r="D166" s="164"/>
    </row>
    <row r="167" spans="1:4" ht="14.4">
      <c r="A167" s="105"/>
      <c r="B167" s="106"/>
      <c r="C167" s="20"/>
      <c r="D167" s="164"/>
    </row>
    <row r="168" spans="1:4" ht="14.4">
      <c r="A168" s="105" t="str">
        <f>IF(C168=0,"",Cotação!A146)</f>
        <v/>
      </c>
      <c r="B168" s="106" t="str">
        <f>IF(C168=0,"",Cotação!B160)</f>
        <v/>
      </c>
      <c r="C168" s="20">
        <f>Cotação!C160</f>
        <v>0</v>
      </c>
      <c r="D168" s="164">
        <f>Cotação!D160</f>
        <v>0</v>
      </c>
    </row>
    <row r="169" spans="1:4" ht="14.4">
      <c r="A169" s="105"/>
      <c r="B169" s="106"/>
      <c r="C169" s="20"/>
      <c r="D169" s="164"/>
    </row>
    <row r="170" spans="1:4" ht="14.4">
      <c r="A170" s="105"/>
      <c r="B170" s="106"/>
      <c r="C170" s="20"/>
      <c r="D170" s="164"/>
    </row>
    <row r="171" spans="1:4" ht="14.4">
      <c r="A171" s="105" t="str">
        <f>IF(C171=0,"",Cotação!A149)</f>
        <v/>
      </c>
      <c r="B171" s="106" t="str">
        <f>IF(C171=0,"",Cotação!B163)</f>
        <v/>
      </c>
      <c r="C171" s="20">
        <f>Cotação!C163</f>
        <v>0</v>
      </c>
      <c r="D171" s="164">
        <f>Cotação!D163</f>
        <v>0</v>
      </c>
    </row>
    <row r="172" spans="1:4" ht="14.4">
      <c r="A172" s="105"/>
      <c r="B172" s="106"/>
      <c r="C172" s="20"/>
      <c r="D172" s="164"/>
    </row>
    <row r="173" spans="1:4" ht="14.4">
      <c r="A173" s="105"/>
      <c r="B173" s="106"/>
      <c r="C173" s="20"/>
      <c r="D173" s="164"/>
    </row>
    <row r="174" spans="1:4" ht="14.4">
      <c r="A174" s="105" t="str">
        <f>IF(C174=0,"",Cotação!A152)</f>
        <v/>
      </c>
      <c r="B174" s="106" t="str">
        <f>IF(C174=0,"",Cotação!B166)</f>
        <v/>
      </c>
      <c r="C174" s="20">
        <f>Cotação!C166</f>
        <v>0</v>
      </c>
      <c r="D174" s="164">
        <f>Cotação!D166</f>
        <v>0</v>
      </c>
    </row>
    <row r="175" spans="1:4" ht="14.4">
      <c r="A175" s="105"/>
      <c r="B175" s="106"/>
      <c r="C175" s="20"/>
      <c r="D175" s="164"/>
    </row>
    <row r="176" spans="1:4" ht="14.4">
      <c r="A176" s="105"/>
      <c r="B176" s="106"/>
      <c r="C176" s="20"/>
      <c r="D176" s="164"/>
    </row>
    <row r="177" spans="1:4" ht="14.4">
      <c r="A177" s="105" t="str">
        <f>IF(C177=0,"",Cotação!A155)</f>
        <v/>
      </c>
      <c r="B177" s="106" t="str">
        <f>IF(C177=0,"",Cotação!B169)</f>
        <v/>
      </c>
      <c r="C177" s="20">
        <f>Cotação!C169</f>
        <v>0</v>
      </c>
      <c r="D177" s="164">
        <f>Cotação!D169</f>
        <v>0</v>
      </c>
    </row>
    <row r="178" spans="1:4" ht="14.4">
      <c r="A178" s="105"/>
      <c r="B178" s="106"/>
      <c r="C178" s="20"/>
      <c r="D178" s="164"/>
    </row>
    <row r="179" spans="1:4" ht="14.4">
      <c r="A179" s="105"/>
      <c r="B179" s="106"/>
      <c r="C179" s="20"/>
      <c r="D179" s="164"/>
    </row>
    <row r="180" spans="1:4" ht="14.4">
      <c r="A180" s="105" t="str">
        <f>IF(C180=0,"",Cotação!A158)</f>
        <v/>
      </c>
      <c r="B180" s="106" t="str">
        <f>IF(C180=0,"",Cotação!B172)</f>
        <v/>
      </c>
      <c r="C180" s="20">
        <f>Cotação!C172</f>
        <v>0</v>
      </c>
      <c r="D180" s="164">
        <f>Cotação!D172</f>
        <v>0</v>
      </c>
    </row>
    <row r="181" spans="1:4" ht="14.4">
      <c r="A181" s="105"/>
      <c r="B181" s="106"/>
      <c r="C181" s="20"/>
      <c r="D181" s="164"/>
    </row>
    <row r="182" spans="1:4" ht="14.4">
      <c r="A182" s="105"/>
      <c r="B182" s="106"/>
      <c r="C182" s="20"/>
      <c r="D182" s="164"/>
    </row>
    <row r="183" spans="1:4" ht="14.4">
      <c r="A183" s="105" t="str">
        <f>IF(C183=0,"",Cotação!A161)</f>
        <v/>
      </c>
      <c r="B183" s="106" t="str">
        <f>IF(C183=0,"",Cotação!B175)</f>
        <v/>
      </c>
      <c r="C183" s="20">
        <f>Cotação!C175</f>
        <v>0</v>
      </c>
      <c r="D183" s="164">
        <f>Cotação!D175</f>
        <v>0</v>
      </c>
    </row>
    <row r="184" spans="1:4" ht="14.4">
      <c r="A184" s="105"/>
      <c r="B184" s="106"/>
      <c r="C184" s="20"/>
      <c r="D184" s="164"/>
    </row>
    <row r="185" spans="1:4" ht="14.4">
      <c r="A185" s="105"/>
      <c r="B185" s="106"/>
      <c r="C185" s="20"/>
      <c r="D185" s="164"/>
    </row>
    <row r="186" spans="1:4" ht="14.4">
      <c r="A186" s="105" t="str">
        <f>IF(C186=0,"",Cotação!A164)</f>
        <v/>
      </c>
      <c r="B186" s="106" t="str">
        <f>IF(C186=0,"",Cotação!B178)</f>
        <v/>
      </c>
      <c r="C186" s="20">
        <f>Cotação!C178</f>
        <v>0</v>
      </c>
      <c r="D186" s="164">
        <f>Cotação!D178</f>
        <v>0</v>
      </c>
    </row>
    <row r="187" spans="1:4" ht="14.4">
      <c r="A187" s="105"/>
      <c r="B187" s="106"/>
      <c r="C187" s="20"/>
      <c r="D187" s="164"/>
    </row>
    <row r="188" spans="1:4" ht="14.4">
      <c r="A188" s="105"/>
      <c r="B188" s="106"/>
      <c r="C188" s="20"/>
      <c r="D188" s="164"/>
    </row>
    <row r="189" spans="1:4" ht="14.4">
      <c r="A189" s="105" t="str">
        <f>IF(C189=0,"",Cotação!A167)</f>
        <v/>
      </c>
      <c r="B189" s="106" t="str">
        <f>IF(C189=0,"",Cotação!B181)</f>
        <v/>
      </c>
      <c r="C189" s="20">
        <f>Cotação!C181</f>
        <v>0</v>
      </c>
      <c r="D189" s="164">
        <f>Cotação!D181</f>
        <v>0</v>
      </c>
    </row>
    <row r="190" spans="1:4" ht="14.4">
      <c r="A190" s="105"/>
      <c r="B190" s="106"/>
      <c r="C190" s="20"/>
      <c r="D190" s="164"/>
    </row>
    <row r="191" spans="1:4" ht="14.4">
      <c r="A191" s="105"/>
      <c r="B191" s="106"/>
      <c r="C191" s="20"/>
      <c r="D191" s="164"/>
    </row>
    <row r="192" spans="1:4" ht="14.4">
      <c r="A192" s="105" t="str">
        <f>IF(C192=0,"",Cotação!A170)</f>
        <v/>
      </c>
      <c r="B192" s="106" t="str">
        <f>IF(C192=0,"",Cotação!B184)</f>
        <v/>
      </c>
      <c r="C192" s="20">
        <f>Cotação!C184</f>
        <v>0</v>
      </c>
      <c r="D192" s="164">
        <f>Cotação!D184</f>
        <v>0</v>
      </c>
    </row>
    <row r="193" spans="1:4" ht="14.4">
      <c r="A193" s="105"/>
      <c r="B193" s="106"/>
      <c r="C193" s="20"/>
      <c r="D193" s="164"/>
    </row>
    <row r="194" spans="1:4" ht="14.4">
      <c r="A194" s="105"/>
      <c r="B194" s="106"/>
      <c r="C194" s="20"/>
      <c r="D194" s="164"/>
    </row>
    <row r="195" spans="1:4" ht="14.4">
      <c r="A195" s="105" t="str">
        <f>IF(C195=0,"",Cotação!A173)</f>
        <v/>
      </c>
      <c r="B195" s="106" t="str">
        <f>IF(C195=0,"",Cotação!B187)</f>
        <v/>
      </c>
      <c r="C195" s="20">
        <f>Cotação!C187</f>
        <v>0</v>
      </c>
      <c r="D195" s="164">
        <f>Cotação!D187</f>
        <v>0</v>
      </c>
    </row>
    <row r="196" spans="1:4" ht="14.4">
      <c r="A196" s="105"/>
      <c r="B196" s="106"/>
      <c r="C196" s="20"/>
      <c r="D196" s="164"/>
    </row>
    <row r="197" spans="1:4" ht="14.4">
      <c r="A197" s="105"/>
      <c r="B197" s="106"/>
      <c r="C197" s="20"/>
      <c r="D197" s="164"/>
    </row>
    <row r="198" spans="1:4" ht="14.4">
      <c r="A198" s="105" t="str">
        <f>IF(C198=0,"",Cotação!A176)</f>
        <v/>
      </c>
      <c r="B198" s="106" t="str">
        <f>IF(C198=0,"",Cotação!B190)</f>
        <v/>
      </c>
      <c r="C198" s="20">
        <f>Cotação!C190</f>
        <v>0</v>
      </c>
      <c r="D198" s="164">
        <f>Cotação!D190</f>
        <v>0</v>
      </c>
    </row>
    <row r="199" spans="1:4" ht="14.4">
      <c r="A199" s="105"/>
      <c r="B199" s="106"/>
      <c r="C199" s="20"/>
      <c r="D199" s="164"/>
    </row>
    <row r="200" spans="1:4" ht="14.4">
      <c r="A200" s="105"/>
      <c r="B200" s="106"/>
      <c r="C200" s="20"/>
      <c r="D200" s="164"/>
    </row>
    <row r="201" spans="1:4" ht="14.4">
      <c r="A201" s="105" t="str">
        <f>IF(C201=0,"",Cotação!A179)</f>
        <v/>
      </c>
      <c r="B201" s="106" t="str">
        <f>IF(C201=0,"",Cotação!B193)</f>
        <v/>
      </c>
      <c r="C201" s="20">
        <f>Cotação!C193</f>
        <v>0</v>
      </c>
      <c r="D201" s="164">
        <f>Cotação!D193</f>
        <v>0</v>
      </c>
    </row>
    <row r="202" spans="1:4" ht="14.4">
      <c r="A202" s="105"/>
      <c r="B202" s="106"/>
      <c r="C202" s="20"/>
      <c r="D202" s="164"/>
    </row>
    <row r="203" spans="1:4" ht="14.4">
      <c r="A203" s="105"/>
      <c r="B203" s="106"/>
      <c r="C203" s="20"/>
      <c r="D203" s="164"/>
    </row>
    <row r="204" spans="1:4" ht="14.4">
      <c r="A204" s="105" t="str">
        <f>IF(C204=0,"",Cotação!A182)</f>
        <v/>
      </c>
      <c r="B204" s="106" t="str">
        <f>IF(C204=0,"",Cotação!B196)</f>
        <v/>
      </c>
      <c r="C204" s="20">
        <f>Cotação!C196</f>
        <v>0</v>
      </c>
      <c r="D204" s="164">
        <f>Cotação!D196</f>
        <v>0</v>
      </c>
    </row>
    <row r="205" spans="1:4" ht="14.4">
      <c r="A205" s="105"/>
      <c r="B205" s="106"/>
      <c r="C205" s="20"/>
      <c r="D205" s="164"/>
    </row>
    <row r="206" spans="1:4" ht="14.4">
      <c r="A206" s="105"/>
      <c r="B206" s="106"/>
      <c r="C206" s="20"/>
      <c r="D206" s="164"/>
    </row>
    <row r="207" spans="1:4" ht="14.4">
      <c r="A207" s="105" t="str">
        <f>IF(C207=0,"",Cotação!A185)</f>
        <v/>
      </c>
      <c r="B207" s="106" t="str">
        <f>IF(C207=0,"",Cotação!B199)</f>
        <v/>
      </c>
      <c r="C207" s="20">
        <f>Cotação!C199</f>
        <v>0</v>
      </c>
      <c r="D207" s="164">
        <f>Cotação!D199</f>
        <v>0</v>
      </c>
    </row>
    <row r="208" spans="1:4" ht="14.4">
      <c r="A208" s="105"/>
      <c r="B208" s="106"/>
      <c r="C208" s="20"/>
      <c r="D208" s="164"/>
    </row>
    <row r="209" spans="1:4" ht="14.4">
      <c r="A209" s="105"/>
      <c r="B209" s="106"/>
      <c r="C209" s="20"/>
      <c r="D209" s="164"/>
    </row>
    <row r="210" spans="1:4" ht="14.4">
      <c r="A210" s="105" t="str">
        <f>IF(C210=0,"",Cotação!A188)</f>
        <v/>
      </c>
      <c r="B210" s="106" t="str">
        <f>IF(C210=0,"",Cotação!B202)</f>
        <v/>
      </c>
      <c r="C210" s="20">
        <f>Cotação!C202</f>
        <v>0</v>
      </c>
      <c r="D210" s="164">
        <f>Cotação!D202</f>
        <v>0</v>
      </c>
    </row>
    <row r="211" spans="1:4" ht="14.4">
      <c r="A211" s="105"/>
      <c r="B211" s="106"/>
      <c r="C211" s="20"/>
      <c r="D211" s="164"/>
    </row>
    <row r="212" spans="1:4" ht="14.4">
      <c r="A212" s="105"/>
      <c r="B212" s="106"/>
      <c r="C212" s="20"/>
      <c r="D212" s="164"/>
    </row>
    <row r="213" spans="1:4" ht="14.4">
      <c r="A213" s="105" t="str">
        <f>IF(C213=0,"",Cotação!A191)</f>
        <v/>
      </c>
      <c r="B213" s="106" t="str">
        <f>IF(C213=0,"",Cotação!B205)</f>
        <v/>
      </c>
      <c r="C213" s="20">
        <f>Cotação!C205</f>
        <v>0</v>
      </c>
      <c r="D213" s="164">
        <f>Cotação!D205</f>
        <v>0</v>
      </c>
    </row>
    <row r="214" spans="1:4" ht="14.4">
      <c r="A214" s="105"/>
      <c r="B214" s="106"/>
      <c r="C214" s="20"/>
      <c r="D214" s="164"/>
    </row>
    <row r="215" spans="1:4" ht="14.4">
      <c r="A215" s="105"/>
      <c r="B215" s="106"/>
      <c r="C215" s="20"/>
      <c r="D215" s="164"/>
    </row>
    <row r="216" spans="1:4" ht="14.4">
      <c r="A216" s="105" t="str">
        <f>IF(C216=0,"",Cotação!A194)</f>
        <v/>
      </c>
      <c r="B216" s="106" t="str">
        <f>IF(C216=0,"",Cotação!B208)</f>
        <v/>
      </c>
      <c r="C216" s="20">
        <f>Cotação!C208</f>
        <v>0</v>
      </c>
      <c r="D216" s="164">
        <f>Cotação!D208</f>
        <v>0</v>
      </c>
    </row>
    <row r="217" spans="1:4" ht="14.4">
      <c r="A217" s="105"/>
      <c r="B217" s="106"/>
      <c r="C217" s="20"/>
      <c r="D217" s="164"/>
    </row>
    <row r="218" spans="1:4" ht="14.4">
      <c r="A218" s="105"/>
      <c r="B218" s="106"/>
      <c r="C218" s="20"/>
      <c r="D218" s="164"/>
    </row>
    <row r="219" spans="1:4" ht="14.4">
      <c r="A219" s="105" t="str">
        <f>IF(C219=0,"",Cotação!A197)</f>
        <v/>
      </c>
      <c r="B219" s="106" t="str">
        <f>IF(C219=0,"",Cotação!B211)</f>
        <v/>
      </c>
      <c r="C219" s="20">
        <f>Cotação!C211</f>
        <v>0</v>
      </c>
      <c r="D219" s="164">
        <f>Cotação!D211</f>
        <v>0</v>
      </c>
    </row>
    <row r="220" spans="1:4" ht="14.4">
      <c r="A220" s="105"/>
      <c r="B220" s="106"/>
      <c r="C220" s="20"/>
      <c r="D220" s="164"/>
    </row>
    <row r="221" spans="1:4" ht="14.4">
      <c r="A221" s="105"/>
      <c r="B221" s="106"/>
      <c r="C221" s="20"/>
      <c r="D221" s="164"/>
    </row>
    <row r="222" spans="1:4" ht="14.4">
      <c r="A222" s="105" t="str">
        <f>IF(C222=0,"",Cotação!A200)</f>
        <v/>
      </c>
      <c r="B222" s="106" t="str">
        <f>IF(C222=0,"",Cotação!B214)</f>
        <v/>
      </c>
      <c r="C222" s="20">
        <f>Cotação!C214</f>
        <v>0</v>
      </c>
      <c r="D222" s="164">
        <f>Cotação!D214</f>
        <v>0</v>
      </c>
    </row>
  </sheetData>
  <protectedRanges>
    <protectedRange sqref="D1:D7" name="Intervalo2"/>
    <protectedRange sqref="B2:B6" name="Intervalo1_1_1"/>
  </protectedRanges>
  <mergeCells count="1">
    <mergeCell ref="A9:C9"/>
  </mergeCells>
  <conditionalFormatting sqref="C10:D101 C103:D104 C106:D110 C112:D116 C118:D122 C124:D128 C130:D134 C136:D137 C139:D140 C142:D143 C145:D146 C148:D222">
    <cfRule type="cellIs" dxfId="58" priority="4" operator="equal">
      <formula>0</formula>
    </cfRule>
  </conditionalFormatting>
  <dataValidations count="1">
    <dataValidation type="textLength" operator="lessThan" allowBlank="1" showInputMessage="1" showErrorMessage="1" sqref="C10:D101 C124:D128 C112:D116 C103:D104 C118:D122 C130:D134 C106:D110 C149:C222 C136:D137 C139:D140 C142:D143 C145:D146 C148:D148" xr:uid="{00000000-0002-0000-0100-000000000000}">
      <formula1>90</formula1>
    </dataValidation>
  </dataValidations>
  <printOptions horizontalCentered="1" verticalCentered="1"/>
  <pageMargins left="0.23622047244094491" right="0.23622047244094491" top="0.15748031496062992" bottom="0.15748031496062992" header="0" footer="0"/>
  <pageSetup paperSize="9" scale="58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/>
  <dimension ref="A1:AS616"/>
  <sheetViews>
    <sheetView zoomScale="85" zoomScaleNormal="85" workbookViewId="0">
      <selection activeCell="C13" sqref="C13"/>
    </sheetView>
  </sheetViews>
  <sheetFormatPr defaultColWidth="9.109375" defaultRowHeight="14.4"/>
  <cols>
    <col min="1" max="1" width="4.44140625" style="1" bestFit="1" customWidth="1"/>
    <col min="2" max="2" width="59.6640625" style="1" bestFit="1" customWidth="1"/>
    <col min="3" max="3" width="32.44140625" style="1" bestFit="1" customWidth="1"/>
    <col min="4" max="4" width="15.44140625" style="11" customWidth="1"/>
    <col min="5" max="5" width="19" style="1" bestFit="1" customWidth="1"/>
    <col min="6" max="6" width="19" style="1" customWidth="1"/>
    <col min="7" max="7" width="21.6640625" style="11" bestFit="1" customWidth="1"/>
    <col min="8" max="10" width="9.109375" style="38"/>
    <col min="11" max="12" width="10.5546875" style="38" bestFit="1" customWidth="1"/>
    <col min="13" max="13" width="18.33203125" style="38" bestFit="1" customWidth="1"/>
    <col min="14" max="14" width="11.88671875" style="38" bestFit="1" customWidth="1"/>
    <col min="15" max="15" width="12.6640625" style="38" bestFit="1" customWidth="1"/>
    <col min="16" max="45" width="9.109375" style="38"/>
    <col min="46" max="16384" width="9.109375" style="1"/>
  </cols>
  <sheetData>
    <row r="1" spans="1:45" s="75" customFormat="1" ht="57.75" customHeight="1" thickBot="1">
      <c r="B1" s="75" t="s">
        <v>50</v>
      </c>
      <c r="C1" s="75" t="s">
        <v>51</v>
      </c>
      <c r="D1" s="76" t="s">
        <v>2</v>
      </c>
      <c r="G1" s="76"/>
      <c r="H1" s="77"/>
      <c r="I1" s="77"/>
      <c r="J1" s="77"/>
      <c r="K1" s="77"/>
      <c r="L1" s="77"/>
      <c r="M1" s="77"/>
      <c r="N1" s="77"/>
      <c r="O1" s="77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</row>
    <row r="2" spans="1:45" ht="15" thickBot="1">
      <c r="C2" s="88" t="s">
        <v>40</v>
      </c>
      <c r="D2" s="84" t="s">
        <v>151</v>
      </c>
      <c r="E2" s="53" t="s">
        <v>21</v>
      </c>
      <c r="F2" s="53"/>
      <c r="G2" s="86">
        <v>6.5</v>
      </c>
      <c r="H2" s="14"/>
      <c r="I2" s="14"/>
      <c r="J2" s="14"/>
      <c r="K2" s="14"/>
      <c r="L2" s="14"/>
      <c r="M2" s="14"/>
      <c r="N2" s="14"/>
      <c r="O2" s="14"/>
    </row>
    <row r="3" spans="1:45" ht="15" thickBot="1">
      <c r="B3" s="181" t="s">
        <v>42</v>
      </c>
      <c r="C3" s="182"/>
      <c r="D3" s="183"/>
      <c r="E3" s="87" t="s">
        <v>27</v>
      </c>
      <c r="F3" s="116"/>
      <c r="G3" s="85">
        <v>0.5</v>
      </c>
      <c r="H3" s="119">
        <f>180%+G3</f>
        <v>2.2999999999999998</v>
      </c>
      <c r="I3" s="14"/>
      <c r="J3" s="14"/>
      <c r="K3" s="14"/>
      <c r="L3" s="14"/>
      <c r="M3" s="14"/>
      <c r="N3" s="14"/>
      <c r="O3" s="14"/>
    </row>
    <row r="4" spans="1:45" ht="15" thickBot="1">
      <c r="B4" s="61"/>
      <c r="D4" s="64" t="s">
        <v>52</v>
      </c>
      <c r="E4" s="79" t="s">
        <v>25</v>
      </c>
      <c r="F4" s="117"/>
      <c r="G4" s="80">
        <f>Cálculo!R2</f>
        <v>0</v>
      </c>
      <c r="H4" s="14"/>
      <c r="I4" s="14"/>
      <c r="J4" s="14"/>
      <c r="K4" s="14"/>
      <c r="L4" s="14"/>
      <c r="M4" s="14"/>
      <c r="N4" s="14"/>
      <c r="O4" s="14"/>
    </row>
    <row r="5" spans="1:45" ht="15" thickBot="1">
      <c r="B5" s="73" t="s">
        <v>53</v>
      </c>
      <c r="C5" s="74" t="s">
        <v>54</v>
      </c>
      <c r="D5" s="57" t="s">
        <v>44</v>
      </c>
      <c r="E5" s="68" t="s">
        <v>0</v>
      </c>
      <c r="F5" s="68"/>
      <c r="G5" s="69" t="s">
        <v>20</v>
      </c>
      <c r="H5" s="14"/>
      <c r="I5" s="14"/>
      <c r="J5" s="14"/>
      <c r="K5" s="14"/>
      <c r="L5" s="14"/>
      <c r="M5" s="14"/>
      <c r="N5" s="14"/>
      <c r="O5" s="14"/>
    </row>
    <row r="6" spans="1:45">
      <c r="A6" s="1" t="s">
        <v>47</v>
      </c>
      <c r="B6" s="71"/>
      <c r="C6" s="72" t="s">
        <v>22</v>
      </c>
      <c r="D6" s="2"/>
      <c r="E6" s="3" t="str">
        <f>IF(D6=0,"",IF(Cálculo!C2&gt;=Cálculo!A2,Cálculo!C2,Cálculo!A2))</f>
        <v/>
      </c>
      <c r="F6" s="3"/>
      <c r="G6" s="55">
        <f>VLOOKUP(Cálculo!B2,'Tabela de Custos'!$A$14:$B$21,2,FALSE)</f>
        <v>0</v>
      </c>
      <c r="H6" s="14"/>
      <c r="I6" s="14"/>
      <c r="J6" s="14"/>
      <c r="K6" s="14"/>
      <c r="L6" s="14"/>
      <c r="M6" s="14"/>
      <c r="N6" s="14"/>
      <c r="O6" s="14"/>
    </row>
    <row r="7" spans="1:45">
      <c r="A7" s="1" t="s">
        <v>48</v>
      </c>
      <c r="B7" s="2"/>
      <c r="C7" s="70" t="s">
        <v>22</v>
      </c>
      <c r="D7" s="2"/>
      <c r="E7" s="3" t="str">
        <f>IF(D7=0,"",IF(Cálculo!C3&gt;=Cálculo!A3,Cálculo!C3,Cálculo!A3))</f>
        <v/>
      </c>
      <c r="F7" s="3"/>
      <c r="G7" s="55">
        <f>VLOOKUP(Cálculo!B3,'Tabela de Custos'!$A$14:$B$21,2,FALSE)</f>
        <v>0</v>
      </c>
      <c r="H7" s="14"/>
      <c r="I7" s="14"/>
      <c r="J7" s="14"/>
      <c r="K7" s="14"/>
      <c r="L7" s="14"/>
      <c r="M7" s="14"/>
      <c r="N7" s="14"/>
      <c r="O7" s="14"/>
    </row>
    <row r="8" spans="1:45">
      <c r="A8" s="1" t="s">
        <v>49</v>
      </c>
      <c r="B8" s="2"/>
      <c r="C8" s="70" t="s">
        <v>22</v>
      </c>
      <c r="D8" s="2"/>
      <c r="E8" s="3" t="str">
        <f>IF(D8=0,"",IF(Cálculo!C4&gt;=Cálculo!A4,Cálculo!C4,Cálculo!A4))</f>
        <v/>
      </c>
      <c r="F8" s="3"/>
      <c r="G8" s="55">
        <f>VLOOKUP(Cálculo!B4,'Tabela de Custos'!$A$14:$B$21,2,FALSE)</f>
        <v>0</v>
      </c>
      <c r="H8" s="14"/>
      <c r="I8" s="14"/>
      <c r="J8" s="14"/>
      <c r="K8" s="14"/>
      <c r="L8" s="14"/>
      <c r="M8" s="14"/>
      <c r="N8" s="14"/>
      <c r="O8" s="14"/>
    </row>
    <row r="9" spans="1:45" ht="15" thickBot="1">
      <c r="C9" s="63"/>
      <c r="E9" s="184"/>
      <c r="F9" s="184"/>
      <c r="G9" s="184"/>
      <c r="H9" s="14"/>
      <c r="I9" s="14"/>
      <c r="J9" s="14"/>
      <c r="K9" s="14"/>
      <c r="L9" s="14"/>
      <c r="M9" s="14"/>
      <c r="N9" s="14"/>
      <c r="O9" s="14"/>
    </row>
    <row r="10" spans="1:45" ht="15" thickBot="1">
      <c r="B10" s="62" t="s">
        <v>43</v>
      </c>
      <c r="C10" s="64" t="s">
        <v>52</v>
      </c>
      <c r="D10" s="60"/>
      <c r="E10" s="58" t="s">
        <v>12</v>
      </c>
      <c r="F10" s="118"/>
      <c r="G10" s="59"/>
      <c r="H10" s="14"/>
      <c r="I10" s="14"/>
      <c r="J10" s="14"/>
      <c r="K10" s="14"/>
      <c r="L10" s="14"/>
      <c r="M10" s="14"/>
      <c r="N10" s="14"/>
      <c r="O10" s="14"/>
    </row>
    <row r="11" spans="1:45" ht="15" thickBot="1">
      <c r="B11" s="45" t="s">
        <v>31</v>
      </c>
      <c r="C11" s="54" t="s">
        <v>30</v>
      </c>
      <c r="D11" s="46"/>
      <c r="E11" s="47" t="s">
        <v>32</v>
      </c>
      <c r="F11" s="74" t="s">
        <v>115</v>
      </c>
      <c r="G11" s="48" t="s">
        <v>55</v>
      </c>
      <c r="H11" s="14"/>
      <c r="I11" s="14"/>
      <c r="J11"/>
      <c r="K11"/>
      <c r="L11"/>
      <c r="M11"/>
      <c r="N11"/>
      <c r="O11"/>
      <c r="P11"/>
      <c r="Q11"/>
      <c r="R11"/>
      <c r="S11"/>
      <c r="T11"/>
      <c r="U11"/>
    </row>
    <row r="12" spans="1:45" ht="16.2" thickBot="1">
      <c r="A12" s="1">
        <v>1</v>
      </c>
      <c r="B12" s="98" t="str">
        <f>'Formulário-Customização complet'!M5</f>
        <v xml:space="preserve"> clonado em vetor pUC57_1.8k no sítio de </v>
      </c>
      <c r="C12" s="2">
        <f>'Formulário-Simples'!P3</f>
        <v>3918</v>
      </c>
      <c r="D12" s="42">
        <f>IFERROR((IF(H12=0,G12, G12*C12)),0)</f>
        <v>9957.5969999999979</v>
      </c>
      <c r="E12" s="43" t="s">
        <v>112</v>
      </c>
      <c r="F12" s="43">
        <f>IF(C12=0,0,IF(H12=0,VLOOKUP(H12,'Tabela de Custos'!$A$33:$K$42,5,FALSE),(VLOOKUP(H12,'Tabela de Custos'!$A$33:$K$42,5,FALSE)+VLOOKUP(E12,'Tabela de Custos'!$A$45:$B$48,2,FALSE))))</f>
        <v>0.17</v>
      </c>
      <c r="G12" s="44">
        <f>(F12*$G$2)*$H$3</f>
        <v>2.5414999999999996</v>
      </c>
      <c r="H12" s="14">
        <f>LOOKUP(C12,{100,501,2001,3001,6001,10001,15001,30001,50001,100001},{0,1,2,3,4,5,6,7,8,9})</f>
        <v>3</v>
      </c>
      <c r="I12" s="14"/>
      <c r="J12" s="107"/>
      <c r="K12" s="185"/>
      <c r="L12" s="185"/>
      <c r="M12" s="108"/>
      <c r="N12" s="108"/>
      <c r="O12" s="108"/>
      <c r="P12" s="108"/>
      <c r="Q12" s="108"/>
      <c r="R12" s="108"/>
      <c r="S12" s="108"/>
      <c r="T12" s="108"/>
      <c r="U12"/>
    </row>
    <row r="13" spans="1:45" ht="16.2" thickBot="1">
      <c r="A13" s="1">
        <v>2</v>
      </c>
      <c r="B13" s="98" t="str">
        <f>'Formulário-Customização complet'!M6</f>
        <v xml:space="preserve"> clonado em vetor pUC57_1.8k no sítio de </v>
      </c>
      <c r="C13" s="2">
        <f>'Formulário-Simples'!P4</f>
        <v>3933</v>
      </c>
      <c r="D13" s="42">
        <f t="shared" ref="D13:D17" si="0">IFERROR((IF(H13=0,G13, G13*C13)),0)</f>
        <v>9995.7194999999992</v>
      </c>
      <c r="E13" s="43" t="s">
        <v>112</v>
      </c>
      <c r="F13" s="43">
        <f>IF(C13=0,0,IF(H13=0,VLOOKUP(H13,'Tabela de Custos'!$A$33:$K$42,5,FALSE),(VLOOKUP(H13,'Tabela de Custos'!$A$33:$K$42,5,FALSE)+VLOOKUP(E13,'Tabela de Custos'!$A$45:$B$48,2,FALSE))))</f>
        <v>0.17</v>
      </c>
      <c r="G13" s="44">
        <f t="shared" ref="G13:G19" si="1">(F13*$G$2)*$H$3</f>
        <v>2.5414999999999996</v>
      </c>
      <c r="H13" s="14">
        <f>LOOKUP(C13,{100,501,2001,3001,6001,10001,15001,30001,50001,100001},{0,1,2,3,4,5,6,7,8,9})</f>
        <v>3</v>
      </c>
      <c r="I13" s="14"/>
      <c r="J13"/>
      <c r="K13" s="109"/>
      <c r="L13" s="109"/>
      <c r="M13"/>
      <c r="N13" s="110"/>
      <c r="O13"/>
      <c r="P13"/>
      <c r="Q13"/>
      <c r="R13"/>
      <c r="S13"/>
      <c r="T13"/>
      <c r="U13"/>
    </row>
    <row r="14" spans="1:45" ht="16.2" thickBot="1">
      <c r="A14" s="1">
        <v>3</v>
      </c>
      <c r="B14" s="98" t="str">
        <f>'Formulário-Customização complet'!M7</f>
        <v xml:space="preserve"> clonado em vetor pUC57_1.8k no sítio de </v>
      </c>
      <c r="C14" s="2">
        <f>'Formulário-Simples'!P5</f>
        <v>0</v>
      </c>
      <c r="D14" s="42">
        <f t="shared" si="0"/>
        <v>0</v>
      </c>
      <c r="E14" s="43" t="s">
        <v>112</v>
      </c>
      <c r="F14" s="43">
        <f>IF(C14=0,0,IF(H14=0,VLOOKUP(H14,'Tabela de Custos'!$A$33:$K$42,5,FALSE),(VLOOKUP(H14,'Tabela de Custos'!$A$33:$K$42,5,FALSE)+VLOOKUP(E14,'Tabela de Custos'!$A$45:$B$48,2,FALSE))))</f>
        <v>0</v>
      </c>
      <c r="G14" s="44">
        <f t="shared" si="1"/>
        <v>0</v>
      </c>
      <c r="H14" s="14" t="e">
        <f>LOOKUP(C14,{100,501,2001,3001,6001,10001,15001,30001,50001,100001},{0,1,2,3,4,5,6,7,8,9})</f>
        <v>#N/A</v>
      </c>
      <c r="I14" s="14"/>
      <c r="J14"/>
      <c r="K14" s="109"/>
      <c r="L14" s="109"/>
      <c r="M14"/>
      <c r="N14" s="110"/>
      <c r="O14"/>
      <c r="P14"/>
      <c r="Q14"/>
      <c r="R14"/>
      <c r="S14"/>
      <c r="T14"/>
      <c r="U14"/>
    </row>
    <row r="15" spans="1:45" ht="16.2" thickBot="1">
      <c r="A15" s="1">
        <v>4</v>
      </c>
      <c r="B15" s="98" t="str">
        <f>'Formulário-Customização complet'!M8</f>
        <v xml:space="preserve"> clonado em vetor pUC57_1.8k no sítio de </v>
      </c>
      <c r="C15" s="2">
        <f>'Formulário-Simples'!P6</f>
        <v>0</v>
      </c>
      <c r="D15" s="42">
        <f t="shared" si="0"/>
        <v>0</v>
      </c>
      <c r="E15" s="43" t="s">
        <v>112</v>
      </c>
      <c r="F15" s="43">
        <f>IF(C15=0,0,IF(H15=0,VLOOKUP(H15,'Tabela de Custos'!$A$33:$K$42,5,FALSE),(VLOOKUP(H15,'Tabela de Custos'!$A$33:$K$42,5,FALSE)+VLOOKUP(E15,'Tabela de Custos'!$A$45:$B$48,2,FALSE))))</f>
        <v>0</v>
      </c>
      <c r="G15" s="44">
        <f t="shared" si="1"/>
        <v>0</v>
      </c>
      <c r="H15" s="14" t="e">
        <f>LOOKUP(C15,{100,501,2001,3001,6001,10001,15001,30001,50001,100001},{0,1,2,3,4,5,6,7,8,9})</f>
        <v>#N/A</v>
      </c>
      <c r="I15" s="14"/>
      <c r="J15"/>
      <c r="K15" s="109"/>
      <c r="L15" s="109"/>
      <c r="M15"/>
      <c r="N15" s="110"/>
      <c r="O15"/>
      <c r="P15"/>
      <c r="Q15"/>
      <c r="R15"/>
      <c r="S15"/>
      <c r="T15"/>
      <c r="U15"/>
    </row>
    <row r="16" spans="1:45" ht="16.2" thickBot="1">
      <c r="A16" s="1">
        <v>5</v>
      </c>
      <c r="B16" s="98" t="str">
        <f>'Formulário-Customização complet'!M9</f>
        <v xml:space="preserve"> clonado em vetor pUC57_1.8k no sítio de </v>
      </c>
      <c r="C16" s="2">
        <f>'Formulário-Simples'!P7</f>
        <v>0</v>
      </c>
      <c r="D16" s="42">
        <f t="shared" si="0"/>
        <v>0</v>
      </c>
      <c r="E16" s="43" t="s">
        <v>112</v>
      </c>
      <c r="F16" s="43">
        <f>IF(C16=0,0,IF(H16=0,VLOOKUP(H16,'Tabela de Custos'!$A$33:$K$42,5,FALSE),(VLOOKUP(H16,'Tabela de Custos'!$A$33:$K$42,5,FALSE)+VLOOKUP(E16,'Tabela de Custos'!$A$45:$B$48,2,FALSE))))</f>
        <v>0</v>
      </c>
      <c r="G16" s="44">
        <f t="shared" si="1"/>
        <v>0</v>
      </c>
      <c r="H16" s="14" t="e">
        <f>LOOKUP(C16,{100,501,2001,3001,6001,10001,15001,30001,50001,100001},{0,1,2,3,4,5,6,7,8,9})</f>
        <v>#N/A</v>
      </c>
      <c r="I16" s="14"/>
      <c r="J16"/>
      <c r="K16" s="109"/>
      <c r="L16" s="109"/>
      <c r="M16"/>
      <c r="N16" s="110"/>
      <c r="O16"/>
      <c r="P16"/>
      <c r="Q16"/>
      <c r="R16"/>
      <c r="S16"/>
      <c r="T16"/>
      <c r="U16"/>
    </row>
    <row r="17" spans="1:21" ht="16.2" thickBot="1">
      <c r="A17" s="1">
        <v>6</v>
      </c>
      <c r="B17" s="98" t="str">
        <f>'Formulário-Customização complet'!M10</f>
        <v xml:space="preserve"> clonado em pET15b em  e XhoI</v>
      </c>
      <c r="C17" s="2">
        <f>'Formulário-Simples'!P8</f>
        <v>0</v>
      </c>
      <c r="D17" s="42">
        <f t="shared" si="0"/>
        <v>0</v>
      </c>
      <c r="E17" s="43" t="s">
        <v>112</v>
      </c>
      <c r="F17" s="43">
        <f>IF(C17=0,0,IF(H17=0,VLOOKUP(H17,'Tabela de Custos'!$A$33:$K$42,5,FALSE),(VLOOKUP(H17,'Tabela de Custos'!$A$33:$K$42,5,FALSE)+VLOOKUP(E17,'Tabela de Custos'!$A$45:$B$48,2,FALSE))))</f>
        <v>0</v>
      </c>
      <c r="G17" s="44">
        <f t="shared" si="1"/>
        <v>0</v>
      </c>
      <c r="H17" s="14" t="e">
        <f>LOOKUP(C17,{100,501,2001,3001,6001,10001,15001,30001,50001,100001},{0,1,2,3,4,5,6,7,8,9})</f>
        <v>#N/A</v>
      </c>
      <c r="I17" s="14"/>
      <c r="J17"/>
      <c r="K17" s="109"/>
      <c r="L17" s="109"/>
      <c r="M17"/>
      <c r="N17" s="110"/>
      <c r="O17"/>
      <c r="P17"/>
      <c r="Q17"/>
      <c r="R17"/>
      <c r="S17"/>
      <c r="T17"/>
      <c r="U17"/>
    </row>
    <row r="18" spans="1:21" ht="16.2" thickBot="1">
      <c r="A18" s="1">
        <v>7</v>
      </c>
      <c r="B18" s="98" t="str">
        <f>'Formulário-Customização complet'!M11</f>
        <v xml:space="preserve"> clonado em pET15b em  e XhoI</v>
      </c>
      <c r="C18" s="2">
        <f>'Formulário-Simples'!P9</f>
        <v>0</v>
      </c>
      <c r="D18" s="42">
        <f t="shared" ref="D18:D24" si="2">IFERROR((IF(H18=0,G18, G18*C18)),0)</f>
        <v>0</v>
      </c>
      <c r="E18" s="43" t="s">
        <v>112</v>
      </c>
      <c r="F18" s="43">
        <f>IF(C18=0,0,IF(H18=0,VLOOKUP(H18,'Tabela de Custos'!$A$33:$K$42,5,FALSE),(VLOOKUP(H18,'Tabela de Custos'!$A$33:$K$42,5,FALSE)+VLOOKUP(E18,'Tabela de Custos'!$A$45:$B$48,2,FALSE))))</f>
        <v>0</v>
      </c>
      <c r="G18" s="44">
        <f t="shared" si="1"/>
        <v>0</v>
      </c>
      <c r="H18" s="14" t="e">
        <f>LOOKUP(C18,{100,501,2001,3001,6001,10001,15001,30001,50001,100001},{0,1,2,3,4,5,6,7,8,9})</f>
        <v>#N/A</v>
      </c>
      <c r="I18" s="14"/>
      <c r="J18"/>
      <c r="K18" s="109"/>
      <c r="L18" s="109"/>
      <c r="M18"/>
      <c r="N18" s="110"/>
      <c r="O18"/>
      <c r="P18"/>
      <c r="Q18"/>
      <c r="R18"/>
      <c r="S18"/>
      <c r="T18"/>
      <c r="U18"/>
    </row>
    <row r="19" spans="1:21" ht="16.2" thickBot="1">
      <c r="A19" s="1">
        <v>8</v>
      </c>
      <c r="B19" s="98" t="str">
        <f>'Formulário-Customização complet'!M12</f>
        <v xml:space="preserve"> clonado em pET15b entre  e XhoI</v>
      </c>
      <c r="C19" s="2">
        <f>'Formulário-Simples'!P10</f>
        <v>0</v>
      </c>
      <c r="D19" s="42">
        <f t="shared" si="2"/>
        <v>0</v>
      </c>
      <c r="E19" s="43" t="s">
        <v>112</v>
      </c>
      <c r="F19" s="43">
        <f>IF(C19=0,0,IF(H19=0,VLOOKUP(H19,'Tabela de Custos'!$A$33:$K$42,5,FALSE),(VLOOKUP(H19,'Tabela de Custos'!$A$33:$K$42,5,FALSE)+VLOOKUP(E19,'Tabela de Custos'!$A$45:$B$48,2,FALSE))))</f>
        <v>0</v>
      </c>
      <c r="G19" s="44">
        <f t="shared" si="1"/>
        <v>0</v>
      </c>
      <c r="H19" s="14" t="e">
        <f>LOOKUP(C19,{100,501,2001,3001,6001,10001,15001,30001,50001,100001},{0,1,2,3,4,5,6,7,8,9})</f>
        <v>#N/A</v>
      </c>
      <c r="I19" s="14"/>
      <c r="J19"/>
      <c r="K19" s="109"/>
      <c r="L19" s="109"/>
      <c r="M19"/>
      <c r="N19" s="110"/>
      <c r="O19"/>
      <c r="P19"/>
      <c r="Q19"/>
      <c r="R19"/>
      <c r="S19"/>
      <c r="T19"/>
      <c r="U19"/>
    </row>
    <row r="20" spans="1:21" ht="16.2" thickBot="1">
      <c r="A20" s="1">
        <v>9</v>
      </c>
      <c r="B20" s="98" t="str">
        <f>'Formulário-Customização complet'!M13</f>
        <v xml:space="preserve"> clonado em pET15b entre  e XhoI</v>
      </c>
      <c r="C20" s="2">
        <f>'Formulário-Simples'!P11</f>
        <v>0</v>
      </c>
      <c r="D20" s="42">
        <f t="shared" si="2"/>
        <v>0</v>
      </c>
      <c r="E20" s="43" t="s">
        <v>112</v>
      </c>
      <c r="F20" s="43">
        <f>IF(C20=0,0,IF(H20=0,VLOOKUP(H20,'Tabela de Custos'!$A$33:$K$42,5,FALSE),(VLOOKUP(H20,'Tabela de Custos'!$A$33:$K$42,5,FALSE)+VLOOKUP(E20,'Tabela de Custos'!$A$45:$B$48,2,FALSE))))</f>
        <v>0</v>
      </c>
      <c r="G20" s="44">
        <f t="shared" ref="G20:G56" si="3">(F20*$G$2)*$H$3</f>
        <v>0</v>
      </c>
      <c r="H20" s="14" t="e">
        <f>LOOKUP(C20,{100,501,2001,3001,6001,10001,15001,30001,50001,100001},{0,1,2,3,4,5,6,7,8,9})</f>
        <v>#N/A</v>
      </c>
      <c r="I20" s="14"/>
      <c r="J20"/>
      <c r="K20" s="109"/>
      <c r="L20" s="109"/>
      <c r="M20"/>
      <c r="N20" s="110"/>
      <c r="O20"/>
      <c r="P20"/>
      <c r="Q20"/>
      <c r="R20"/>
      <c r="S20"/>
      <c r="T20"/>
      <c r="U20"/>
    </row>
    <row r="21" spans="1:21" ht="16.2" thickBot="1">
      <c r="A21" s="1">
        <v>10</v>
      </c>
      <c r="B21" s="98" t="str">
        <f>'Formulário-Customização complet'!M14</f>
        <v xml:space="preserve"> clonado em pET28a entre  e XhoI</v>
      </c>
      <c r="C21" s="2">
        <f>'Formulário-Customização complet'!O14</f>
        <v>0</v>
      </c>
      <c r="D21" s="42">
        <f t="shared" si="2"/>
        <v>0</v>
      </c>
      <c r="E21" s="43" t="s">
        <v>112</v>
      </c>
      <c r="F21" s="43">
        <f>IF(C21=0,0,IF(H21=0,VLOOKUP(H21,'Tabela de Custos'!$A$33:$K$42,5,FALSE),(VLOOKUP(H21,'Tabela de Custos'!$A$33:$K$42,5,FALSE)+VLOOKUP(E21,'Tabela de Custos'!$A$45:$B$48,2,FALSE))))</f>
        <v>0</v>
      </c>
      <c r="G21" s="44">
        <f t="shared" si="3"/>
        <v>0</v>
      </c>
      <c r="H21" s="14" t="e">
        <f>LOOKUP(C21,{100,501,2001,3001,6001,10001,15001,30001,50001,100001},{0,1,2,3,4,5,6,7,8,9})</f>
        <v>#N/A</v>
      </c>
      <c r="I21" s="14"/>
      <c r="J21"/>
      <c r="K21" s="109"/>
      <c r="L21" s="109"/>
      <c r="M21"/>
      <c r="N21" s="110"/>
      <c r="O21"/>
      <c r="P21"/>
      <c r="Q21"/>
      <c r="R21"/>
      <c r="S21"/>
      <c r="T21"/>
      <c r="U21"/>
    </row>
    <row r="22" spans="1:21" ht="16.2" thickBot="1">
      <c r="A22" s="1">
        <v>11</v>
      </c>
      <c r="B22" s="98" t="str">
        <f>'Formulário-Customização complet'!M15</f>
        <v xml:space="preserve"> clonado em pET19b entre  e BamHI</v>
      </c>
      <c r="C22" s="2">
        <f>'Formulário-Customização complet'!O15</f>
        <v>0</v>
      </c>
      <c r="D22" s="42">
        <f t="shared" si="2"/>
        <v>0</v>
      </c>
      <c r="E22" s="43" t="s">
        <v>112</v>
      </c>
      <c r="F22" s="43">
        <f>IF(C22=0,0,IF(H22=0,VLOOKUP(H22,'Tabela de Custos'!$A$33:$K$42,5,FALSE),(VLOOKUP(H22,'Tabela de Custos'!$A$33:$K$42,5,FALSE)+VLOOKUP(E22,'Tabela de Custos'!$A$45:$B$48,2,FALSE))))</f>
        <v>0</v>
      </c>
      <c r="G22" s="44">
        <f t="shared" si="3"/>
        <v>0</v>
      </c>
      <c r="H22" s="14" t="e">
        <f>LOOKUP(C22,{100,501,2001,3001,6001,10001,15001,30001,50001,100001},{0,1,2,3,4,5,6,7,8,9})</f>
        <v>#N/A</v>
      </c>
      <c r="I22" s="14"/>
      <c r="J22" s="111"/>
      <c r="K22" s="112"/>
      <c r="L22" s="112"/>
      <c r="M22" s="111"/>
      <c r="N22" s="113"/>
      <c r="O22" s="111"/>
      <c r="P22" s="111"/>
      <c r="Q22" s="111"/>
      <c r="R22" s="111"/>
      <c r="S22" s="111"/>
      <c r="T22" s="111"/>
      <c r="U22"/>
    </row>
    <row r="23" spans="1:21" ht="15.6" thickBot="1">
      <c r="A23" s="1">
        <v>12</v>
      </c>
      <c r="B23" s="98" t="str">
        <f>'Formulário-Customização complet'!M16</f>
        <v xml:space="preserve"> clonado em pET19b entre  e BamHI</v>
      </c>
      <c r="C23" s="2">
        <f>'Formulário-Customização complet'!O16</f>
        <v>0</v>
      </c>
      <c r="D23" s="42">
        <f t="shared" si="2"/>
        <v>0</v>
      </c>
      <c r="E23" s="43" t="s">
        <v>112</v>
      </c>
      <c r="F23" s="43">
        <f>IF(C23=0,0,IF(H23=0,VLOOKUP(H23,'Tabela de Custos'!$A$33:$K$42,5,FALSE),(VLOOKUP(H23,'Tabela de Custos'!$A$33:$K$42,5,FALSE)+VLOOKUP(E23,'Tabela de Custos'!$A$45:$B$48,2,FALSE))))</f>
        <v>0</v>
      </c>
      <c r="G23" s="44">
        <f t="shared" si="3"/>
        <v>0</v>
      </c>
      <c r="H23" s="14" t="e">
        <f>LOOKUP(C23,{100,501,2001,3001,6001,10001,15001,30001,50001,100001},{0,1,2,3,4,5,6,7,8,9})</f>
        <v>#N/A</v>
      </c>
      <c r="I23" s="14"/>
      <c r="J23"/>
      <c r="K23"/>
      <c r="L23"/>
      <c r="M23"/>
      <c r="N23"/>
      <c r="O23"/>
      <c r="P23"/>
      <c r="Q23"/>
      <c r="R23"/>
      <c r="S23"/>
      <c r="T23"/>
      <c r="U23"/>
    </row>
    <row r="24" spans="1:21" ht="15.6" thickBot="1">
      <c r="A24" s="1">
        <v>13</v>
      </c>
      <c r="B24" s="98" t="str">
        <f>'Formulário-Customização complet'!M17</f>
        <v xml:space="preserve"> clonado em pET19b entre  e BamHI</v>
      </c>
      <c r="C24" s="2">
        <f>'Formulário-Customização complet'!O17</f>
        <v>0</v>
      </c>
      <c r="D24" s="42">
        <f t="shared" si="2"/>
        <v>0</v>
      </c>
      <c r="E24" s="43" t="s">
        <v>112</v>
      </c>
      <c r="F24" s="43">
        <f>IF(C24=0,0,IF(H24=0,VLOOKUP(H24,'Tabela de Custos'!$A$33:$K$42,5,FALSE),(VLOOKUP(H24,'Tabela de Custos'!$A$33:$K$42,5,FALSE)+VLOOKUP(E24,'Tabela de Custos'!$A$45:$B$48,2,FALSE))))</f>
        <v>0</v>
      </c>
      <c r="G24" s="44">
        <f t="shared" si="3"/>
        <v>0</v>
      </c>
      <c r="H24" s="14" t="e">
        <f>LOOKUP(C24,{100,501,2001,3001,6001,10001,15001,30001,50001,100001},{0,1,2,3,4,5,6,7,8,9})</f>
        <v>#N/A</v>
      </c>
      <c r="I24" s="14"/>
      <c r="J24" s="186"/>
      <c r="K24" s="186"/>
      <c r="L24" s="186"/>
      <c r="M24"/>
      <c r="N24"/>
      <c r="O24"/>
      <c r="P24"/>
      <c r="Q24"/>
      <c r="R24"/>
      <c r="S24"/>
      <c r="T24"/>
      <c r="U24"/>
    </row>
    <row r="25" spans="1:21" ht="15.6" thickBot="1">
      <c r="A25" s="1">
        <v>14</v>
      </c>
      <c r="B25" s="98" t="str">
        <f>'Formulário-Customização complet'!M18</f>
        <v xml:space="preserve"> clonado em pUC57_1.8k entre  e </v>
      </c>
      <c r="C25" s="2">
        <f>'Formulário-Customização complet'!O18</f>
        <v>0</v>
      </c>
      <c r="D25" s="42">
        <f t="shared" ref="D25:D56" si="4">IFERROR((IF(H25=0,G25, G25*C25)),0)</f>
        <v>0</v>
      </c>
      <c r="E25" s="43" t="s">
        <v>112</v>
      </c>
      <c r="F25" s="43">
        <f>IF(C25=0,0,IF(H25=0,VLOOKUP(H25,'Tabela de Custos'!$A$33:$K$42,5,FALSE),(VLOOKUP(H25,'Tabela de Custos'!$A$33:$K$42,5,FALSE)+VLOOKUP(E25,'Tabela de Custos'!$A$45:$B$48,2,FALSE))))</f>
        <v>0</v>
      </c>
      <c r="G25" s="44">
        <f t="shared" si="3"/>
        <v>0</v>
      </c>
      <c r="H25" s="14" t="e">
        <f>LOOKUP(C25,{100,501,2001,3001,6001,10001,15001,30001,50001,100001},{0,1,2,3,4,5,6,7,8,9})</f>
        <v>#N/A</v>
      </c>
      <c r="I25" s="14"/>
      <c r="J25"/>
      <c r="K25"/>
      <c r="L25"/>
      <c r="M25"/>
      <c r="N25"/>
      <c r="O25"/>
      <c r="P25"/>
      <c r="Q25"/>
      <c r="R25"/>
      <c r="S25"/>
      <c r="T25"/>
      <c r="U25"/>
    </row>
    <row r="26" spans="1:21" ht="15.6" thickBot="1">
      <c r="A26" s="1">
        <v>15</v>
      </c>
      <c r="B26" s="98" t="str">
        <f>'Formulário-Customização complet'!M19</f>
        <v xml:space="preserve"> clonado em pUC57_1.8k entre </v>
      </c>
      <c r="C26" s="2">
        <f>'Formulário-Customização complet'!O19</f>
        <v>0</v>
      </c>
      <c r="D26" s="42">
        <f t="shared" si="4"/>
        <v>0</v>
      </c>
      <c r="E26" s="43" t="s">
        <v>112</v>
      </c>
      <c r="F26" s="43">
        <f>IF(C26=0,0,IF(H26=0,VLOOKUP(H26,'Tabela de Custos'!$A$33:$K$42,5,FALSE),(VLOOKUP(H26,'Tabela de Custos'!$A$33:$K$42,5,FALSE)+VLOOKUP(E26,'Tabela de Custos'!$A$45:$B$48,2,FALSE))))</f>
        <v>0</v>
      </c>
      <c r="G26" s="44">
        <f t="shared" si="3"/>
        <v>0</v>
      </c>
      <c r="H26" s="14" t="e">
        <f>LOOKUP(C26,{100,501,2001,3001,6001,10001,15001,30001,50001,100001},{0,1,2,3,4,5,6,7,8,9})</f>
        <v>#N/A</v>
      </c>
      <c r="I26" s="14"/>
      <c r="J26"/>
      <c r="K26" s="114"/>
      <c r="L26"/>
      <c r="M26"/>
      <c r="N26"/>
      <c r="O26"/>
      <c r="P26"/>
      <c r="Q26"/>
      <c r="R26"/>
      <c r="S26"/>
      <c r="T26"/>
      <c r="U26"/>
    </row>
    <row r="27" spans="1:21" ht="15.6" thickBot="1">
      <c r="A27" s="1">
        <v>16</v>
      </c>
      <c r="B27" s="98" t="str">
        <f>'Formulário-Customização complet'!M20</f>
        <v xml:space="preserve"> clonado em pUC57_1.8k entre </v>
      </c>
      <c r="C27" s="2">
        <f>'Formulário-Customização complet'!O20</f>
        <v>0</v>
      </c>
      <c r="D27" s="42">
        <f t="shared" si="4"/>
        <v>0</v>
      </c>
      <c r="E27" s="43" t="s">
        <v>112</v>
      </c>
      <c r="F27" s="43">
        <f>IF(C27=0,0,IF(H27=0,VLOOKUP(H27,'Tabela de Custos'!$A$33:$K$42,5,FALSE),(VLOOKUP(H27,'Tabela de Custos'!$A$33:$K$42,5,FALSE)+VLOOKUP(E27,'Tabela de Custos'!$A$45:$B$48,2,FALSE))))</f>
        <v>0</v>
      </c>
      <c r="G27" s="44">
        <f t="shared" si="3"/>
        <v>0</v>
      </c>
      <c r="H27" s="14" t="e">
        <f>LOOKUP(C27,{100,501,2001,3001,6001,10001,15001,30001,50001,100001},{0,1,2,3,4,5,6,7,8,9})</f>
        <v>#N/A</v>
      </c>
      <c r="I27" s="14"/>
      <c r="J27"/>
      <c r="K27" s="114"/>
      <c r="L27"/>
      <c r="M27"/>
      <c r="N27"/>
      <c r="O27"/>
      <c r="P27"/>
      <c r="Q27"/>
      <c r="R27"/>
      <c r="S27"/>
      <c r="T27"/>
      <c r="U27"/>
    </row>
    <row r="28" spans="1:21" ht="15.6" thickBot="1">
      <c r="A28" s="1">
        <v>17</v>
      </c>
      <c r="B28" s="98" t="str">
        <f>'Formulário-Customização complet'!M21</f>
        <v xml:space="preserve"> clonado em pUC57_1.8k entre </v>
      </c>
      <c r="C28" s="2">
        <f>'Formulário-Customização complet'!O21</f>
        <v>0</v>
      </c>
      <c r="D28" s="42">
        <f t="shared" si="4"/>
        <v>0</v>
      </c>
      <c r="E28" s="43" t="s">
        <v>112</v>
      </c>
      <c r="F28" s="43">
        <f>IF(C28=0,0,IF(H28=0,VLOOKUP(H28,'Tabela de Custos'!$A$33:$K$42,5,FALSE),(VLOOKUP(H28,'Tabela de Custos'!$A$33:$K$42,5,FALSE)+VLOOKUP(E28,'Tabela de Custos'!$A$45:$B$48,2,FALSE))))</f>
        <v>0</v>
      </c>
      <c r="G28" s="44">
        <f t="shared" si="3"/>
        <v>0</v>
      </c>
      <c r="H28" s="14" t="e">
        <f>LOOKUP(C28,{100,501,2001,3001,6001,10001,15001,30001,50001,100001},{0,1,2,3,4,5,6,7,8,9})</f>
        <v>#N/A</v>
      </c>
      <c r="I28" s="14"/>
      <c r="J28"/>
      <c r="K28" s="115"/>
      <c r="L28"/>
      <c r="M28"/>
      <c r="N28"/>
      <c r="O28"/>
      <c r="P28"/>
      <c r="Q28"/>
      <c r="R28"/>
      <c r="S28"/>
      <c r="T28"/>
      <c r="U28"/>
    </row>
    <row r="29" spans="1:21" ht="15.6" thickBot="1">
      <c r="A29" s="1">
        <v>18</v>
      </c>
      <c r="B29" s="98" t="str">
        <f>'Formulário-Customização complet'!M22</f>
        <v xml:space="preserve"> clonado em pUC57_1.8k entre </v>
      </c>
      <c r="C29" s="2">
        <f>'Formulário-Customização complet'!O22</f>
        <v>0</v>
      </c>
      <c r="D29" s="42">
        <f t="shared" si="4"/>
        <v>0</v>
      </c>
      <c r="E29" s="43" t="s">
        <v>112</v>
      </c>
      <c r="F29" s="43">
        <f>IF(C29=0,0,IF(H29=0,VLOOKUP(H29,'Tabela de Custos'!$A$33:$K$42,5,FALSE),(VLOOKUP(H29,'Tabela de Custos'!$A$33:$K$42,5,FALSE)+VLOOKUP(E29,'Tabela de Custos'!$A$45:$B$48,2,FALSE))))</f>
        <v>0</v>
      </c>
      <c r="G29" s="44">
        <f t="shared" si="3"/>
        <v>0</v>
      </c>
      <c r="H29" s="14" t="e">
        <f>LOOKUP(C29,{100,501,2001,3001,6001,10001,15001,30001,50001,100001},{0,1,2,3,4,5,6,7,8,9})</f>
        <v>#N/A</v>
      </c>
      <c r="I29" s="14"/>
      <c r="J29" s="14"/>
      <c r="K29" s="14"/>
      <c r="L29" s="14"/>
      <c r="M29" s="14"/>
      <c r="N29" s="14"/>
      <c r="O29" s="14"/>
    </row>
    <row r="30" spans="1:21" ht="15.6" thickBot="1">
      <c r="A30" s="1">
        <v>19</v>
      </c>
      <c r="B30" s="98" t="str">
        <f>'Formulário-Customização complet'!M23</f>
        <v xml:space="preserve"> clonado em pUC57_1.8k entre </v>
      </c>
      <c r="C30" s="2">
        <f>'Formulário-Customização complet'!O23</f>
        <v>0</v>
      </c>
      <c r="D30" s="42">
        <f t="shared" si="4"/>
        <v>0</v>
      </c>
      <c r="E30" s="43" t="s">
        <v>112</v>
      </c>
      <c r="F30" s="43">
        <f>IF(C30=0,0,IF(H30=0,VLOOKUP(H30,'Tabela de Custos'!$A$33:$K$42,5,FALSE),(VLOOKUP(H30,'Tabela de Custos'!$A$33:$K$42,5,FALSE)+VLOOKUP(E30,'Tabela de Custos'!$A$45:$B$48,2,FALSE))))</f>
        <v>0</v>
      </c>
      <c r="G30" s="44">
        <f t="shared" si="3"/>
        <v>0</v>
      </c>
      <c r="H30" s="14" t="e">
        <f>LOOKUP(C30,{100,501,2001,3001,6001,10001,15001,30001,50001,100001},{0,1,2,3,4,5,6,7,8,9})</f>
        <v>#N/A</v>
      </c>
      <c r="I30" s="14"/>
      <c r="J30" s="14"/>
      <c r="K30" s="14"/>
      <c r="L30" s="14"/>
      <c r="M30" s="14"/>
      <c r="N30" s="14"/>
      <c r="O30" s="14"/>
    </row>
    <row r="31" spans="1:21" ht="15.6" thickBot="1">
      <c r="A31" s="1">
        <v>20</v>
      </c>
      <c r="B31" s="98" t="str">
        <f>'Formulário-Customização complet'!M24</f>
        <v xml:space="preserve"> clonado em pUC57_1.8k entre </v>
      </c>
      <c r="C31" s="2">
        <f>'Formulário-Customização complet'!O24</f>
        <v>0</v>
      </c>
      <c r="D31" s="42">
        <f t="shared" si="4"/>
        <v>0</v>
      </c>
      <c r="E31" s="43" t="s">
        <v>112</v>
      </c>
      <c r="F31" s="43">
        <f>IF(C31=0,0,IF(H31=0,VLOOKUP(H31,'Tabela de Custos'!$A$33:$K$42,5,FALSE),(VLOOKUP(H31,'Tabela de Custos'!$A$33:$K$42,5,FALSE)+VLOOKUP(E31,'Tabela de Custos'!$A$45:$B$48,2,FALSE))))</f>
        <v>0</v>
      </c>
      <c r="G31" s="44">
        <f t="shared" si="3"/>
        <v>0</v>
      </c>
      <c r="H31" s="14" t="e">
        <f>LOOKUP(C31,{100,501,2001,3001,6001,10001,15001,30001,50001,100001},{0,1,2,3,4,5,6,7,8,9})</f>
        <v>#N/A</v>
      </c>
      <c r="I31" s="14"/>
      <c r="J31" s="14"/>
      <c r="K31" s="14"/>
      <c r="L31" s="14"/>
      <c r="M31" s="14"/>
      <c r="N31" s="14"/>
      <c r="O31" s="14"/>
    </row>
    <row r="32" spans="1:21" ht="15.6" thickBot="1">
      <c r="A32" s="1">
        <v>21</v>
      </c>
      <c r="B32" s="98" t="str">
        <f>'Formulário-Customização complet'!M25</f>
        <v xml:space="preserve"> clonado em pUC57_1.8k entre </v>
      </c>
      <c r="C32" s="2">
        <f>'Formulário-Customização complet'!O25</f>
        <v>0</v>
      </c>
      <c r="D32" s="42">
        <f t="shared" si="4"/>
        <v>0</v>
      </c>
      <c r="E32" s="43" t="s">
        <v>112</v>
      </c>
      <c r="F32" s="43">
        <f>IF(C32=0,0,IF(H32=0,VLOOKUP(H32,'Tabela de Custos'!$A$33:$K$42,5,FALSE),(VLOOKUP(H32,'Tabela de Custos'!$A$33:$K$42,5,FALSE)+VLOOKUP(E32,'Tabela de Custos'!$A$45:$B$48,2,FALSE))))</f>
        <v>0</v>
      </c>
      <c r="G32" s="44">
        <f t="shared" si="3"/>
        <v>0</v>
      </c>
      <c r="H32" s="14" t="e">
        <f>LOOKUP(C32,{100,501,2001,3001,6001,10001,15001,30001,50001,100001},{0,1,2,3,4,5,6,7,8,9})</f>
        <v>#N/A</v>
      </c>
      <c r="I32" s="14"/>
      <c r="J32" s="14"/>
      <c r="K32" s="14"/>
      <c r="L32" s="14"/>
      <c r="M32" s="14"/>
      <c r="N32" s="14"/>
      <c r="O32" s="14"/>
    </row>
    <row r="33" spans="1:15" ht="15.6" thickBot="1">
      <c r="A33" s="1">
        <v>22</v>
      </c>
      <c r="B33" s="98" t="str">
        <f>'Formulário-Customização complet'!M26</f>
        <v xml:space="preserve"> clonado em pUC57_1.8k entre </v>
      </c>
      <c r="C33" s="2">
        <f>'Formulário-Customização complet'!O26</f>
        <v>0</v>
      </c>
      <c r="D33" s="42">
        <f t="shared" si="4"/>
        <v>0</v>
      </c>
      <c r="E33" s="43" t="s">
        <v>112</v>
      </c>
      <c r="F33" s="43">
        <f>IF(C33=0,0,IF(H33=0,VLOOKUP(H33,'Tabela de Custos'!$A$33:$K$42,5,FALSE),(VLOOKUP(H33,'Tabela de Custos'!$A$33:$K$42,5,FALSE)+VLOOKUP(E33,'Tabela de Custos'!$A$45:$B$48,2,FALSE))))</f>
        <v>0</v>
      </c>
      <c r="G33" s="44">
        <f t="shared" si="3"/>
        <v>0</v>
      </c>
      <c r="H33" s="14" t="e">
        <f>LOOKUP(C33,{100,501,2001,3001,6001,10001,15001,30001,50001,100001},{0,1,2,3,4,5,6,7,8,9})</f>
        <v>#N/A</v>
      </c>
      <c r="I33" s="14"/>
      <c r="J33" s="14"/>
      <c r="K33" s="14"/>
      <c r="L33" s="14"/>
      <c r="M33" s="14"/>
      <c r="N33" s="14"/>
      <c r="O33" s="14"/>
    </row>
    <row r="34" spans="1:15" ht="15.6" thickBot="1">
      <c r="A34" s="1">
        <v>23</v>
      </c>
      <c r="B34" s="98" t="str">
        <f>'Formulário-Customização complet'!M27</f>
        <v xml:space="preserve"> clonado em pUC57_1.8k entre </v>
      </c>
      <c r="C34" s="2">
        <f>'Formulário-Customização complet'!O27</f>
        <v>0</v>
      </c>
      <c r="D34" s="42">
        <f t="shared" si="4"/>
        <v>0</v>
      </c>
      <c r="E34" s="43" t="s">
        <v>112</v>
      </c>
      <c r="F34" s="43">
        <f>IF(C34=0,0,IF(H34=0,VLOOKUP(H34,'Tabela de Custos'!$A$33:$K$42,5,FALSE),(VLOOKUP(H34,'Tabela de Custos'!$A$33:$K$42,5,FALSE)+VLOOKUP(E34,'Tabela de Custos'!$A$45:$B$48,2,FALSE))))</f>
        <v>0</v>
      </c>
      <c r="G34" s="44">
        <f t="shared" si="3"/>
        <v>0</v>
      </c>
      <c r="H34" s="14" t="e">
        <f>LOOKUP(C34,{100,501,2001,3001,6001,10001,15001,30001,50001,100001},{0,1,2,3,4,5,6,7,8,9})</f>
        <v>#N/A</v>
      </c>
      <c r="I34" s="14"/>
      <c r="J34" s="14"/>
      <c r="K34" s="14"/>
      <c r="L34" s="14"/>
      <c r="M34" s="14"/>
      <c r="N34" s="14"/>
      <c r="O34" s="14"/>
    </row>
    <row r="35" spans="1:15" ht="15.6" thickBot="1">
      <c r="A35" s="1">
        <v>24</v>
      </c>
      <c r="B35" s="98" t="str">
        <f>'Formulário-Customização complet'!M28</f>
        <v xml:space="preserve"> clonado em  entre </v>
      </c>
      <c r="C35" s="2">
        <f>'Formulário-Customização complet'!O28</f>
        <v>0</v>
      </c>
      <c r="D35" s="42">
        <f t="shared" si="4"/>
        <v>0</v>
      </c>
      <c r="E35" s="43" t="s">
        <v>112</v>
      </c>
      <c r="F35" s="43">
        <f>IF(C35=0,0,IF(H35=0,VLOOKUP(H35,'Tabela de Custos'!$A$33:$K$42,5,FALSE),(VLOOKUP(H35,'Tabela de Custos'!$A$33:$K$42,5,FALSE)+VLOOKUP(E35,'Tabela de Custos'!$A$45:$B$48,2,FALSE))))</f>
        <v>0</v>
      </c>
      <c r="G35" s="44">
        <f t="shared" si="3"/>
        <v>0</v>
      </c>
      <c r="H35" s="14" t="e">
        <f>LOOKUP(C35,{100,501,2001,3001,6001,10001,15001,30001,50001,100001},{0,1,2,3,4,5,6,7,8,9})</f>
        <v>#N/A</v>
      </c>
      <c r="I35" s="14"/>
      <c r="J35" s="14"/>
      <c r="K35" s="14"/>
      <c r="L35" s="14"/>
      <c r="M35" s="14"/>
      <c r="N35" s="14"/>
      <c r="O35" s="14"/>
    </row>
    <row r="36" spans="1:15" ht="15.6" thickBot="1">
      <c r="A36" s="1">
        <v>25</v>
      </c>
      <c r="B36" s="98" t="str">
        <f>'Formulário-Customização complet'!M29</f>
        <v xml:space="preserve"> clonado em  entre </v>
      </c>
      <c r="C36" s="2">
        <f>'Formulário-Customização complet'!O29</f>
        <v>0</v>
      </c>
      <c r="D36" s="42">
        <f t="shared" si="4"/>
        <v>0</v>
      </c>
      <c r="E36" s="43" t="s">
        <v>112</v>
      </c>
      <c r="F36" s="43">
        <f>IF(C36=0,0,IF(H36=0,VLOOKUP(H36,'Tabela de Custos'!$A$33:$K$42,5,FALSE),(VLOOKUP(H36,'Tabela de Custos'!$A$33:$K$42,5,FALSE)+VLOOKUP(E36,'Tabela de Custos'!$A$45:$B$48,2,FALSE))))</f>
        <v>0</v>
      </c>
      <c r="G36" s="44">
        <f t="shared" si="3"/>
        <v>0</v>
      </c>
      <c r="H36" s="14" t="e">
        <f>LOOKUP(C36,{100,501,2001,3001,6001,10001,15001,30001,50001,100001},{0,1,2,3,4,5,6,7,8,9})</f>
        <v>#N/A</v>
      </c>
      <c r="I36" s="14"/>
      <c r="J36" s="14"/>
      <c r="K36" s="14"/>
      <c r="L36" s="14"/>
      <c r="M36" s="14"/>
      <c r="N36" s="14"/>
      <c r="O36" s="14"/>
    </row>
    <row r="37" spans="1:15" ht="15.6" thickBot="1">
      <c r="A37" s="1">
        <v>26</v>
      </c>
      <c r="B37" s="98" t="str">
        <f>'Formulário-Customização complet'!M30</f>
        <v xml:space="preserve"> clonado em  entre </v>
      </c>
      <c r="C37" s="2">
        <f>'Formulário-Customização complet'!O30</f>
        <v>0</v>
      </c>
      <c r="D37" s="42">
        <f t="shared" si="4"/>
        <v>0</v>
      </c>
      <c r="E37" s="43" t="s">
        <v>112</v>
      </c>
      <c r="F37" s="43">
        <f>IF(C37=0,0,IF(H37=0,VLOOKUP(H37,'Tabela de Custos'!$A$33:$K$42,5,FALSE),(VLOOKUP(H37,'Tabela de Custos'!$A$33:$K$42,5,FALSE)+VLOOKUP(E37,'Tabela de Custos'!$A$45:$B$48,2,FALSE))))</f>
        <v>0</v>
      </c>
      <c r="G37" s="44">
        <f t="shared" si="3"/>
        <v>0</v>
      </c>
      <c r="H37" s="14" t="e">
        <f>LOOKUP(C37,{100,501,2001,3001,6001,10001,15001,30001,50001,100001},{0,1,2,3,4,5,6,7,8,9})</f>
        <v>#N/A</v>
      </c>
      <c r="I37" s="14"/>
      <c r="J37" s="14"/>
      <c r="K37" s="14"/>
      <c r="L37" s="14"/>
      <c r="M37" s="14"/>
      <c r="N37" s="14"/>
      <c r="O37" s="14"/>
    </row>
    <row r="38" spans="1:15" ht="15.6" thickBot="1">
      <c r="A38" s="1">
        <v>27</v>
      </c>
      <c r="B38" s="98" t="str">
        <f>'Formulário-Customização complet'!M31</f>
        <v xml:space="preserve"> clonado em  entre </v>
      </c>
      <c r="C38" s="2" t="s">
        <v>156</v>
      </c>
      <c r="D38" s="42">
        <f t="shared" si="4"/>
        <v>0</v>
      </c>
      <c r="E38" s="43" t="s">
        <v>112</v>
      </c>
      <c r="F38" s="43" t="e">
        <f>IF(C38=0,0,IF(H38=0,VLOOKUP(H38,'Tabela de Custos'!$A$33:$K$42,5,FALSE),(VLOOKUP(H38,'Tabela de Custos'!$A$33:$K$42,5,FALSE)+VLOOKUP(E38,'Tabela de Custos'!$A$45:$B$48,2,FALSE))))</f>
        <v>#N/A</v>
      </c>
      <c r="G38" s="44" t="e">
        <f t="shared" si="3"/>
        <v>#N/A</v>
      </c>
      <c r="H38" s="14" t="e">
        <f>LOOKUP(C38,{100,501,2001,3001,6001,10001,15001,30001,50001,100001},{0,1,2,3,4,5,6,7,8,9})</f>
        <v>#N/A</v>
      </c>
      <c r="I38" s="14"/>
      <c r="J38" s="14"/>
      <c r="K38" s="14"/>
      <c r="L38" s="14"/>
      <c r="M38" s="14"/>
      <c r="N38" s="14"/>
      <c r="O38" s="14"/>
    </row>
    <row r="39" spans="1:15" ht="15.6" thickBot="1">
      <c r="A39" s="1">
        <v>28</v>
      </c>
      <c r="B39" s="98" t="str">
        <f>'Formulário-Customização complet'!M32</f>
        <v xml:space="preserve"> clonado em  entre </v>
      </c>
      <c r="C39" s="2">
        <f>'Formulário-Customização complet'!O32</f>
        <v>0</v>
      </c>
      <c r="D39" s="42">
        <f t="shared" si="4"/>
        <v>0</v>
      </c>
      <c r="E39" s="43" t="s">
        <v>112</v>
      </c>
      <c r="F39" s="43">
        <f>IF(C39=0,0,IF(H39=0,VLOOKUP(H39,'Tabela de Custos'!$A$33:$K$42,5,FALSE),(VLOOKUP(H39,'Tabela de Custos'!$A$33:$K$42,5,FALSE)+VLOOKUP(E39,'Tabela de Custos'!$A$45:$B$48,2,FALSE))))</f>
        <v>0</v>
      </c>
      <c r="G39" s="44">
        <f t="shared" si="3"/>
        <v>0</v>
      </c>
      <c r="H39" s="14" t="e">
        <f>LOOKUP(C39,{100,501,2001,3001,6001,10001,15001,30001,50001,100001},{0,1,2,3,4,5,6,7,8,9})</f>
        <v>#N/A</v>
      </c>
      <c r="I39" s="14"/>
      <c r="J39" s="14"/>
      <c r="K39" s="14"/>
      <c r="L39" s="14"/>
      <c r="M39" s="14"/>
      <c r="N39" s="14"/>
      <c r="O39" s="14"/>
    </row>
    <row r="40" spans="1:15" ht="15.6" thickBot="1">
      <c r="A40" s="1">
        <v>29</v>
      </c>
      <c r="B40" s="98" t="str">
        <f>'Formulário-Customização complet'!M33</f>
        <v xml:space="preserve"> clonado em  entre </v>
      </c>
      <c r="C40" s="2">
        <f>'Formulário-Customização complet'!O33</f>
        <v>0</v>
      </c>
      <c r="D40" s="42">
        <f t="shared" si="4"/>
        <v>0</v>
      </c>
      <c r="E40" s="43" t="s">
        <v>112</v>
      </c>
      <c r="F40" s="43">
        <f>IF(C40=0,0,IF(H40=0,VLOOKUP(H40,'Tabela de Custos'!$A$33:$K$42,5,FALSE),(VLOOKUP(H40,'Tabela de Custos'!$A$33:$K$42,5,FALSE)+VLOOKUP(E40,'Tabela de Custos'!$A$45:$B$48,2,FALSE))))</f>
        <v>0</v>
      </c>
      <c r="G40" s="44">
        <f t="shared" si="3"/>
        <v>0</v>
      </c>
      <c r="H40" s="14" t="e">
        <f>LOOKUP(C40,{100,501,2001,3001,6001,10001,15001,30001,50001,100001},{0,1,2,3,4,5,6,7,8,9})</f>
        <v>#N/A</v>
      </c>
      <c r="I40" s="14"/>
      <c r="J40" s="14"/>
      <c r="K40" s="14"/>
      <c r="L40" s="14"/>
      <c r="M40" s="14"/>
      <c r="N40" s="14"/>
      <c r="O40" s="14"/>
    </row>
    <row r="41" spans="1:15" ht="15.6" thickBot="1">
      <c r="A41" s="1">
        <v>30</v>
      </c>
      <c r="B41" s="98" t="str">
        <f>'Formulário-Customização complet'!M34</f>
        <v xml:space="preserve"> clonado em  entre </v>
      </c>
      <c r="C41" s="2">
        <f>'Formulário-Customização complet'!O34</f>
        <v>0</v>
      </c>
      <c r="D41" s="42">
        <f t="shared" si="4"/>
        <v>0</v>
      </c>
      <c r="E41" s="43" t="s">
        <v>112</v>
      </c>
      <c r="F41" s="43">
        <f>IF(C41=0,0,IF(H41=0,VLOOKUP(H41,'Tabela de Custos'!$A$33:$K$42,5,FALSE),(VLOOKUP(H41,'Tabela de Custos'!$A$33:$K$42,5,FALSE)+VLOOKUP(E41,'Tabela de Custos'!$A$45:$B$48,2,FALSE))))</f>
        <v>0</v>
      </c>
      <c r="G41" s="44">
        <f t="shared" si="3"/>
        <v>0</v>
      </c>
      <c r="H41" s="14" t="e">
        <f>LOOKUP(C41,{100,501,2001,3001,6001,10001,15001,30001,50001,100001},{0,1,2,3,4,5,6,7,8,9})</f>
        <v>#N/A</v>
      </c>
      <c r="I41" s="14"/>
      <c r="J41" s="14"/>
      <c r="K41" s="14"/>
      <c r="L41" s="14"/>
      <c r="M41" s="14"/>
      <c r="N41" s="14"/>
      <c r="O41" s="14"/>
    </row>
    <row r="42" spans="1:15" ht="15.6" thickBot="1">
      <c r="A42" s="1">
        <v>31</v>
      </c>
      <c r="B42" s="98" t="str">
        <f>'Formulário-Customização complet'!M35</f>
        <v xml:space="preserve"> clonado em  entre </v>
      </c>
      <c r="C42" s="2">
        <f>'Formulário-Customização complet'!O35</f>
        <v>0</v>
      </c>
      <c r="D42" s="42">
        <f t="shared" si="4"/>
        <v>0</v>
      </c>
      <c r="E42" s="43" t="s">
        <v>112</v>
      </c>
      <c r="F42" s="43">
        <f>IF(C42=0,0,IF(H42=0,VLOOKUP(H42,'Tabela de Custos'!$A$33:$K$42,5,FALSE),(VLOOKUP(H42,'Tabela de Custos'!$A$33:$K$42,5,FALSE)+VLOOKUP(E42,'Tabela de Custos'!$A$45:$B$48,2,FALSE))))</f>
        <v>0</v>
      </c>
      <c r="G42" s="44">
        <f t="shared" si="3"/>
        <v>0</v>
      </c>
      <c r="H42" s="14" t="e">
        <f>LOOKUP(C42,{100,501,2001,3001,6001,10001,15001,30001,50001,100001},{0,1,2,3,4,5,6,7,8,9})</f>
        <v>#N/A</v>
      </c>
      <c r="I42" s="14"/>
      <c r="J42" s="14"/>
      <c r="K42" s="14"/>
      <c r="L42" s="14"/>
      <c r="M42" s="14"/>
      <c r="N42" s="14"/>
      <c r="O42" s="14"/>
    </row>
    <row r="43" spans="1:15" ht="15.6" thickBot="1">
      <c r="A43" s="1">
        <v>32</v>
      </c>
      <c r="B43" s="98" t="str">
        <f>'Formulário-Customização complet'!M36</f>
        <v xml:space="preserve"> clonado em  entre </v>
      </c>
      <c r="C43" s="2">
        <f>'Formulário-Customização complet'!O36</f>
        <v>0</v>
      </c>
      <c r="D43" s="42">
        <f t="shared" si="4"/>
        <v>0</v>
      </c>
      <c r="E43" s="43" t="s">
        <v>112</v>
      </c>
      <c r="F43" s="43">
        <f>IF(C43=0,0,IF(H43=0,VLOOKUP(H43,'Tabela de Custos'!$A$33:$K$42,5,FALSE),(VLOOKUP(H43,'Tabela de Custos'!$A$33:$K$42,5,FALSE)+VLOOKUP(E43,'Tabela de Custos'!$A$45:$B$48,2,FALSE))))</f>
        <v>0</v>
      </c>
      <c r="G43" s="44">
        <f t="shared" si="3"/>
        <v>0</v>
      </c>
      <c r="H43" s="14" t="e">
        <f>LOOKUP(C43,{100,501,2001,3001,6001,10001,15001,30001,50001,100001},{0,1,2,3,4,5,6,7,8,9})</f>
        <v>#N/A</v>
      </c>
      <c r="I43" s="14"/>
      <c r="J43" s="14"/>
      <c r="K43" s="14"/>
      <c r="L43" s="14"/>
      <c r="M43" s="14"/>
      <c r="N43" s="14"/>
      <c r="O43" s="14"/>
    </row>
    <row r="44" spans="1:15" ht="15.6" thickBot="1">
      <c r="A44" s="1">
        <v>33</v>
      </c>
      <c r="B44" s="98" t="str">
        <f>'Formulário-Customização complet'!M37</f>
        <v xml:space="preserve"> clonado em  entre </v>
      </c>
      <c r="C44" s="2">
        <f>'Formulário-Customização complet'!O37</f>
        <v>0</v>
      </c>
      <c r="D44" s="42">
        <f t="shared" si="4"/>
        <v>0</v>
      </c>
      <c r="E44" s="43" t="s">
        <v>112</v>
      </c>
      <c r="F44" s="43">
        <f>IF(C44=0,0,IF(H44=0,VLOOKUP(H44,'Tabela de Custos'!$A$33:$K$42,5,FALSE),(VLOOKUP(H44,'Tabela de Custos'!$A$33:$K$42,5,FALSE)+VLOOKUP(E44,'Tabela de Custos'!$A$45:$B$48,2,FALSE))))</f>
        <v>0</v>
      </c>
      <c r="G44" s="44">
        <f t="shared" si="3"/>
        <v>0</v>
      </c>
      <c r="H44" s="14" t="e">
        <f>LOOKUP(C44,{100,501,2001,3001,6001,10001,15001,30001,50001,100001},{0,1,2,3,4,5,6,7,8,9})</f>
        <v>#N/A</v>
      </c>
      <c r="I44" s="14"/>
      <c r="J44" s="14"/>
      <c r="K44" s="14"/>
      <c r="L44" s="14"/>
      <c r="M44" s="14"/>
      <c r="N44" s="14"/>
      <c r="O44" s="14"/>
    </row>
    <row r="45" spans="1:15" ht="15.6" thickBot="1">
      <c r="A45" s="1">
        <v>34</v>
      </c>
      <c r="B45" s="98" t="str">
        <f>'Formulário-Customização complet'!M38</f>
        <v xml:space="preserve"> clonado em  entre </v>
      </c>
      <c r="C45" s="2">
        <f>'Formulário-Customização complet'!O38</f>
        <v>0</v>
      </c>
      <c r="D45" s="42">
        <f t="shared" si="4"/>
        <v>0</v>
      </c>
      <c r="E45" s="43" t="s">
        <v>112</v>
      </c>
      <c r="F45" s="43">
        <f>IF(C45=0,0,IF(H45=0,VLOOKUP(H45,'Tabela de Custos'!$A$33:$K$42,5,FALSE),(VLOOKUP(H45,'Tabela de Custos'!$A$33:$K$42,5,FALSE)+VLOOKUP(E45,'Tabela de Custos'!$A$45:$B$48,2,FALSE))))</f>
        <v>0</v>
      </c>
      <c r="G45" s="44">
        <f t="shared" si="3"/>
        <v>0</v>
      </c>
      <c r="H45" s="14" t="e">
        <f>LOOKUP(C45,{100,501,2001,3001,6001,10001,15001,30001,50001,100001},{0,1,2,3,4,5,6,7,8,9})</f>
        <v>#N/A</v>
      </c>
      <c r="I45" s="14"/>
      <c r="J45" s="14"/>
      <c r="K45" s="14"/>
      <c r="L45" s="14"/>
      <c r="M45" s="14"/>
      <c r="N45" s="14"/>
      <c r="O45" s="14"/>
    </row>
    <row r="46" spans="1:15" ht="15.6" thickBot="1">
      <c r="A46" s="1">
        <v>35</v>
      </c>
      <c r="B46" s="98" t="str">
        <f>'Formulário-Customização complet'!M39</f>
        <v xml:space="preserve"> clonado em  entre </v>
      </c>
      <c r="C46" s="2">
        <f>'Formulário-Customização complet'!O39</f>
        <v>0</v>
      </c>
      <c r="D46" s="42">
        <f t="shared" si="4"/>
        <v>0</v>
      </c>
      <c r="E46" s="43" t="s">
        <v>112</v>
      </c>
      <c r="F46" s="43">
        <f>IF(C46=0,0,IF(H46=0,VLOOKUP(H46,'Tabela de Custos'!$A$33:$K$42,5,FALSE),(VLOOKUP(H46,'Tabela de Custos'!$A$33:$K$42,5,FALSE)+VLOOKUP(E46,'Tabela de Custos'!$A$45:$B$48,2,FALSE))))</f>
        <v>0</v>
      </c>
      <c r="G46" s="44">
        <f t="shared" si="3"/>
        <v>0</v>
      </c>
      <c r="H46" s="14" t="e">
        <f>LOOKUP(C46,{100,501,2001,3001,6001,10001,15001,30001,50001,100001},{0,1,2,3,4,5,6,7,8,9})</f>
        <v>#N/A</v>
      </c>
      <c r="I46" s="14"/>
      <c r="J46" s="14"/>
      <c r="K46" s="14"/>
      <c r="L46" s="14"/>
      <c r="M46" s="14"/>
      <c r="N46" s="14"/>
      <c r="O46" s="14"/>
    </row>
    <row r="47" spans="1:15" ht="15.6" thickBot="1">
      <c r="A47" s="1">
        <v>36</v>
      </c>
      <c r="B47" s="98" t="str">
        <f>'Formulário-Customização complet'!M40</f>
        <v xml:space="preserve"> clonado em  entre </v>
      </c>
      <c r="C47" s="2">
        <f>'Formulário-Customização complet'!O40</f>
        <v>0</v>
      </c>
      <c r="D47" s="42">
        <f t="shared" si="4"/>
        <v>0</v>
      </c>
      <c r="E47" s="43" t="s">
        <v>112</v>
      </c>
      <c r="F47" s="43">
        <f>IF(C47=0,0,IF(H47=0,VLOOKUP(H47,'Tabela de Custos'!$A$33:$K$42,5,FALSE),(VLOOKUP(H47,'Tabela de Custos'!$A$33:$K$42,5,FALSE)+VLOOKUP(E47,'Tabela de Custos'!$A$45:$B$48,2,FALSE))))</f>
        <v>0</v>
      </c>
      <c r="G47" s="44">
        <f t="shared" si="3"/>
        <v>0</v>
      </c>
      <c r="H47" s="14" t="e">
        <f>LOOKUP(C47,{100,501,2001,3001,6001,10001,15001,30001,50001,100001},{0,1,2,3,4,5,6,7,8,9})</f>
        <v>#N/A</v>
      </c>
      <c r="I47" s="14"/>
      <c r="J47" s="14"/>
      <c r="K47" s="14"/>
      <c r="L47" s="14"/>
      <c r="M47" s="14"/>
      <c r="N47" s="14"/>
      <c r="O47" s="14"/>
    </row>
    <row r="48" spans="1:15" ht="15.6" thickBot="1">
      <c r="A48" s="1">
        <v>37</v>
      </c>
      <c r="B48" s="98" t="str">
        <f>'Formulário-Customização complet'!M41</f>
        <v xml:space="preserve"> clonado em  entre </v>
      </c>
      <c r="C48" s="2">
        <f>'Formulário-Customização complet'!O41</f>
        <v>0</v>
      </c>
      <c r="D48" s="42">
        <f t="shared" si="4"/>
        <v>0</v>
      </c>
      <c r="E48" s="43" t="s">
        <v>112</v>
      </c>
      <c r="F48" s="43">
        <f>IF(C48=0,0,IF(H48=0,VLOOKUP(H48,'Tabela de Custos'!$A$33:$K$42,5,FALSE),(VLOOKUP(H48,'Tabela de Custos'!$A$33:$K$42,5,FALSE)+VLOOKUP(E48,'Tabela de Custos'!$A$45:$B$48,2,FALSE))))</f>
        <v>0</v>
      </c>
      <c r="G48" s="44">
        <f t="shared" si="3"/>
        <v>0</v>
      </c>
      <c r="H48" s="14" t="e">
        <f>LOOKUP(C48,{100,501,2001,3001,6001,10001,15001,30001,50001,100001},{0,1,2,3,4,5,6,7,8,9})</f>
        <v>#N/A</v>
      </c>
      <c r="I48" s="14"/>
      <c r="J48" s="14"/>
      <c r="K48" s="14"/>
      <c r="L48" s="14"/>
      <c r="M48" s="14"/>
      <c r="N48" s="14"/>
      <c r="O48" s="14"/>
    </row>
    <row r="49" spans="1:15" ht="15.6" thickBot="1">
      <c r="A49" s="1">
        <v>38</v>
      </c>
      <c r="B49" s="98" t="str">
        <f>'Formulário-Customização complet'!M42</f>
        <v xml:space="preserve"> clonado em  entre </v>
      </c>
      <c r="C49" s="2">
        <f>'Formulário-Customização complet'!O42</f>
        <v>0</v>
      </c>
      <c r="D49" s="42">
        <f t="shared" si="4"/>
        <v>0</v>
      </c>
      <c r="E49" s="43" t="s">
        <v>112</v>
      </c>
      <c r="F49" s="43">
        <f>IF(C49=0,0,IF(H49=0,VLOOKUP(H49,'Tabela de Custos'!$A$33:$K$42,5,FALSE),(VLOOKUP(H49,'Tabela de Custos'!$A$33:$K$42,5,FALSE)+VLOOKUP(E49,'Tabela de Custos'!$A$45:$B$48,2,FALSE))))</f>
        <v>0</v>
      </c>
      <c r="G49" s="44">
        <f t="shared" si="3"/>
        <v>0</v>
      </c>
      <c r="H49" s="14" t="e">
        <f>LOOKUP(C49,{100,501,2001,3001,6001,10001,15001,30001,50001,100001},{0,1,2,3,4,5,6,7,8,9})</f>
        <v>#N/A</v>
      </c>
      <c r="I49" s="14"/>
      <c r="J49" s="14"/>
      <c r="K49" s="14"/>
      <c r="L49" s="14"/>
      <c r="M49" s="14"/>
      <c r="N49" s="14"/>
      <c r="O49" s="14"/>
    </row>
    <row r="50" spans="1:15" ht="15.6" thickBot="1">
      <c r="A50" s="1">
        <v>39</v>
      </c>
      <c r="B50" s="98" t="str">
        <f>'Formulário-Customização complet'!M43</f>
        <v xml:space="preserve"> clonado em  entre </v>
      </c>
      <c r="C50" s="2">
        <f>'Formulário-Customização complet'!O43</f>
        <v>0</v>
      </c>
      <c r="D50" s="42">
        <f t="shared" si="4"/>
        <v>0</v>
      </c>
      <c r="E50" s="43" t="s">
        <v>112</v>
      </c>
      <c r="F50" s="43">
        <f>IF(C50=0,0,IF(H50=0,VLOOKUP(H50,'Tabela de Custos'!$A$33:$K$42,5,FALSE),(VLOOKUP(H50,'Tabela de Custos'!$A$33:$K$42,5,FALSE)+VLOOKUP(E50,'Tabela de Custos'!$A$45:$B$48,2,FALSE))))</f>
        <v>0</v>
      </c>
      <c r="G50" s="44">
        <f t="shared" si="3"/>
        <v>0</v>
      </c>
      <c r="H50" s="14" t="e">
        <f>LOOKUP(C50,{100,501,2001,3001,6001,10001,15001,30001,50001,100001},{0,1,2,3,4,5,6,7,8,9})</f>
        <v>#N/A</v>
      </c>
      <c r="I50" s="14"/>
      <c r="J50" s="14"/>
      <c r="K50" s="14"/>
      <c r="L50" s="14"/>
      <c r="M50" s="14"/>
      <c r="N50" s="14"/>
      <c r="O50" s="14"/>
    </row>
    <row r="51" spans="1:15" ht="15.6" thickBot="1">
      <c r="A51" s="1">
        <v>40</v>
      </c>
      <c r="B51" s="98" t="str">
        <f>'Formulário-Customização complet'!M44</f>
        <v xml:space="preserve"> clonado em  entre </v>
      </c>
      <c r="C51" s="2">
        <f>'Formulário-Customização complet'!O44</f>
        <v>0</v>
      </c>
      <c r="D51" s="42">
        <f t="shared" si="4"/>
        <v>0</v>
      </c>
      <c r="E51" s="43" t="s">
        <v>112</v>
      </c>
      <c r="F51" s="43">
        <f>IF(C51=0,0,IF(H51=0,VLOOKUP(H51,'Tabela de Custos'!$A$33:$K$42,5,FALSE),(VLOOKUP(H51,'Tabela de Custos'!$A$33:$K$42,5,FALSE)+VLOOKUP(E51,'Tabela de Custos'!$A$45:$B$48,2,FALSE))))</f>
        <v>0</v>
      </c>
      <c r="G51" s="44">
        <f t="shared" si="3"/>
        <v>0</v>
      </c>
      <c r="H51" s="14" t="e">
        <f>LOOKUP(C51,{100,501,2001,3001,6001,10001,15001,30001,50001,100001},{0,1,2,3,4,5,6,7,8,9})</f>
        <v>#N/A</v>
      </c>
      <c r="I51" s="14"/>
      <c r="J51" s="14"/>
      <c r="K51" s="14"/>
      <c r="L51" s="14"/>
      <c r="M51" s="14"/>
      <c r="N51" s="14"/>
      <c r="O51" s="14"/>
    </row>
    <row r="52" spans="1:15" ht="15.6" thickBot="1">
      <c r="A52" s="1">
        <v>41</v>
      </c>
      <c r="B52" s="98" t="str">
        <f>'Formulário-Customização complet'!M45</f>
        <v xml:space="preserve"> clonado em  entre </v>
      </c>
      <c r="C52" s="2">
        <f>'Formulário-Customização complet'!O45</f>
        <v>0</v>
      </c>
      <c r="D52" s="42">
        <f t="shared" si="4"/>
        <v>0</v>
      </c>
      <c r="E52" s="43" t="s">
        <v>112</v>
      </c>
      <c r="F52" s="43">
        <f>IF(C52=0,0,IF(H52=0,VLOOKUP(H52,'Tabela de Custos'!$A$33:$K$42,5,FALSE),(VLOOKUP(H52,'Tabela de Custos'!$A$33:$K$42,5,FALSE)+VLOOKUP(E52,'Tabela de Custos'!$A$45:$B$48,2,FALSE))))</f>
        <v>0</v>
      </c>
      <c r="G52" s="44">
        <f t="shared" si="3"/>
        <v>0</v>
      </c>
      <c r="H52" s="14" t="e">
        <f>LOOKUP(C52,{100,501,2001,3001,6001,10001,15001,30001,50001,100001},{0,1,2,3,4,5,6,7,8,9})</f>
        <v>#N/A</v>
      </c>
      <c r="I52" s="14"/>
      <c r="J52" s="14"/>
      <c r="K52" s="14"/>
      <c r="L52" s="14"/>
      <c r="M52" s="14"/>
      <c r="N52" s="14"/>
      <c r="O52" s="14"/>
    </row>
    <row r="53" spans="1:15" ht="15.6" thickBot="1">
      <c r="A53" s="1">
        <v>42</v>
      </c>
      <c r="B53" s="98" t="str">
        <f>'Formulário-Customização complet'!M46</f>
        <v xml:space="preserve"> clonado em  entre  e </v>
      </c>
      <c r="C53" s="2">
        <f>'Formulário-Customização complet'!O46</f>
        <v>0</v>
      </c>
      <c r="D53" s="42">
        <f t="shared" si="4"/>
        <v>0</v>
      </c>
      <c r="E53" s="43" t="s">
        <v>112</v>
      </c>
      <c r="F53" s="43">
        <f>IF(C53=0,0,IF(H53=0,VLOOKUP(H53,'Tabela de Custos'!$A$33:$K$42,5,FALSE),(VLOOKUP(H53,'Tabela de Custos'!$A$33:$K$42,5,FALSE)+VLOOKUP(E53,'Tabela de Custos'!$A$45:$B$48,2,FALSE))))</f>
        <v>0</v>
      </c>
      <c r="G53" s="44">
        <f t="shared" si="3"/>
        <v>0</v>
      </c>
      <c r="H53" s="14" t="e">
        <f>LOOKUP(C53,{100,501,2001,3001,6001,10001,15001,30001,50001,100001},{0,1,2,3,4,5,6,7,8,9})</f>
        <v>#N/A</v>
      </c>
      <c r="I53" s="14"/>
      <c r="J53" s="14"/>
      <c r="K53" s="14"/>
      <c r="L53" s="14"/>
      <c r="M53" s="14"/>
      <c r="N53" s="14"/>
      <c r="O53" s="14"/>
    </row>
    <row r="54" spans="1:15" ht="15.6" thickBot="1">
      <c r="A54" s="1">
        <v>43</v>
      </c>
      <c r="B54" s="98" t="str">
        <f>'Formulário-Customização complet'!M47</f>
        <v xml:space="preserve"> clonado em  entre  e </v>
      </c>
      <c r="C54" s="2">
        <f>'Formulário-Customização complet'!O47</f>
        <v>0</v>
      </c>
      <c r="D54" s="42">
        <f t="shared" si="4"/>
        <v>0</v>
      </c>
      <c r="E54" s="43" t="s">
        <v>112</v>
      </c>
      <c r="F54" s="43">
        <f>IF(C54=0,0,IF(H54=0,VLOOKUP(H54,'Tabela de Custos'!$A$33:$K$42,5,FALSE),(VLOOKUP(H54,'Tabela de Custos'!$A$33:$K$42,5,FALSE)+VLOOKUP(E54,'Tabela de Custos'!$A$45:$B$48,2,FALSE))))</f>
        <v>0</v>
      </c>
      <c r="G54" s="44">
        <f t="shared" si="3"/>
        <v>0</v>
      </c>
      <c r="H54" s="14" t="e">
        <f>LOOKUP(C54,{100,501,2001,3001,6001,10001,15001,30001,50001,100001},{0,1,2,3,4,5,6,7,8,9})</f>
        <v>#N/A</v>
      </c>
      <c r="I54" s="14"/>
      <c r="J54" s="14"/>
      <c r="K54" s="14"/>
      <c r="L54" s="14"/>
      <c r="M54" s="14"/>
      <c r="N54" s="14"/>
      <c r="O54" s="14"/>
    </row>
    <row r="55" spans="1:15" ht="15.6" thickBot="1">
      <c r="A55" s="1">
        <v>44</v>
      </c>
      <c r="B55" s="98">
        <f>'Formulário-Customização complet'!M50</f>
        <v>0</v>
      </c>
      <c r="C55" s="2">
        <f>'Formulário-Customização complet'!O48</f>
        <v>0</v>
      </c>
      <c r="D55" s="42">
        <f t="shared" si="4"/>
        <v>0</v>
      </c>
      <c r="E55" s="43" t="s">
        <v>112</v>
      </c>
      <c r="F55" s="43">
        <f>IF(C55=0,0,IF(H55=0,VLOOKUP(H55,'Tabela de Custos'!$A$33:$K$42,5,FALSE),(VLOOKUP(H55,'Tabela de Custos'!$A$33:$K$42,5,FALSE)+VLOOKUP(E55,'Tabela de Custos'!$A$45:$B$48,2,FALSE))))</f>
        <v>0</v>
      </c>
      <c r="G55" s="44">
        <f t="shared" si="3"/>
        <v>0</v>
      </c>
      <c r="H55" s="14" t="e">
        <f>LOOKUP(C55,{100,501,2001,3001,6001,10001,15001,30001,50001,100001},{0,1,2,3,4,5,6,7,8,9})</f>
        <v>#N/A</v>
      </c>
      <c r="I55" s="14"/>
      <c r="J55" s="14"/>
      <c r="K55" s="14"/>
      <c r="L55" s="14"/>
      <c r="M55" s="14"/>
      <c r="N55" s="14"/>
      <c r="O55" s="14"/>
    </row>
    <row r="56" spans="1:15" ht="15.6" thickBot="1">
      <c r="A56" s="1">
        <v>45</v>
      </c>
      <c r="B56" s="98">
        <f>'Formulário-Customização complet'!M51</f>
        <v>0</v>
      </c>
      <c r="C56" s="2">
        <f>'Formulário-Customização complet'!O49</f>
        <v>0</v>
      </c>
      <c r="D56" s="42">
        <f t="shared" si="4"/>
        <v>0</v>
      </c>
      <c r="E56" s="43" t="s">
        <v>112</v>
      </c>
      <c r="F56" s="43">
        <f>IF(C56=0,0,IF(H56=0,VLOOKUP(H56,'Tabela de Custos'!$A$33:$K$42,5,FALSE),(VLOOKUP(H56,'Tabela de Custos'!$A$33:$K$42,5,FALSE)+VLOOKUP(E56,'Tabela de Custos'!$A$45:$B$48,2,FALSE))))</f>
        <v>0</v>
      </c>
      <c r="G56" s="44">
        <f t="shared" si="3"/>
        <v>0</v>
      </c>
      <c r="H56" s="14" t="e">
        <f>LOOKUP(C56,{100,501,2001,3001,6001,10001,15001,30001,50001,100001},{0,1,2,3,4,5,6,7,8,9})</f>
        <v>#N/A</v>
      </c>
      <c r="I56" s="14"/>
      <c r="J56" s="14"/>
      <c r="K56" s="14"/>
      <c r="L56" s="14"/>
      <c r="M56" s="14"/>
      <c r="N56" s="14"/>
      <c r="O56" s="14"/>
    </row>
    <row r="57" spans="1:15" ht="15" thickBot="1">
      <c r="A57" s="1">
        <v>46</v>
      </c>
      <c r="B57" s="2"/>
      <c r="C57" s="2">
        <f>'Formulário-Customização complet'!O50</f>
        <v>0</v>
      </c>
      <c r="D57" s="42">
        <f>IFERROR((IF(H57=0,G57, G57*C57)),0)</f>
        <v>0</v>
      </c>
      <c r="E57" s="43" t="s">
        <v>112</v>
      </c>
      <c r="F57" s="43">
        <f>IF(C57=0,0,IF(H57=0,VLOOKUP(H57,'Tabela de Custos'!$A$33:$K$42,5,FALSE),(VLOOKUP(H57,'Tabela de Custos'!$A$33:$K$42,5,FALSE)+VLOOKUP(E57,'Tabela de Custos'!$A$45:$B$48,2,FALSE))))</f>
        <v>0</v>
      </c>
      <c r="G57" s="44">
        <f>(F57*$G$2)*$H$3</f>
        <v>0</v>
      </c>
      <c r="H57" s="14" t="e">
        <f>LOOKUP(C57,{100,501,2001,3001,6001,10001,15001,30001,50001,100001},{0,1,2,3,4,5,6,7,8,9})</f>
        <v>#N/A</v>
      </c>
      <c r="I57" s="14"/>
      <c r="J57" s="14"/>
      <c r="K57" s="14"/>
      <c r="L57" s="14"/>
      <c r="M57" s="14"/>
      <c r="N57" s="14"/>
      <c r="O57" s="14"/>
    </row>
    <row r="58" spans="1:15" ht="15" thickBot="1">
      <c r="A58" s="1">
        <v>47</v>
      </c>
      <c r="B58" s="2"/>
      <c r="C58" s="2">
        <f>'Formulário-Customização complet'!O51</f>
        <v>0</v>
      </c>
      <c r="D58" s="42">
        <f>IFERROR((IF(H58=0,G58, G58*C58)),0)</f>
        <v>0</v>
      </c>
      <c r="E58" s="43" t="s">
        <v>112</v>
      </c>
      <c r="F58" s="43">
        <f>IF(C58=0,0,IF(H58=0,VLOOKUP(H58,'Tabela de Custos'!$A$33:$K$42,5,FALSE),(VLOOKUP(H58,'Tabela de Custos'!$A$33:$K$42,5,FALSE)+VLOOKUP(E58,'Tabela de Custos'!$A$45:$B$48,2,FALSE))))</f>
        <v>0</v>
      </c>
      <c r="G58" s="44">
        <f>(F58*$G$2)*$H$3</f>
        <v>0</v>
      </c>
      <c r="H58" s="14" t="e">
        <f>LOOKUP(C58,{100,501,2001,3001,6001,10001,15001,30001,50001,100001},{0,1,2,3,4,5,6,7,8,9})</f>
        <v>#N/A</v>
      </c>
      <c r="I58" s="14"/>
      <c r="J58" s="14"/>
      <c r="K58" s="14"/>
      <c r="L58" s="14"/>
      <c r="M58" s="14"/>
      <c r="N58" s="14"/>
      <c r="O58" s="14"/>
    </row>
    <row r="59" spans="1:15" ht="15" thickBot="1">
      <c r="A59" s="1">
        <v>48</v>
      </c>
      <c r="B59" s="2"/>
      <c r="C59" s="2"/>
      <c r="D59" s="42">
        <f>IFERROR((IF(H59=0,G59, G59*C59)),0)</f>
        <v>0</v>
      </c>
      <c r="E59" s="43" t="s">
        <v>112</v>
      </c>
      <c r="F59" s="43">
        <f>IF(C59=0,0,IF(H59=0,VLOOKUP(H59,'Tabela de Custos'!$A$33:$K$42,5,FALSE),(VLOOKUP(H59,'Tabela de Custos'!$A$33:$K$42,5,FALSE)+VLOOKUP(E59,'Tabela de Custos'!$A$45:$B$48,2,FALSE))))</f>
        <v>0</v>
      </c>
      <c r="G59" s="44">
        <f>(F59*$G$2)*$H$3</f>
        <v>0</v>
      </c>
      <c r="H59" s="14" t="e">
        <f>LOOKUP(C59,{100,501,2001,3001,6001,10001,15001,30001,50001,100001},{0,1,2,3,4,5,6,7,8,9})</f>
        <v>#N/A</v>
      </c>
      <c r="I59" s="14"/>
      <c r="J59" s="14"/>
      <c r="K59" s="14"/>
      <c r="L59" s="14"/>
      <c r="M59" s="14"/>
      <c r="N59" s="14"/>
      <c r="O59" s="14"/>
    </row>
    <row r="60" spans="1:15" ht="15" thickBot="1">
      <c r="A60" s="1">
        <v>49</v>
      </c>
      <c r="B60" s="2"/>
      <c r="C60" s="2"/>
      <c r="D60" s="42">
        <f>IFERROR((IF(H60=0,G60, G60*C60)),0)</f>
        <v>0</v>
      </c>
      <c r="E60" s="43" t="s">
        <v>111</v>
      </c>
      <c r="F60" s="43">
        <f>IF(C60=0,0,IF(H60=0,VLOOKUP(H60,'Tabela de Custos'!$A$33:$K$42,5,FALSE),(VLOOKUP(H60,'Tabela de Custos'!$A$33:$K$42,5,FALSE)+VLOOKUP(E60,'Tabela de Custos'!$A$45:$B$48,2,FALSE))))</f>
        <v>0</v>
      </c>
      <c r="G60" s="44">
        <f>(F60*$G$2)*$H$3</f>
        <v>0</v>
      </c>
      <c r="H60" s="14" t="e">
        <f>LOOKUP(C60,{100,501,2001,3001,6001,10001,15001,30001,50001,100001},{0,1,2,3,4,5,6,7,8,9})</f>
        <v>#N/A</v>
      </c>
      <c r="I60" s="14"/>
      <c r="J60" s="14"/>
      <c r="K60" s="14"/>
      <c r="L60" s="14"/>
      <c r="M60" s="14"/>
      <c r="N60" s="14"/>
      <c r="O60" s="14"/>
    </row>
    <row r="61" spans="1:15" ht="15" thickBot="1">
      <c r="A61" s="1">
        <v>50</v>
      </c>
      <c r="B61" s="2"/>
      <c r="C61" s="2"/>
      <c r="D61" s="42">
        <f>IFERROR((IF(H61=0,G61, G61*C61)),0)</f>
        <v>0</v>
      </c>
      <c r="E61" s="43" t="s">
        <v>111</v>
      </c>
      <c r="F61" s="43">
        <f>IF(C61=0,0,IF(H61=0,VLOOKUP(H61,'Tabela de Custos'!$A$33:$K$42,5,FALSE),(VLOOKUP(H61,'Tabela de Custos'!$A$33:$K$42,5,FALSE)+VLOOKUP(E61,'Tabela de Custos'!$A$45:$B$48,2,FALSE))))</f>
        <v>0</v>
      </c>
      <c r="G61" s="44">
        <f>(F61*$G$2)*$H$3</f>
        <v>0</v>
      </c>
      <c r="H61" s="14" t="e">
        <f>LOOKUP(C61,{100,501,2001,3001,6001,10001,15001,30001,50001,100001},{0,1,2,3,4,5,6,7,8,9})</f>
        <v>#N/A</v>
      </c>
      <c r="I61" s="14"/>
      <c r="J61" s="14"/>
      <c r="K61" s="14"/>
      <c r="L61" s="14"/>
      <c r="M61" s="14"/>
      <c r="N61" s="14"/>
      <c r="O61" s="14"/>
    </row>
    <row r="62" spans="1:15">
      <c r="H62" s="14"/>
      <c r="I62" s="14"/>
      <c r="J62" s="14"/>
      <c r="K62" s="14"/>
      <c r="L62" s="14"/>
    </row>
    <row r="63" spans="1:15">
      <c r="H63" s="14"/>
      <c r="I63" s="14"/>
      <c r="J63" s="14"/>
      <c r="K63" s="14"/>
      <c r="L63" s="14"/>
    </row>
    <row r="64" spans="1:15">
      <c r="H64" s="14"/>
      <c r="I64" s="14"/>
      <c r="J64" s="14"/>
      <c r="K64" s="14"/>
      <c r="L64" s="14"/>
    </row>
    <row r="65" spans="8:12">
      <c r="H65" s="14"/>
      <c r="I65" s="14"/>
      <c r="J65" s="14"/>
      <c r="K65" s="14"/>
      <c r="L65" s="14"/>
    </row>
    <row r="66" spans="8:12">
      <c r="H66" s="14"/>
      <c r="I66" s="14"/>
      <c r="J66" s="14"/>
      <c r="K66" s="14"/>
      <c r="L66" s="14"/>
    </row>
    <row r="67" spans="8:12">
      <c r="H67" s="14"/>
      <c r="I67" s="14"/>
      <c r="J67" s="14"/>
      <c r="K67" s="14"/>
      <c r="L67" s="14"/>
    </row>
    <row r="68" spans="8:12">
      <c r="H68" s="14"/>
      <c r="I68" s="14"/>
      <c r="J68" s="14"/>
      <c r="K68" s="14"/>
      <c r="L68" s="14"/>
    </row>
    <row r="69" spans="8:12">
      <c r="H69" s="14"/>
      <c r="I69" s="14"/>
      <c r="J69" s="14"/>
      <c r="K69" s="14"/>
      <c r="L69" s="14"/>
    </row>
    <row r="70" spans="8:12">
      <c r="H70" s="14"/>
      <c r="I70" s="14"/>
      <c r="J70" s="14"/>
      <c r="K70" s="14"/>
      <c r="L70" s="14"/>
    </row>
    <row r="71" spans="8:12">
      <c r="H71" s="14"/>
      <c r="I71" s="14"/>
      <c r="J71" s="14"/>
      <c r="K71" s="14"/>
      <c r="L71" s="14"/>
    </row>
    <row r="72" spans="8:12">
      <c r="H72" s="14"/>
      <c r="I72" s="14"/>
      <c r="J72" s="14"/>
      <c r="K72" s="14"/>
      <c r="L72" s="14"/>
    </row>
    <row r="73" spans="8:12">
      <c r="H73" s="14"/>
      <c r="I73" s="14"/>
      <c r="J73" s="14"/>
      <c r="K73" s="14"/>
      <c r="L73" s="14"/>
    </row>
    <row r="74" spans="8:12">
      <c r="H74" s="14"/>
      <c r="I74" s="14"/>
      <c r="J74" s="14"/>
      <c r="K74" s="14"/>
      <c r="L74" s="14"/>
    </row>
    <row r="75" spans="8:12">
      <c r="H75" s="14"/>
      <c r="I75" s="14"/>
      <c r="J75" s="14"/>
      <c r="K75" s="14"/>
      <c r="L75" s="14"/>
    </row>
    <row r="76" spans="8:12">
      <c r="H76" s="14"/>
      <c r="I76" s="14"/>
      <c r="J76" s="14"/>
      <c r="K76" s="14"/>
      <c r="L76" s="14"/>
    </row>
    <row r="77" spans="8:12">
      <c r="H77" s="14"/>
      <c r="I77" s="14"/>
      <c r="J77" s="14"/>
      <c r="K77" s="14"/>
      <c r="L77" s="14"/>
    </row>
    <row r="78" spans="8:12">
      <c r="H78" s="14"/>
      <c r="I78" s="14"/>
      <c r="J78" s="14"/>
      <c r="K78" s="14"/>
      <c r="L78" s="14"/>
    </row>
    <row r="79" spans="8:12">
      <c r="H79" s="14"/>
      <c r="I79" s="14"/>
      <c r="J79" s="14"/>
      <c r="K79" s="14"/>
      <c r="L79" s="14"/>
    </row>
    <row r="80" spans="8:12">
      <c r="H80" s="14"/>
      <c r="I80" s="14"/>
      <c r="J80" s="14"/>
      <c r="K80" s="14"/>
      <c r="L80" s="14"/>
    </row>
    <row r="81" spans="8:12">
      <c r="H81" s="14"/>
      <c r="I81" s="14"/>
      <c r="J81" s="14"/>
      <c r="K81" s="14"/>
      <c r="L81" s="14"/>
    </row>
    <row r="82" spans="8:12">
      <c r="H82" s="14"/>
      <c r="I82" s="14"/>
      <c r="J82" s="14"/>
      <c r="K82" s="14"/>
      <c r="L82" s="14"/>
    </row>
    <row r="83" spans="8:12">
      <c r="H83" s="14"/>
      <c r="I83" s="14"/>
      <c r="J83" s="14"/>
      <c r="K83" s="14"/>
      <c r="L83" s="14"/>
    </row>
    <row r="84" spans="8:12">
      <c r="H84" s="14"/>
      <c r="I84" s="14"/>
      <c r="J84" s="14"/>
      <c r="K84" s="14"/>
      <c r="L84" s="14"/>
    </row>
    <row r="85" spans="8:12">
      <c r="H85" s="14"/>
      <c r="I85" s="14"/>
      <c r="J85" s="14"/>
      <c r="K85" s="14"/>
      <c r="L85" s="14"/>
    </row>
    <row r="86" spans="8:12">
      <c r="H86" s="14"/>
      <c r="I86" s="14"/>
      <c r="J86" s="14"/>
      <c r="K86" s="14"/>
      <c r="L86" s="14"/>
    </row>
    <row r="87" spans="8:12">
      <c r="H87" s="14"/>
      <c r="I87" s="14"/>
      <c r="J87" s="14"/>
      <c r="K87" s="14"/>
      <c r="L87" s="14"/>
    </row>
    <row r="88" spans="8:12">
      <c r="H88" s="14"/>
      <c r="I88" s="14"/>
      <c r="J88" s="14"/>
      <c r="K88" s="14"/>
      <c r="L88" s="14"/>
    </row>
    <row r="89" spans="8:12">
      <c r="H89" s="14"/>
      <c r="I89" s="14"/>
      <c r="J89" s="14"/>
      <c r="K89" s="14"/>
      <c r="L89" s="14"/>
    </row>
    <row r="90" spans="8:12">
      <c r="H90" s="14"/>
      <c r="I90" s="14"/>
      <c r="J90" s="14"/>
      <c r="K90" s="14"/>
      <c r="L90" s="14"/>
    </row>
    <row r="91" spans="8:12">
      <c r="H91" s="14"/>
      <c r="I91" s="14"/>
      <c r="J91" s="14"/>
      <c r="K91" s="14"/>
      <c r="L91" s="14"/>
    </row>
    <row r="92" spans="8:12">
      <c r="H92" s="14"/>
      <c r="I92" s="14"/>
      <c r="J92" s="14"/>
      <c r="K92" s="14"/>
      <c r="L92" s="14"/>
    </row>
    <row r="93" spans="8:12">
      <c r="H93" s="14"/>
      <c r="I93" s="14"/>
      <c r="J93" s="14"/>
      <c r="K93" s="14"/>
      <c r="L93" s="14"/>
    </row>
    <row r="94" spans="8:12">
      <c r="H94" s="14"/>
      <c r="I94" s="14"/>
      <c r="J94" s="14"/>
      <c r="K94" s="14"/>
      <c r="L94" s="14"/>
    </row>
    <row r="95" spans="8:12">
      <c r="H95" s="14"/>
      <c r="I95" s="14"/>
      <c r="J95" s="14"/>
      <c r="K95" s="14"/>
      <c r="L95" s="14"/>
    </row>
    <row r="96" spans="8:12">
      <c r="H96" s="14"/>
      <c r="I96" s="14"/>
      <c r="J96" s="14"/>
      <c r="K96" s="14"/>
      <c r="L96" s="14"/>
    </row>
    <row r="97" spans="8:12">
      <c r="H97" s="14"/>
      <c r="I97" s="14"/>
      <c r="J97" s="14"/>
      <c r="K97" s="14"/>
      <c r="L97" s="14"/>
    </row>
    <row r="98" spans="8:12">
      <c r="H98" s="14"/>
      <c r="I98" s="14"/>
      <c r="J98" s="14"/>
      <c r="K98" s="14"/>
      <c r="L98" s="14"/>
    </row>
    <row r="99" spans="8:12">
      <c r="H99" s="14"/>
      <c r="I99" s="14"/>
      <c r="J99" s="14"/>
      <c r="K99" s="14"/>
      <c r="L99" s="14"/>
    </row>
    <row r="100" spans="8:12">
      <c r="H100" s="14"/>
      <c r="I100" s="14"/>
      <c r="J100" s="14"/>
      <c r="K100" s="14"/>
      <c r="L100" s="14"/>
    </row>
    <row r="101" spans="8:12">
      <c r="H101" s="14"/>
      <c r="I101" s="14"/>
      <c r="J101" s="14"/>
      <c r="K101" s="14"/>
      <c r="L101" s="14"/>
    </row>
    <row r="102" spans="8:12">
      <c r="H102" s="14"/>
      <c r="I102" s="14"/>
      <c r="J102" s="14"/>
      <c r="K102" s="14"/>
      <c r="L102" s="14"/>
    </row>
    <row r="103" spans="8:12">
      <c r="H103" s="14"/>
      <c r="I103" s="14"/>
      <c r="J103" s="14"/>
      <c r="K103" s="14"/>
      <c r="L103" s="14"/>
    </row>
    <row r="104" spans="8:12">
      <c r="H104" s="14"/>
      <c r="I104" s="14"/>
      <c r="J104" s="14"/>
      <c r="K104" s="14"/>
      <c r="L104" s="14"/>
    </row>
    <row r="105" spans="8:12">
      <c r="H105" s="14"/>
      <c r="I105" s="14"/>
      <c r="J105" s="14"/>
      <c r="K105" s="14"/>
      <c r="L105" s="14"/>
    </row>
    <row r="106" spans="8:12">
      <c r="H106" s="14"/>
      <c r="I106" s="14"/>
      <c r="J106" s="14"/>
      <c r="K106" s="14"/>
      <c r="L106" s="14"/>
    </row>
    <row r="107" spans="8:12">
      <c r="H107" s="14"/>
      <c r="I107" s="14"/>
      <c r="J107" s="14"/>
      <c r="K107" s="14"/>
      <c r="L107" s="14"/>
    </row>
    <row r="108" spans="8:12">
      <c r="H108" s="14"/>
      <c r="I108" s="14"/>
      <c r="J108" s="14"/>
      <c r="K108" s="14"/>
      <c r="L108" s="14"/>
    </row>
    <row r="109" spans="8:12">
      <c r="H109" s="14"/>
      <c r="I109" s="14"/>
      <c r="J109" s="14"/>
      <c r="K109" s="14"/>
      <c r="L109" s="14"/>
    </row>
    <row r="110" spans="8:12">
      <c r="H110" s="14"/>
      <c r="I110" s="14"/>
      <c r="J110" s="14"/>
      <c r="K110" s="14"/>
      <c r="L110" s="14"/>
    </row>
    <row r="111" spans="8:12">
      <c r="H111" s="14"/>
      <c r="I111" s="14"/>
      <c r="J111" s="14"/>
      <c r="K111" s="14"/>
      <c r="L111" s="14"/>
    </row>
    <row r="112" spans="8:12">
      <c r="H112" s="14"/>
      <c r="I112" s="14"/>
      <c r="J112" s="14"/>
      <c r="K112" s="14"/>
      <c r="L112" s="14"/>
    </row>
    <row r="113" spans="8:12">
      <c r="H113" s="14"/>
      <c r="I113" s="14"/>
      <c r="J113" s="14"/>
      <c r="K113" s="14"/>
      <c r="L113" s="14"/>
    </row>
    <row r="114" spans="8:12">
      <c r="H114" s="14"/>
      <c r="I114" s="14"/>
      <c r="J114" s="14"/>
      <c r="K114" s="14"/>
      <c r="L114" s="14"/>
    </row>
    <row r="115" spans="8:12">
      <c r="H115" s="14"/>
      <c r="I115" s="14"/>
      <c r="J115" s="14"/>
      <c r="K115" s="14"/>
      <c r="L115" s="14"/>
    </row>
    <row r="116" spans="8:12">
      <c r="H116" s="14"/>
      <c r="I116" s="14"/>
      <c r="J116" s="14"/>
      <c r="K116" s="14"/>
      <c r="L116" s="14"/>
    </row>
    <row r="117" spans="8:12">
      <c r="H117" s="14"/>
      <c r="I117" s="14"/>
      <c r="J117" s="14"/>
      <c r="K117" s="14"/>
      <c r="L117" s="14"/>
    </row>
    <row r="118" spans="8:12">
      <c r="H118" s="14"/>
      <c r="I118" s="14"/>
      <c r="J118" s="14"/>
      <c r="K118" s="14"/>
      <c r="L118" s="14"/>
    </row>
    <row r="119" spans="8:12">
      <c r="H119" s="14"/>
      <c r="I119" s="14"/>
      <c r="J119" s="14"/>
      <c r="K119" s="14"/>
      <c r="L119" s="14"/>
    </row>
    <row r="120" spans="8:12">
      <c r="H120" s="14"/>
      <c r="I120" s="14"/>
      <c r="J120" s="14"/>
      <c r="K120" s="14"/>
      <c r="L120" s="14"/>
    </row>
    <row r="121" spans="8:12">
      <c r="H121" s="14"/>
      <c r="I121" s="14"/>
      <c r="J121" s="14"/>
      <c r="K121" s="14"/>
      <c r="L121" s="14"/>
    </row>
    <row r="122" spans="8:12">
      <c r="H122" s="14"/>
      <c r="I122" s="14"/>
      <c r="J122" s="14"/>
      <c r="K122" s="14"/>
      <c r="L122" s="14"/>
    </row>
    <row r="123" spans="8:12">
      <c r="H123" s="14"/>
      <c r="I123" s="14"/>
      <c r="J123" s="14"/>
      <c r="K123" s="14"/>
      <c r="L123" s="14"/>
    </row>
    <row r="124" spans="8:12">
      <c r="H124" s="14"/>
      <c r="I124" s="14"/>
      <c r="J124" s="14"/>
      <c r="K124" s="14"/>
      <c r="L124" s="14"/>
    </row>
    <row r="125" spans="8:12">
      <c r="H125" s="14"/>
      <c r="I125" s="14"/>
      <c r="J125" s="14"/>
      <c r="K125" s="14"/>
      <c r="L125" s="14"/>
    </row>
    <row r="126" spans="8:12">
      <c r="H126" s="14"/>
      <c r="I126" s="14"/>
      <c r="J126" s="14"/>
      <c r="K126" s="14"/>
      <c r="L126" s="14"/>
    </row>
    <row r="127" spans="8:12">
      <c r="H127" s="14"/>
      <c r="I127" s="14"/>
      <c r="J127" s="14"/>
      <c r="K127" s="14"/>
      <c r="L127" s="14"/>
    </row>
    <row r="128" spans="8:12">
      <c r="H128" s="14"/>
      <c r="I128" s="14"/>
      <c r="J128" s="14"/>
      <c r="K128" s="14"/>
      <c r="L128" s="14"/>
    </row>
    <row r="129" spans="8:12">
      <c r="H129" s="14"/>
      <c r="I129" s="14"/>
      <c r="J129" s="14"/>
      <c r="K129" s="14"/>
      <c r="L129" s="14"/>
    </row>
    <row r="130" spans="8:12">
      <c r="H130" s="14"/>
      <c r="I130" s="14"/>
      <c r="J130" s="14"/>
      <c r="K130" s="14"/>
      <c r="L130" s="14"/>
    </row>
    <row r="131" spans="8:12">
      <c r="H131" s="14"/>
      <c r="I131" s="14"/>
      <c r="J131" s="14"/>
      <c r="K131" s="14"/>
      <c r="L131" s="14"/>
    </row>
    <row r="132" spans="8:12">
      <c r="H132" s="14"/>
      <c r="I132" s="14"/>
      <c r="J132" s="14"/>
      <c r="K132" s="14"/>
      <c r="L132" s="14"/>
    </row>
    <row r="133" spans="8:12">
      <c r="H133" s="14"/>
      <c r="I133" s="14"/>
      <c r="J133" s="14"/>
      <c r="K133" s="14"/>
      <c r="L133" s="14"/>
    </row>
    <row r="134" spans="8:12">
      <c r="H134" s="14"/>
      <c r="I134" s="14"/>
      <c r="J134" s="14"/>
      <c r="K134" s="14"/>
      <c r="L134" s="14"/>
    </row>
    <row r="135" spans="8:12">
      <c r="H135" s="14"/>
      <c r="I135" s="14"/>
      <c r="J135" s="14"/>
      <c r="K135" s="14"/>
      <c r="L135" s="14"/>
    </row>
    <row r="136" spans="8:12">
      <c r="H136" s="14"/>
      <c r="I136" s="14"/>
      <c r="J136" s="14"/>
      <c r="K136" s="14"/>
      <c r="L136" s="14"/>
    </row>
    <row r="137" spans="8:12">
      <c r="H137" s="14"/>
      <c r="I137" s="14"/>
      <c r="J137" s="14"/>
      <c r="K137" s="14"/>
      <c r="L137" s="14"/>
    </row>
    <row r="138" spans="8:12">
      <c r="H138" s="14"/>
      <c r="I138" s="14"/>
      <c r="J138" s="14"/>
      <c r="K138" s="14"/>
      <c r="L138" s="14"/>
    </row>
    <row r="139" spans="8:12">
      <c r="H139" s="14"/>
      <c r="I139" s="14"/>
      <c r="J139" s="14"/>
      <c r="K139" s="14"/>
      <c r="L139" s="14"/>
    </row>
    <row r="140" spans="8:12">
      <c r="H140" s="14"/>
      <c r="I140" s="14"/>
      <c r="J140" s="14"/>
      <c r="K140" s="14"/>
      <c r="L140" s="14"/>
    </row>
    <row r="141" spans="8:12">
      <c r="H141" s="14"/>
      <c r="I141" s="14"/>
      <c r="J141" s="14"/>
      <c r="K141" s="14"/>
      <c r="L141" s="14"/>
    </row>
    <row r="142" spans="8:12">
      <c r="H142" s="14"/>
      <c r="I142" s="14"/>
      <c r="J142" s="14"/>
      <c r="K142" s="14"/>
      <c r="L142" s="14"/>
    </row>
    <row r="143" spans="8:12">
      <c r="H143" s="14"/>
      <c r="I143" s="14"/>
      <c r="J143" s="14"/>
      <c r="K143" s="14"/>
      <c r="L143" s="14"/>
    </row>
    <row r="144" spans="8:12">
      <c r="H144" s="14"/>
      <c r="I144" s="14"/>
      <c r="J144" s="14"/>
      <c r="K144" s="14"/>
      <c r="L144" s="14"/>
    </row>
    <row r="145" spans="8:12">
      <c r="H145" s="14"/>
      <c r="I145" s="14"/>
      <c r="J145" s="14"/>
      <c r="K145" s="14"/>
      <c r="L145" s="14"/>
    </row>
    <row r="146" spans="8:12">
      <c r="H146" s="14"/>
      <c r="I146" s="14"/>
      <c r="J146" s="14"/>
      <c r="K146" s="14"/>
      <c r="L146" s="14"/>
    </row>
    <row r="147" spans="8:12">
      <c r="H147" s="14"/>
      <c r="I147" s="14"/>
      <c r="J147" s="14"/>
      <c r="K147" s="14"/>
      <c r="L147" s="14"/>
    </row>
    <row r="148" spans="8:12">
      <c r="H148" s="14"/>
      <c r="I148" s="14"/>
      <c r="J148" s="14"/>
      <c r="K148" s="14"/>
      <c r="L148" s="14"/>
    </row>
    <row r="149" spans="8:12">
      <c r="H149" s="14"/>
      <c r="I149" s="14"/>
      <c r="J149" s="14"/>
      <c r="K149" s="14"/>
      <c r="L149" s="14"/>
    </row>
    <row r="150" spans="8:12">
      <c r="H150" s="14"/>
      <c r="I150" s="14"/>
      <c r="J150" s="14"/>
      <c r="K150" s="14"/>
      <c r="L150" s="14"/>
    </row>
    <row r="151" spans="8:12">
      <c r="H151" s="14"/>
      <c r="I151" s="14"/>
      <c r="J151" s="14"/>
      <c r="K151" s="14"/>
      <c r="L151" s="14"/>
    </row>
    <row r="152" spans="8:12">
      <c r="H152" s="14"/>
      <c r="I152" s="14"/>
      <c r="J152" s="14"/>
      <c r="K152" s="14"/>
      <c r="L152" s="14"/>
    </row>
    <row r="153" spans="8:12">
      <c r="H153" s="14"/>
      <c r="I153" s="14"/>
      <c r="J153" s="14"/>
      <c r="K153" s="14"/>
      <c r="L153" s="14"/>
    </row>
    <row r="154" spans="8:12">
      <c r="H154" s="14"/>
      <c r="I154" s="14"/>
      <c r="J154" s="14"/>
      <c r="K154" s="14"/>
      <c r="L154" s="14"/>
    </row>
    <row r="155" spans="8:12">
      <c r="H155" s="14"/>
      <c r="I155" s="14"/>
      <c r="J155" s="14"/>
      <c r="K155" s="14"/>
      <c r="L155" s="14"/>
    </row>
    <row r="156" spans="8:12">
      <c r="H156" s="14"/>
      <c r="I156" s="14"/>
      <c r="J156" s="14"/>
      <c r="K156" s="14"/>
      <c r="L156" s="14"/>
    </row>
    <row r="157" spans="8:12">
      <c r="H157" s="14"/>
      <c r="I157" s="14"/>
      <c r="J157" s="14"/>
      <c r="K157" s="14"/>
      <c r="L157" s="14"/>
    </row>
    <row r="158" spans="8:12">
      <c r="H158" s="14"/>
      <c r="I158" s="14"/>
      <c r="J158" s="14"/>
      <c r="K158" s="14"/>
      <c r="L158" s="14"/>
    </row>
    <row r="159" spans="8:12">
      <c r="H159" s="14"/>
      <c r="I159" s="14"/>
      <c r="J159" s="14"/>
      <c r="K159" s="14"/>
      <c r="L159" s="14"/>
    </row>
    <row r="160" spans="8:12">
      <c r="H160" s="14"/>
      <c r="I160" s="14"/>
      <c r="J160" s="14"/>
      <c r="K160" s="14"/>
      <c r="L160" s="14"/>
    </row>
    <row r="161" spans="8:12">
      <c r="H161" s="14"/>
      <c r="I161" s="14"/>
      <c r="J161" s="14"/>
      <c r="K161" s="14"/>
      <c r="L161" s="14"/>
    </row>
    <row r="162" spans="8:12">
      <c r="H162" s="14"/>
      <c r="I162" s="14"/>
      <c r="J162" s="14"/>
      <c r="K162" s="14"/>
      <c r="L162" s="14"/>
    </row>
    <row r="163" spans="8:12">
      <c r="H163" s="14"/>
      <c r="I163" s="14"/>
      <c r="J163" s="14"/>
      <c r="K163" s="14"/>
      <c r="L163" s="14"/>
    </row>
    <row r="164" spans="8:12">
      <c r="H164" s="14"/>
      <c r="I164" s="14"/>
      <c r="J164" s="14"/>
      <c r="K164" s="14"/>
      <c r="L164" s="14"/>
    </row>
    <row r="165" spans="8:12">
      <c r="H165" s="14"/>
      <c r="I165" s="14"/>
      <c r="J165" s="14"/>
      <c r="K165" s="14"/>
      <c r="L165" s="14"/>
    </row>
    <row r="166" spans="8:12">
      <c r="H166" s="14"/>
      <c r="I166" s="14"/>
      <c r="J166" s="14"/>
      <c r="K166" s="14"/>
      <c r="L166" s="14"/>
    </row>
    <row r="167" spans="8:12">
      <c r="H167" s="14"/>
      <c r="I167" s="14"/>
      <c r="J167" s="14"/>
      <c r="K167" s="14"/>
      <c r="L167" s="14"/>
    </row>
    <row r="168" spans="8:12">
      <c r="H168" s="14"/>
      <c r="I168" s="14"/>
      <c r="J168" s="14"/>
      <c r="K168" s="14"/>
      <c r="L168" s="14"/>
    </row>
    <row r="169" spans="8:12">
      <c r="H169" s="14"/>
      <c r="I169" s="14"/>
      <c r="J169" s="14"/>
      <c r="K169" s="14"/>
      <c r="L169" s="14"/>
    </row>
    <row r="170" spans="8:12">
      <c r="H170" s="14"/>
      <c r="I170" s="14"/>
      <c r="J170" s="14"/>
      <c r="K170" s="14"/>
      <c r="L170" s="14"/>
    </row>
    <row r="171" spans="8:12">
      <c r="H171" s="14"/>
      <c r="I171" s="14"/>
      <c r="J171" s="14"/>
      <c r="K171" s="14"/>
      <c r="L171" s="14"/>
    </row>
    <row r="172" spans="8:12">
      <c r="H172" s="14"/>
      <c r="I172" s="14"/>
      <c r="J172" s="14"/>
      <c r="K172" s="14"/>
      <c r="L172" s="14"/>
    </row>
    <row r="173" spans="8:12">
      <c r="H173" s="14"/>
      <c r="I173" s="14"/>
      <c r="J173" s="14"/>
      <c r="K173" s="14"/>
      <c r="L173" s="14"/>
    </row>
    <row r="174" spans="8:12">
      <c r="H174" s="14"/>
      <c r="I174" s="14"/>
      <c r="J174" s="14"/>
      <c r="K174" s="14"/>
      <c r="L174" s="14"/>
    </row>
    <row r="175" spans="8:12">
      <c r="H175" s="14"/>
      <c r="I175" s="14"/>
      <c r="J175" s="14"/>
      <c r="K175" s="14"/>
      <c r="L175" s="14"/>
    </row>
    <row r="176" spans="8:12">
      <c r="H176" s="14"/>
      <c r="I176" s="14"/>
      <c r="J176" s="14"/>
      <c r="K176" s="14"/>
      <c r="L176" s="14"/>
    </row>
    <row r="177" spans="8:12">
      <c r="H177" s="14"/>
      <c r="I177" s="14"/>
      <c r="J177" s="14"/>
      <c r="K177" s="14"/>
      <c r="L177" s="14"/>
    </row>
    <row r="178" spans="8:12">
      <c r="H178" s="14"/>
      <c r="I178" s="14"/>
      <c r="J178" s="14"/>
      <c r="K178" s="14"/>
      <c r="L178" s="14"/>
    </row>
    <row r="179" spans="8:12">
      <c r="H179" s="14"/>
      <c r="I179" s="14"/>
      <c r="J179" s="14"/>
      <c r="K179" s="14"/>
      <c r="L179" s="14"/>
    </row>
    <row r="180" spans="8:12">
      <c r="H180" s="14"/>
      <c r="I180" s="14"/>
      <c r="J180" s="14"/>
      <c r="K180" s="14"/>
      <c r="L180" s="14"/>
    </row>
    <row r="181" spans="8:12">
      <c r="H181" s="14"/>
      <c r="I181" s="14"/>
      <c r="J181" s="14"/>
      <c r="K181" s="14"/>
      <c r="L181" s="14"/>
    </row>
    <row r="182" spans="8:12">
      <c r="H182" s="14"/>
      <c r="I182" s="14"/>
      <c r="J182" s="14"/>
      <c r="K182" s="14"/>
      <c r="L182" s="14"/>
    </row>
    <row r="183" spans="8:12">
      <c r="H183" s="14"/>
      <c r="I183" s="14"/>
      <c r="J183" s="14"/>
      <c r="K183" s="14"/>
      <c r="L183" s="14"/>
    </row>
    <row r="184" spans="8:12">
      <c r="H184" s="14"/>
      <c r="I184" s="14"/>
      <c r="J184" s="14"/>
      <c r="K184" s="14"/>
      <c r="L184" s="14"/>
    </row>
    <row r="185" spans="8:12">
      <c r="H185" s="14"/>
      <c r="I185" s="14"/>
      <c r="J185" s="14"/>
      <c r="K185" s="14"/>
      <c r="L185" s="14"/>
    </row>
    <row r="186" spans="8:12">
      <c r="H186" s="14"/>
      <c r="I186" s="14"/>
      <c r="J186" s="14"/>
      <c r="K186" s="14"/>
      <c r="L186" s="14"/>
    </row>
    <row r="187" spans="8:12">
      <c r="H187" s="14"/>
      <c r="I187" s="14"/>
      <c r="J187" s="14"/>
      <c r="K187" s="14"/>
      <c r="L187" s="14"/>
    </row>
    <row r="188" spans="8:12">
      <c r="H188" s="14"/>
      <c r="I188" s="14"/>
      <c r="J188" s="14"/>
      <c r="K188" s="14"/>
      <c r="L188" s="14"/>
    </row>
    <row r="189" spans="8:12">
      <c r="H189" s="14"/>
      <c r="I189" s="14"/>
      <c r="J189" s="14"/>
      <c r="K189" s="14"/>
      <c r="L189" s="14"/>
    </row>
    <row r="190" spans="8:12">
      <c r="H190" s="14"/>
      <c r="I190" s="14"/>
      <c r="J190" s="14"/>
      <c r="K190" s="14"/>
      <c r="L190" s="14"/>
    </row>
    <row r="191" spans="8:12">
      <c r="H191" s="14"/>
      <c r="I191" s="14"/>
      <c r="J191" s="14"/>
      <c r="K191" s="14"/>
      <c r="L191" s="14"/>
    </row>
    <row r="192" spans="8:12">
      <c r="H192" s="14"/>
      <c r="I192" s="14"/>
      <c r="J192" s="14"/>
      <c r="K192" s="14"/>
      <c r="L192" s="14"/>
    </row>
    <row r="193" spans="8:12">
      <c r="H193" s="14"/>
      <c r="I193" s="14"/>
      <c r="J193" s="14"/>
      <c r="K193" s="14"/>
      <c r="L193" s="14"/>
    </row>
    <row r="194" spans="8:12">
      <c r="H194" s="14"/>
      <c r="I194" s="14"/>
      <c r="J194" s="14"/>
      <c r="K194" s="14"/>
      <c r="L194" s="14"/>
    </row>
    <row r="195" spans="8:12">
      <c r="H195" s="14"/>
      <c r="I195" s="14"/>
      <c r="J195" s="14"/>
      <c r="K195" s="14"/>
      <c r="L195" s="14"/>
    </row>
    <row r="196" spans="8:12">
      <c r="H196" s="14"/>
      <c r="I196" s="14"/>
      <c r="J196" s="14"/>
      <c r="K196" s="14"/>
      <c r="L196" s="14"/>
    </row>
    <row r="197" spans="8:12">
      <c r="H197" s="14"/>
      <c r="I197" s="14"/>
      <c r="J197" s="14"/>
      <c r="K197" s="14"/>
      <c r="L197" s="14"/>
    </row>
    <row r="198" spans="8:12">
      <c r="H198" s="14"/>
      <c r="I198" s="14"/>
      <c r="J198" s="14"/>
      <c r="K198" s="14"/>
      <c r="L198" s="14"/>
    </row>
    <row r="199" spans="8:12">
      <c r="H199" s="14"/>
      <c r="I199" s="14"/>
      <c r="J199" s="14"/>
      <c r="K199" s="14"/>
      <c r="L199" s="14"/>
    </row>
    <row r="200" spans="8:12">
      <c r="H200" s="14"/>
      <c r="I200" s="14"/>
      <c r="J200" s="14"/>
      <c r="K200" s="14"/>
      <c r="L200" s="14"/>
    </row>
    <row r="201" spans="8:12">
      <c r="H201" s="14"/>
      <c r="I201" s="14"/>
      <c r="J201" s="14"/>
      <c r="K201" s="14"/>
      <c r="L201" s="14"/>
    </row>
    <row r="202" spans="8:12">
      <c r="H202" s="14"/>
      <c r="I202" s="14"/>
      <c r="J202" s="14"/>
      <c r="K202" s="14"/>
      <c r="L202" s="14"/>
    </row>
    <row r="203" spans="8:12">
      <c r="H203" s="14"/>
      <c r="I203" s="14"/>
      <c r="J203" s="14"/>
      <c r="K203" s="14"/>
      <c r="L203" s="14"/>
    </row>
    <row r="204" spans="8:12">
      <c r="H204" s="14"/>
      <c r="I204" s="14"/>
      <c r="J204" s="14"/>
      <c r="K204" s="14"/>
      <c r="L204" s="14"/>
    </row>
    <row r="205" spans="8:12">
      <c r="H205" s="14"/>
      <c r="I205" s="14"/>
      <c r="J205" s="14"/>
      <c r="K205" s="14"/>
      <c r="L205" s="14"/>
    </row>
    <row r="206" spans="8:12">
      <c r="H206" s="14"/>
      <c r="I206" s="14"/>
      <c r="J206" s="14"/>
      <c r="K206" s="14"/>
      <c r="L206" s="14"/>
    </row>
    <row r="207" spans="8:12">
      <c r="H207" s="14"/>
      <c r="I207" s="14"/>
      <c r="J207" s="14"/>
      <c r="K207" s="14"/>
      <c r="L207" s="14"/>
    </row>
    <row r="208" spans="8:12">
      <c r="H208" s="14"/>
      <c r="I208" s="14"/>
      <c r="J208" s="14"/>
      <c r="K208" s="14"/>
      <c r="L208" s="14"/>
    </row>
    <row r="209" spans="8:12">
      <c r="H209" s="14"/>
      <c r="I209" s="14"/>
      <c r="J209" s="14"/>
      <c r="K209" s="14"/>
      <c r="L209" s="14"/>
    </row>
    <row r="210" spans="8:12">
      <c r="H210" s="14"/>
      <c r="I210" s="14"/>
      <c r="J210" s="14"/>
      <c r="K210" s="14"/>
      <c r="L210" s="14"/>
    </row>
    <row r="211" spans="8:12">
      <c r="H211" s="14"/>
      <c r="I211" s="14"/>
      <c r="J211" s="14"/>
      <c r="K211" s="14"/>
      <c r="L211" s="14"/>
    </row>
    <row r="212" spans="8:12">
      <c r="H212" s="14"/>
      <c r="I212" s="14"/>
      <c r="J212" s="14"/>
      <c r="K212" s="14"/>
      <c r="L212" s="14"/>
    </row>
    <row r="213" spans="8:12">
      <c r="H213" s="14"/>
      <c r="I213" s="14"/>
      <c r="J213" s="14"/>
      <c r="K213" s="14"/>
      <c r="L213" s="14"/>
    </row>
    <row r="214" spans="8:12">
      <c r="H214" s="14"/>
      <c r="I214" s="14"/>
      <c r="J214" s="14"/>
      <c r="K214" s="14"/>
      <c r="L214" s="14"/>
    </row>
    <row r="215" spans="8:12">
      <c r="H215" s="14"/>
      <c r="I215" s="14"/>
      <c r="J215" s="14"/>
      <c r="K215" s="14"/>
      <c r="L215" s="14"/>
    </row>
    <row r="216" spans="8:12">
      <c r="H216" s="14"/>
      <c r="I216" s="14"/>
      <c r="J216" s="14"/>
      <c r="K216" s="14"/>
      <c r="L216" s="14"/>
    </row>
    <row r="217" spans="8:12">
      <c r="H217" s="14"/>
      <c r="I217" s="14"/>
      <c r="J217" s="14"/>
      <c r="K217" s="14"/>
      <c r="L217" s="14"/>
    </row>
    <row r="218" spans="8:12">
      <c r="H218" s="14"/>
      <c r="I218" s="14"/>
      <c r="J218" s="14"/>
      <c r="K218" s="14"/>
      <c r="L218" s="14"/>
    </row>
    <row r="219" spans="8:12">
      <c r="H219" s="14"/>
      <c r="I219" s="14"/>
      <c r="J219" s="14"/>
      <c r="K219" s="14"/>
      <c r="L219" s="14"/>
    </row>
    <row r="220" spans="8:12">
      <c r="H220" s="14"/>
      <c r="I220" s="14"/>
      <c r="J220" s="14"/>
      <c r="K220" s="14"/>
      <c r="L220" s="14"/>
    </row>
    <row r="221" spans="8:12">
      <c r="H221" s="14"/>
      <c r="I221" s="14"/>
      <c r="J221" s="14"/>
      <c r="K221" s="14"/>
      <c r="L221" s="14"/>
    </row>
    <row r="222" spans="8:12">
      <c r="H222" s="14"/>
      <c r="I222" s="14"/>
      <c r="J222" s="14"/>
      <c r="K222" s="14"/>
      <c r="L222" s="14"/>
    </row>
    <row r="223" spans="8:12">
      <c r="H223" s="14"/>
      <c r="I223" s="14"/>
      <c r="J223" s="14"/>
      <c r="K223" s="14"/>
      <c r="L223" s="14"/>
    </row>
    <row r="224" spans="8:12">
      <c r="H224" s="14"/>
      <c r="I224" s="14"/>
      <c r="J224" s="14"/>
      <c r="K224" s="14"/>
      <c r="L224" s="14"/>
    </row>
    <row r="225" spans="8:12">
      <c r="H225" s="14"/>
      <c r="I225" s="14"/>
      <c r="J225" s="14"/>
      <c r="K225" s="14"/>
      <c r="L225" s="14"/>
    </row>
    <row r="226" spans="8:12">
      <c r="H226" s="14"/>
      <c r="I226" s="14"/>
      <c r="J226" s="14"/>
      <c r="K226" s="14"/>
      <c r="L226" s="14"/>
    </row>
    <row r="227" spans="8:12">
      <c r="H227" s="14"/>
      <c r="I227" s="14"/>
      <c r="J227" s="14"/>
      <c r="K227" s="14"/>
      <c r="L227" s="14"/>
    </row>
    <row r="228" spans="8:12">
      <c r="H228" s="14"/>
      <c r="I228" s="14"/>
      <c r="J228" s="14"/>
      <c r="K228" s="14"/>
      <c r="L228" s="14"/>
    </row>
    <row r="229" spans="8:12">
      <c r="H229" s="14"/>
      <c r="I229" s="14"/>
      <c r="J229" s="14"/>
      <c r="K229" s="14"/>
      <c r="L229" s="14"/>
    </row>
    <row r="230" spans="8:12">
      <c r="H230" s="14"/>
      <c r="I230" s="14"/>
      <c r="J230" s="14"/>
      <c r="K230" s="14"/>
      <c r="L230" s="14"/>
    </row>
    <row r="231" spans="8:12">
      <c r="H231" s="14"/>
      <c r="I231" s="14"/>
      <c r="J231" s="14"/>
      <c r="K231" s="14"/>
      <c r="L231" s="14"/>
    </row>
    <row r="232" spans="8:12">
      <c r="H232" s="14"/>
      <c r="I232" s="14"/>
      <c r="J232" s="14"/>
      <c r="K232" s="14"/>
      <c r="L232" s="14"/>
    </row>
    <row r="233" spans="8:12">
      <c r="H233" s="14"/>
      <c r="I233" s="14"/>
      <c r="J233" s="14"/>
      <c r="K233" s="14"/>
      <c r="L233" s="14"/>
    </row>
    <row r="234" spans="8:12">
      <c r="H234" s="14"/>
      <c r="I234" s="14"/>
      <c r="J234" s="14"/>
      <c r="K234" s="14"/>
      <c r="L234" s="14"/>
    </row>
    <row r="235" spans="8:12">
      <c r="H235" s="14"/>
      <c r="I235" s="14"/>
      <c r="J235" s="14"/>
      <c r="K235" s="14"/>
      <c r="L235" s="14"/>
    </row>
    <row r="236" spans="8:12">
      <c r="H236" s="14"/>
      <c r="I236" s="14"/>
      <c r="J236" s="14"/>
      <c r="K236" s="14"/>
      <c r="L236" s="14"/>
    </row>
    <row r="237" spans="8:12">
      <c r="H237" s="14"/>
      <c r="I237" s="14"/>
      <c r="J237" s="14"/>
      <c r="K237" s="14"/>
      <c r="L237" s="14"/>
    </row>
    <row r="238" spans="8:12">
      <c r="H238" s="14"/>
      <c r="I238" s="14"/>
      <c r="J238" s="14"/>
      <c r="K238" s="14"/>
      <c r="L238" s="14"/>
    </row>
    <row r="239" spans="8:12">
      <c r="H239" s="14"/>
      <c r="I239" s="14"/>
      <c r="J239" s="14"/>
      <c r="K239" s="14"/>
      <c r="L239" s="14"/>
    </row>
    <row r="240" spans="8:12">
      <c r="H240" s="14"/>
      <c r="I240" s="14"/>
      <c r="J240" s="14"/>
      <c r="K240" s="14"/>
      <c r="L240" s="14"/>
    </row>
    <row r="241" spans="8:12">
      <c r="H241" s="14"/>
      <c r="I241" s="14"/>
      <c r="J241" s="14"/>
      <c r="K241" s="14"/>
      <c r="L241" s="14"/>
    </row>
    <row r="242" spans="8:12">
      <c r="H242" s="14"/>
      <c r="I242" s="14"/>
      <c r="J242" s="14"/>
      <c r="K242" s="14"/>
      <c r="L242" s="14"/>
    </row>
    <row r="243" spans="8:12">
      <c r="H243" s="14"/>
      <c r="I243" s="14"/>
      <c r="J243" s="14"/>
      <c r="K243" s="14"/>
      <c r="L243" s="14"/>
    </row>
    <row r="244" spans="8:12">
      <c r="H244" s="14"/>
      <c r="I244" s="14"/>
      <c r="J244" s="14"/>
      <c r="K244" s="14"/>
      <c r="L244" s="14"/>
    </row>
    <row r="245" spans="8:12">
      <c r="H245" s="14"/>
      <c r="I245" s="14"/>
      <c r="J245" s="14"/>
      <c r="K245" s="14"/>
      <c r="L245" s="14"/>
    </row>
    <row r="246" spans="8:12">
      <c r="H246" s="14"/>
      <c r="I246" s="14"/>
      <c r="J246" s="14"/>
      <c r="K246" s="14"/>
      <c r="L246" s="14"/>
    </row>
    <row r="247" spans="8:12">
      <c r="H247" s="14"/>
      <c r="I247" s="14"/>
      <c r="J247" s="14"/>
      <c r="K247" s="14"/>
      <c r="L247" s="14"/>
    </row>
    <row r="248" spans="8:12">
      <c r="H248" s="14"/>
      <c r="I248" s="14"/>
      <c r="J248" s="14"/>
      <c r="K248" s="14"/>
      <c r="L248" s="14"/>
    </row>
    <row r="249" spans="8:12">
      <c r="H249" s="14"/>
      <c r="I249" s="14"/>
      <c r="J249" s="14"/>
      <c r="K249" s="14"/>
      <c r="L249" s="14"/>
    </row>
    <row r="250" spans="8:12">
      <c r="H250" s="14"/>
      <c r="I250" s="14"/>
      <c r="J250" s="14"/>
      <c r="K250" s="14"/>
      <c r="L250" s="14"/>
    </row>
    <row r="251" spans="8:12">
      <c r="H251" s="14"/>
      <c r="I251" s="14"/>
      <c r="J251" s="14"/>
      <c r="K251" s="14"/>
      <c r="L251" s="14"/>
    </row>
    <row r="252" spans="8:12">
      <c r="H252" s="14"/>
      <c r="I252" s="14"/>
      <c r="J252" s="14"/>
      <c r="K252" s="14"/>
      <c r="L252" s="14"/>
    </row>
    <row r="253" spans="8:12">
      <c r="H253" s="14"/>
      <c r="I253" s="14"/>
      <c r="J253" s="14"/>
      <c r="K253" s="14"/>
      <c r="L253" s="14"/>
    </row>
    <row r="254" spans="8:12">
      <c r="H254" s="14"/>
      <c r="I254" s="14"/>
      <c r="J254" s="14"/>
      <c r="K254" s="14"/>
      <c r="L254" s="14"/>
    </row>
    <row r="255" spans="8:12">
      <c r="H255" s="14"/>
      <c r="I255" s="14"/>
      <c r="J255" s="14"/>
      <c r="K255" s="14"/>
      <c r="L255" s="14"/>
    </row>
    <row r="256" spans="8:12">
      <c r="H256" s="14"/>
      <c r="I256" s="14"/>
      <c r="J256" s="14"/>
      <c r="K256" s="14"/>
      <c r="L256" s="14"/>
    </row>
    <row r="257" spans="8:12">
      <c r="H257" s="14"/>
      <c r="I257" s="14"/>
      <c r="J257" s="14"/>
      <c r="K257" s="14"/>
      <c r="L257" s="14"/>
    </row>
    <row r="258" spans="8:12">
      <c r="H258" s="14"/>
      <c r="I258" s="14"/>
      <c r="J258" s="14"/>
      <c r="K258" s="14"/>
      <c r="L258" s="14"/>
    </row>
    <row r="259" spans="8:12">
      <c r="H259" s="14"/>
      <c r="I259" s="14"/>
      <c r="J259" s="14"/>
      <c r="K259" s="14"/>
      <c r="L259" s="14"/>
    </row>
    <row r="260" spans="8:12">
      <c r="H260" s="14"/>
      <c r="I260" s="14"/>
      <c r="J260" s="14"/>
      <c r="K260" s="14"/>
      <c r="L260" s="14"/>
    </row>
    <row r="261" spans="8:12">
      <c r="H261" s="14"/>
      <c r="I261" s="14"/>
      <c r="J261" s="14"/>
      <c r="K261" s="14"/>
      <c r="L261" s="14"/>
    </row>
    <row r="262" spans="8:12">
      <c r="H262" s="14"/>
      <c r="I262" s="14"/>
      <c r="J262" s="14"/>
      <c r="K262" s="14"/>
      <c r="L262" s="14"/>
    </row>
    <row r="263" spans="8:12">
      <c r="H263" s="14"/>
      <c r="I263" s="14"/>
      <c r="J263" s="14"/>
      <c r="K263" s="14"/>
      <c r="L263" s="14"/>
    </row>
    <row r="264" spans="8:12">
      <c r="H264" s="14"/>
      <c r="I264" s="14"/>
      <c r="J264" s="14"/>
      <c r="K264" s="14"/>
      <c r="L264" s="14"/>
    </row>
    <row r="265" spans="8:12">
      <c r="H265" s="14"/>
      <c r="I265" s="14"/>
      <c r="J265" s="14"/>
      <c r="K265" s="14"/>
      <c r="L265" s="14"/>
    </row>
    <row r="266" spans="8:12">
      <c r="H266" s="14"/>
      <c r="I266" s="14"/>
      <c r="J266" s="14"/>
      <c r="K266" s="14"/>
      <c r="L266" s="14"/>
    </row>
    <row r="267" spans="8:12">
      <c r="H267" s="14"/>
      <c r="I267" s="14"/>
      <c r="J267" s="14"/>
      <c r="K267" s="14"/>
      <c r="L267" s="14"/>
    </row>
    <row r="268" spans="8:12">
      <c r="H268" s="14"/>
      <c r="I268" s="14"/>
      <c r="J268" s="14"/>
      <c r="K268" s="14"/>
      <c r="L268" s="14"/>
    </row>
    <row r="269" spans="8:12">
      <c r="H269" s="14"/>
      <c r="I269" s="14"/>
      <c r="J269" s="14"/>
      <c r="K269" s="14"/>
      <c r="L269" s="14"/>
    </row>
    <row r="270" spans="8:12">
      <c r="H270" s="14"/>
      <c r="I270" s="14"/>
      <c r="J270" s="14"/>
      <c r="K270" s="14"/>
      <c r="L270" s="14"/>
    </row>
    <row r="271" spans="8:12">
      <c r="H271" s="14"/>
      <c r="I271" s="14"/>
      <c r="J271" s="14"/>
      <c r="K271" s="14"/>
      <c r="L271" s="14"/>
    </row>
    <row r="272" spans="8:12">
      <c r="H272" s="14"/>
      <c r="I272" s="14"/>
      <c r="J272" s="14"/>
      <c r="K272" s="14"/>
      <c r="L272" s="14"/>
    </row>
    <row r="273" spans="8:12">
      <c r="H273" s="14"/>
      <c r="I273" s="14"/>
      <c r="J273" s="14"/>
      <c r="K273" s="14"/>
      <c r="L273" s="14"/>
    </row>
    <row r="274" spans="8:12">
      <c r="H274" s="14"/>
      <c r="I274" s="14"/>
      <c r="J274" s="14"/>
      <c r="K274" s="14"/>
      <c r="L274" s="14"/>
    </row>
    <row r="275" spans="8:12">
      <c r="H275" s="14"/>
      <c r="I275" s="14"/>
      <c r="J275" s="14"/>
      <c r="K275" s="14"/>
      <c r="L275" s="14"/>
    </row>
    <row r="276" spans="8:12">
      <c r="H276" s="14"/>
      <c r="I276" s="14"/>
      <c r="J276" s="14"/>
      <c r="K276" s="14"/>
      <c r="L276" s="14"/>
    </row>
    <row r="277" spans="8:12">
      <c r="H277" s="14"/>
      <c r="I277" s="14"/>
      <c r="J277" s="14"/>
      <c r="K277" s="14"/>
      <c r="L277" s="14"/>
    </row>
    <row r="278" spans="8:12">
      <c r="H278" s="14"/>
      <c r="I278" s="14"/>
      <c r="J278" s="14"/>
      <c r="K278" s="14"/>
      <c r="L278" s="14"/>
    </row>
    <row r="279" spans="8:12">
      <c r="H279" s="14"/>
      <c r="I279" s="14"/>
      <c r="J279" s="14"/>
      <c r="K279" s="14"/>
      <c r="L279" s="14"/>
    </row>
    <row r="280" spans="8:12">
      <c r="H280" s="14"/>
      <c r="I280" s="14"/>
      <c r="J280" s="14"/>
      <c r="K280" s="14"/>
      <c r="L280" s="14"/>
    </row>
    <row r="281" spans="8:12">
      <c r="H281" s="14"/>
      <c r="I281" s="14"/>
      <c r="J281" s="14"/>
      <c r="K281" s="14"/>
      <c r="L281" s="14"/>
    </row>
    <row r="282" spans="8:12">
      <c r="H282" s="14"/>
      <c r="I282" s="14"/>
      <c r="J282" s="14"/>
      <c r="K282" s="14"/>
      <c r="L282" s="14"/>
    </row>
    <row r="283" spans="8:12">
      <c r="H283" s="14"/>
      <c r="I283" s="14"/>
      <c r="J283" s="14"/>
      <c r="K283" s="14"/>
      <c r="L283" s="14"/>
    </row>
    <row r="284" spans="8:12">
      <c r="H284" s="14"/>
      <c r="I284" s="14"/>
      <c r="J284" s="14"/>
      <c r="K284" s="14"/>
      <c r="L284" s="14"/>
    </row>
    <row r="285" spans="8:12">
      <c r="H285" s="14"/>
      <c r="I285" s="14"/>
      <c r="J285" s="14"/>
      <c r="K285" s="14"/>
      <c r="L285" s="14"/>
    </row>
    <row r="286" spans="8:12">
      <c r="H286" s="14"/>
      <c r="I286" s="14"/>
      <c r="J286" s="14"/>
      <c r="K286" s="14"/>
      <c r="L286" s="14"/>
    </row>
    <row r="287" spans="8:12">
      <c r="H287" s="14"/>
      <c r="I287" s="14"/>
      <c r="J287" s="14"/>
      <c r="K287" s="14"/>
      <c r="L287" s="14"/>
    </row>
    <row r="288" spans="8:12">
      <c r="H288" s="14"/>
      <c r="I288" s="14"/>
      <c r="J288" s="14"/>
      <c r="K288" s="14"/>
      <c r="L288" s="14"/>
    </row>
    <row r="289" spans="8:12">
      <c r="H289" s="14"/>
      <c r="I289" s="14"/>
      <c r="J289" s="14"/>
      <c r="K289" s="14"/>
      <c r="L289" s="14"/>
    </row>
    <row r="290" spans="8:12">
      <c r="H290" s="14"/>
      <c r="I290" s="14"/>
      <c r="J290" s="14"/>
      <c r="K290" s="14"/>
      <c r="L290" s="14"/>
    </row>
    <row r="291" spans="8:12">
      <c r="H291" s="14"/>
      <c r="I291" s="14"/>
      <c r="J291" s="14"/>
      <c r="K291" s="14"/>
      <c r="L291" s="14"/>
    </row>
    <row r="292" spans="8:12">
      <c r="H292" s="14"/>
      <c r="I292" s="14"/>
      <c r="J292" s="14"/>
      <c r="K292" s="14"/>
      <c r="L292" s="14"/>
    </row>
    <row r="293" spans="8:12">
      <c r="H293" s="14"/>
      <c r="I293" s="14"/>
      <c r="J293" s="14"/>
      <c r="K293" s="14"/>
      <c r="L293" s="14"/>
    </row>
    <row r="294" spans="8:12">
      <c r="H294" s="14"/>
      <c r="I294" s="14"/>
      <c r="J294" s="14"/>
      <c r="K294" s="14"/>
      <c r="L294" s="14"/>
    </row>
    <row r="295" spans="8:12">
      <c r="H295" s="14"/>
      <c r="I295" s="14"/>
      <c r="J295" s="14"/>
      <c r="K295" s="14"/>
      <c r="L295" s="14"/>
    </row>
    <row r="296" spans="8:12">
      <c r="H296" s="14"/>
      <c r="I296" s="14"/>
      <c r="J296" s="14"/>
      <c r="K296" s="14"/>
      <c r="L296" s="14"/>
    </row>
    <row r="297" spans="8:12">
      <c r="H297" s="14"/>
      <c r="I297" s="14"/>
      <c r="J297" s="14"/>
      <c r="K297" s="14"/>
      <c r="L297" s="14"/>
    </row>
    <row r="298" spans="8:12">
      <c r="H298" s="14"/>
      <c r="I298" s="14"/>
      <c r="J298" s="14"/>
      <c r="K298" s="14"/>
      <c r="L298" s="14"/>
    </row>
    <row r="299" spans="8:12">
      <c r="H299" s="14"/>
      <c r="I299" s="14"/>
      <c r="J299" s="14"/>
      <c r="K299" s="14"/>
      <c r="L299" s="14"/>
    </row>
    <row r="300" spans="8:12">
      <c r="H300" s="14"/>
      <c r="I300" s="14"/>
      <c r="J300" s="14"/>
      <c r="K300" s="14"/>
      <c r="L300" s="14"/>
    </row>
    <row r="301" spans="8:12">
      <c r="H301" s="14"/>
      <c r="I301" s="14"/>
      <c r="J301" s="14"/>
      <c r="K301" s="14"/>
      <c r="L301" s="14"/>
    </row>
    <row r="302" spans="8:12">
      <c r="H302" s="14"/>
      <c r="I302" s="14"/>
      <c r="J302" s="14"/>
      <c r="K302" s="14"/>
      <c r="L302" s="14"/>
    </row>
    <row r="303" spans="8:12">
      <c r="H303" s="14"/>
      <c r="I303" s="14"/>
      <c r="J303" s="14"/>
      <c r="K303" s="14"/>
      <c r="L303" s="14"/>
    </row>
    <row r="304" spans="8:12">
      <c r="H304" s="14"/>
      <c r="I304" s="14"/>
      <c r="J304" s="14"/>
      <c r="K304" s="14"/>
      <c r="L304" s="14"/>
    </row>
    <row r="305" spans="8:12">
      <c r="H305" s="14"/>
      <c r="I305" s="14"/>
      <c r="J305" s="14"/>
      <c r="K305" s="14"/>
      <c r="L305" s="14"/>
    </row>
    <row r="306" spans="8:12">
      <c r="H306" s="14"/>
      <c r="I306" s="14"/>
      <c r="J306" s="14"/>
      <c r="K306" s="14"/>
      <c r="L306" s="14"/>
    </row>
    <row r="307" spans="8:12">
      <c r="H307" s="14"/>
      <c r="I307" s="14"/>
      <c r="J307" s="14"/>
      <c r="K307" s="14"/>
      <c r="L307" s="14"/>
    </row>
    <row r="308" spans="8:12">
      <c r="H308" s="14"/>
      <c r="I308" s="14"/>
      <c r="J308" s="14"/>
      <c r="K308" s="14"/>
      <c r="L308" s="14"/>
    </row>
    <row r="309" spans="8:12">
      <c r="H309" s="14"/>
      <c r="I309" s="14"/>
      <c r="J309" s="14"/>
      <c r="K309" s="14"/>
      <c r="L309" s="14"/>
    </row>
    <row r="310" spans="8:12">
      <c r="H310" s="14"/>
      <c r="I310" s="14"/>
      <c r="J310" s="14"/>
      <c r="K310" s="14"/>
      <c r="L310" s="14"/>
    </row>
    <row r="311" spans="8:12">
      <c r="H311" s="14"/>
      <c r="I311" s="14"/>
      <c r="J311" s="14"/>
      <c r="K311" s="14"/>
      <c r="L311" s="14"/>
    </row>
    <row r="312" spans="8:12">
      <c r="H312" s="14"/>
      <c r="I312" s="14"/>
      <c r="J312" s="14"/>
      <c r="K312" s="14"/>
      <c r="L312" s="14"/>
    </row>
    <row r="313" spans="8:12">
      <c r="H313" s="14"/>
      <c r="I313" s="14"/>
      <c r="J313" s="14"/>
      <c r="K313" s="14"/>
      <c r="L313" s="14"/>
    </row>
    <row r="314" spans="8:12">
      <c r="H314" s="14"/>
      <c r="I314" s="14"/>
      <c r="J314" s="14"/>
      <c r="K314" s="14"/>
      <c r="L314" s="14"/>
    </row>
    <row r="315" spans="8:12">
      <c r="H315" s="14"/>
      <c r="I315" s="14"/>
      <c r="J315" s="14"/>
      <c r="K315" s="14"/>
      <c r="L315" s="14"/>
    </row>
    <row r="316" spans="8:12">
      <c r="H316" s="14"/>
      <c r="I316" s="14"/>
      <c r="J316" s="14"/>
      <c r="K316" s="14"/>
      <c r="L316" s="14"/>
    </row>
    <row r="317" spans="8:12">
      <c r="H317" s="14"/>
      <c r="I317" s="14"/>
      <c r="J317" s="14"/>
      <c r="K317" s="14"/>
      <c r="L317" s="14"/>
    </row>
    <row r="318" spans="8:12">
      <c r="H318" s="14"/>
      <c r="I318" s="14"/>
      <c r="J318" s="14"/>
      <c r="K318" s="14"/>
      <c r="L318" s="14"/>
    </row>
    <row r="319" spans="8:12">
      <c r="H319" s="14"/>
      <c r="I319" s="14"/>
      <c r="J319" s="14"/>
      <c r="K319" s="14"/>
      <c r="L319" s="14"/>
    </row>
    <row r="320" spans="8:12">
      <c r="H320" s="14"/>
      <c r="I320" s="14"/>
      <c r="J320" s="14"/>
      <c r="K320" s="14"/>
      <c r="L320" s="14"/>
    </row>
    <row r="321" spans="8:12">
      <c r="H321" s="14"/>
      <c r="I321" s="14"/>
      <c r="J321" s="14"/>
      <c r="K321" s="14"/>
      <c r="L321" s="14"/>
    </row>
    <row r="322" spans="8:12">
      <c r="H322" s="14"/>
      <c r="I322" s="14"/>
      <c r="J322" s="14"/>
      <c r="K322" s="14"/>
      <c r="L322" s="14"/>
    </row>
    <row r="323" spans="8:12">
      <c r="H323" s="14"/>
      <c r="I323" s="14"/>
      <c r="J323" s="14"/>
      <c r="K323" s="14"/>
      <c r="L323" s="14"/>
    </row>
    <row r="324" spans="8:12">
      <c r="H324" s="14"/>
      <c r="I324" s="14"/>
      <c r="J324" s="14"/>
      <c r="K324" s="14"/>
      <c r="L324" s="14"/>
    </row>
    <row r="325" spans="8:12">
      <c r="H325" s="14"/>
      <c r="I325" s="14"/>
      <c r="J325" s="14"/>
      <c r="K325" s="14"/>
      <c r="L325" s="14"/>
    </row>
    <row r="326" spans="8:12">
      <c r="H326" s="14"/>
      <c r="I326" s="14"/>
      <c r="J326" s="14"/>
      <c r="K326" s="14"/>
      <c r="L326" s="14"/>
    </row>
    <row r="327" spans="8:12">
      <c r="H327" s="14"/>
      <c r="I327" s="14"/>
      <c r="J327" s="14"/>
      <c r="K327" s="14"/>
      <c r="L327" s="14"/>
    </row>
    <row r="328" spans="8:12">
      <c r="H328" s="14"/>
      <c r="I328" s="14"/>
      <c r="J328" s="14"/>
      <c r="K328" s="14"/>
      <c r="L328" s="14"/>
    </row>
    <row r="329" spans="8:12">
      <c r="H329" s="14"/>
      <c r="I329" s="14"/>
      <c r="J329" s="14"/>
      <c r="K329" s="14"/>
      <c r="L329" s="14"/>
    </row>
    <row r="330" spans="8:12">
      <c r="H330" s="14"/>
      <c r="I330" s="14"/>
      <c r="J330" s="14"/>
      <c r="K330" s="14"/>
      <c r="L330" s="14"/>
    </row>
    <row r="331" spans="8:12">
      <c r="H331" s="14"/>
      <c r="I331" s="14"/>
      <c r="J331" s="14"/>
      <c r="K331" s="14"/>
      <c r="L331" s="14"/>
    </row>
    <row r="332" spans="8:12">
      <c r="H332" s="14"/>
      <c r="I332" s="14"/>
      <c r="J332" s="14"/>
      <c r="K332" s="14"/>
      <c r="L332" s="14"/>
    </row>
    <row r="333" spans="8:12">
      <c r="H333" s="14"/>
      <c r="I333" s="14"/>
      <c r="J333" s="14"/>
      <c r="K333" s="14"/>
      <c r="L333" s="14"/>
    </row>
    <row r="334" spans="8:12">
      <c r="H334" s="14"/>
      <c r="I334" s="14"/>
      <c r="J334" s="14"/>
      <c r="K334" s="14"/>
      <c r="L334" s="14"/>
    </row>
    <row r="335" spans="8:12">
      <c r="H335" s="14"/>
      <c r="I335" s="14"/>
      <c r="J335" s="14"/>
      <c r="K335" s="14"/>
      <c r="L335" s="14"/>
    </row>
    <row r="336" spans="8:12">
      <c r="H336" s="14"/>
      <c r="I336" s="14"/>
      <c r="J336" s="14"/>
      <c r="K336" s="14"/>
      <c r="L336" s="14"/>
    </row>
    <row r="337" spans="8:12">
      <c r="H337" s="14"/>
      <c r="I337" s="14"/>
      <c r="J337" s="14"/>
      <c r="K337" s="14"/>
      <c r="L337" s="14"/>
    </row>
    <row r="338" spans="8:12">
      <c r="H338" s="14"/>
      <c r="I338" s="14"/>
      <c r="J338" s="14"/>
      <c r="K338" s="14"/>
      <c r="L338" s="14"/>
    </row>
    <row r="339" spans="8:12">
      <c r="H339" s="14"/>
      <c r="I339" s="14"/>
      <c r="J339" s="14"/>
      <c r="K339" s="14"/>
      <c r="L339" s="14"/>
    </row>
    <row r="340" spans="8:12">
      <c r="H340" s="14"/>
      <c r="I340" s="14"/>
      <c r="J340" s="14"/>
      <c r="K340" s="14"/>
      <c r="L340" s="14"/>
    </row>
    <row r="341" spans="8:12">
      <c r="H341" s="14"/>
      <c r="I341" s="14"/>
      <c r="J341" s="14"/>
      <c r="K341" s="14"/>
      <c r="L341" s="14"/>
    </row>
    <row r="342" spans="8:12">
      <c r="H342" s="14"/>
      <c r="I342" s="14"/>
      <c r="J342" s="14"/>
      <c r="K342" s="14"/>
      <c r="L342" s="14"/>
    </row>
    <row r="343" spans="8:12">
      <c r="H343" s="14"/>
      <c r="I343" s="14"/>
      <c r="J343" s="14"/>
      <c r="K343" s="14"/>
      <c r="L343" s="14"/>
    </row>
    <row r="344" spans="8:12">
      <c r="H344" s="14"/>
      <c r="I344" s="14"/>
      <c r="J344" s="14"/>
      <c r="K344" s="14"/>
      <c r="L344" s="14"/>
    </row>
    <row r="345" spans="8:12">
      <c r="H345" s="14"/>
      <c r="I345" s="14"/>
      <c r="J345" s="14"/>
      <c r="K345" s="14"/>
      <c r="L345" s="14"/>
    </row>
    <row r="346" spans="8:12">
      <c r="H346" s="14"/>
      <c r="I346" s="14"/>
      <c r="J346" s="14"/>
      <c r="K346" s="14"/>
      <c r="L346" s="14"/>
    </row>
    <row r="347" spans="8:12">
      <c r="H347" s="14"/>
      <c r="I347" s="14"/>
      <c r="J347" s="14"/>
      <c r="K347" s="14"/>
      <c r="L347" s="14"/>
    </row>
    <row r="348" spans="8:12">
      <c r="H348" s="14"/>
      <c r="I348" s="14"/>
      <c r="J348" s="14"/>
      <c r="K348" s="14"/>
      <c r="L348" s="14"/>
    </row>
    <row r="349" spans="8:12">
      <c r="H349" s="14"/>
      <c r="I349" s="14"/>
      <c r="J349" s="14"/>
      <c r="K349" s="14"/>
      <c r="L349" s="14"/>
    </row>
    <row r="350" spans="8:12">
      <c r="H350" s="14"/>
      <c r="I350" s="14"/>
      <c r="J350" s="14"/>
      <c r="K350" s="14"/>
      <c r="L350" s="14"/>
    </row>
    <row r="351" spans="8:12">
      <c r="H351" s="14"/>
      <c r="I351" s="14"/>
      <c r="J351" s="14"/>
      <c r="K351" s="14"/>
      <c r="L351" s="14"/>
    </row>
    <row r="352" spans="8:12">
      <c r="H352" s="14"/>
      <c r="I352" s="14"/>
      <c r="J352" s="14"/>
      <c r="K352" s="14"/>
      <c r="L352" s="14"/>
    </row>
    <row r="353" spans="8:12">
      <c r="H353" s="14"/>
      <c r="I353" s="14"/>
      <c r="J353" s="14"/>
      <c r="K353" s="14"/>
      <c r="L353" s="14"/>
    </row>
    <row r="354" spans="8:12">
      <c r="H354" s="14"/>
      <c r="I354" s="14"/>
      <c r="J354" s="14"/>
      <c r="K354" s="14"/>
      <c r="L354" s="14"/>
    </row>
    <row r="355" spans="8:12">
      <c r="H355" s="14"/>
      <c r="I355" s="14"/>
      <c r="J355" s="14"/>
      <c r="K355" s="14"/>
      <c r="L355" s="14"/>
    </row>
    <row r="356" spans="8:12">
      <c r="H356" s="14"/>
      <c r="I356" s="14"/>
      <c r="J356" s="14"/>
      <c r="K356" s="14"/>
      <c r="L356" s="14"/>
    </row>
    <row r="357" spans="8:12">
      <c r="H357" s="14"/>
      <c r="I357" s="14"/>
      <c r="J357" s="14"/>
      <c r="K357" s="14"/>
      <c r="L357" s="14"/>
    </row>
    <row r="358" spans="8:12">
      <c r="H358" s="14"/>
      <c r="I358" s="14"/>
      <c r="J358" s="14"/>
      <c r="K358" s="14"/>
      <c r="L358" s="14"/>
    </row>
    <row r="359" spans="8:12">
      <c r="H359" s="14"/>
      <c r="I359" s="14"/>
      <c r="J359" s="14"/>
      <c r="K359" s="14"/>
      <c r="L359" s="14"/>
    </row>
    <row r="360" spans="8:12">
      <c r="H360" s="14"/>
      <c r="I360" s="14"/>
      <c r="J360" s="14"/>
      <c r="K360" s="14"/>
      <c r="L360" s="14"/>
    </row>
    <row r="361" spans="8:12">
      <c r="H361" s="14"/>
      <c r="I361" s="14"/>
      <c r="J361" s="14"/>
      <c r="K361" s="14"/>
      <c r="L361" s="14"/>
    </row>
    <row r="362" spans="8:12">
      <c r="H362" s="14"/>
      <c r="I362" s="14"/>
      <c r="J362" s="14"/>
      <c r="K362" s="14"/>
      <c r="L362" s="14"/>
    </row>
    <row r="363" spans="8:12">
      <c r="H363" s="14"/>
      <c r="I363" s="14"/>
      <c r="J363" s="14"/>
      <c r="K363" s="14"/>
      <c r="L363" s="14"/>
    </row>
    <row r="364" spans="8:12">
      <c r="H364" s="14"/>
      <c r="I364" s="14"/>
      <c r="J364" s="14"/>
      <c r="K364" s="14"/>
      <c r="L364" s="14"/>
    </row>
    <row r="365" spans="8:12">
      <c r="H365" s="14"/>
      <c r="I365" s="14"/>
      <c r="J365" s="14"/>
      <c r="K365" s="14"/>
      <c r="L365" s="14"/>
    </row>
    <row r="366" spans="8:12">
      <c r="H366" s="14"/>
      <c r="I366" s="14"/>
      <c r="J366" s="14"/>
      <c r="K366" s="14"/>
      <c r="L366" s="14"/>
    </row>
    <row r="367" spans="8:12">
      <c r="H367" s="14"/>
      <c r="I367" s="14"/>
      <c r="J367" s="14"/>
      <c r="K367" s="14"/>
      <c r="L367" s="14"/>
    </row>
    <row r="368" spans="8:12">
      <c r="H368" s="14"/>
      <c r="I368" s="14"/>
      <c r="J368" s="14"/>
      <c r="K368" s="14"/>
      <c r="L368" s="14"/>
    </row>
    <row r="369" spans="8:12">
      <c r="H369" s="14"/>
      <c r="I369" s="14"/>
      <c r="J369" s="14"/>
      <c r="K369" s="14"/>
      <c r="L369" s="14"/>
    </row>
    <row r="370" spans="8:12">
      <c r="H370" s="14"/>
      <c r="I370" s="14"/>
      <c r="J370" s="14"/>
      <c r="K370" s="14"/>
      <c r="L370" s="14"/>
    </row>
    <row r="371" spans="8:12">
      <c r="H371" s="14"/>
      <c r="I371" s="14"/>
      <c r="J371" s="14"/>
      <c r="K371" s="14"/>
      <c r="L371" s="14"/>
    </row>
    <row r="372" spans="8:12">
      <c r="H372" s="14"/>
      <c r="I372" s="14"/>
      <c r="J372" s="14"/>
      <c r="K372" s="14"/>
      <c r="L372" s="14"/>
    </row>
    <row r="373" spans="8:12">
      <c r="H373" s="14"/>
      <c r="I373" s="14"/>
      <c r="J373" s="14"/>
      <c r="K373" s="14"/>
      <c r="L373" s="14"/>
    </row>
    <row r="374" spans="8:12">
      <c r="H374" s="14"/>
      <c r="I374" s="14"/>
      <c r="J374" s="14"/>
      <c r="K374" s="14"/>
      <c r="L374" s="14"/>
    </row>
    <row r="375" spans="8:12">
      <c r="H375" s="14"/>
      <c r="I375" s="14"/>
      <c r="J375" s="14"/>
      <c r="K375" s="14"/>
      <c r="L375" s="14"/>
    </row>
    <row r="376" spans="8:12">
      <c r="H376" s="14"/>
      <c r="I376" s="14"/>
      <c r="J376" s="14"/>
      <c r="K376" s="14"/>
      <c r="L376" s="14"/>
    </row>
    <row r="377" spans="8:12">
      <c r="H377" s="14"/>
      <c r="I377" s="14"/>
      <c r="J377" s="14"/>
      <c r="K377" s="14"/>
      <c r="L377" s="14"/>
    </row>
    <row r="378" spans="8:12">
      <c r="H378" s="14"/>
      <c r="I378" s="14"/>
      <c r="J378" s="14"/>
      <c r="K378" s="14"/>
      <c r="L378" s="14"/>
    </row>
    <row r="379" spans="8:12">
      <c r="H379" s="14"/>
      <c r="I379" s="14"/>
      <c r="J379" s="14"/>
      <c r="K379" s="14"/>
      <c r="L379" s="14"/>
    </row>
    <row r="380" spans="8:12">
      <c r="H380" s="14"/>
      <c r="I380" s="14"/>
      <c r="J380" s="14"/>
      <c r="K380" s="14"/>
      <c r="L380" s="14"/>
    </row>
    <row r="381" spans="8:12">
      <c r="H381" s="14"/>
      <c r="I381" s="14"/>
      <c r="J381" s="14"/>
      <c r="K381" s="14"/>
      <c r="L381" s="14"/>
    </row>
    <row r="382" spans="8:12">
      <c r="H382" s="14"/>
      <c r="I382" s="14"/>
      <c r="J382" s="14"/>
      <c r="K382" s="14"/>
      <c r="L382" s="14"/>
    </row>
    <row r="383" spans="8:12">
      <c r="H383" s="14"/>
      <c r="I383" s="14"/>
      <c r="J383" s="14"/>
      <c r="K383" s="14"/>
      <c r="L383" s="14"/>
    </row>
    <row r="384" spans="8:12">
      <c r="H384" s="14"/>
      <c r="I384" s="14"/>
      <c r="J384" s="14"/>
      <c r="K384" s="14"/>
      <c r="L384" s="14"/>
    </row>
    <row r="385" spans="8:12">
      <c r="H385" s="14"/>
      <c r="I385" s="14"/>
      <c r="J385" s="14"/>
      <c r="K385" s="14"/>
      <c r="L385" s="14"/>
    </row>
    <row r="386" spans="8:12">
      <c r="H386" s="14"/>
      <c r="I386" s="14"/>
      <c r="J386" s="14"/>
      <c r="K386" s="14"/>
      <c r="L386" s="14"/>
    </row>
    <row r="387" spans="8:12">
      <c r="H387" s="14"/>
      <c r="I387" s="14"/>
      <c r="J387" s="14"/>
      <c r="K387" s="14"/>
      <c r="L387" s="14"/>
    </row>
    <row r="388" spans="8:12">
      <c r="H388" s="14"/>
      <c r="I388" s="14"/>
      <c r="J388" s="14"/>
      <c r="K388" s="14"/>
      <c r="L388" s="14"/>
    </row>
    <row r="389" spans="8:12">
      <c r="H389" s="14"/>
      <c r="I389" s="14"/>
      <c r="J389" s="14"/>
      <c r="K389" s="14"/>
      <c r="L389" s="14"/>
    </row>
    <row r="390" spans="8:12">
      <c r="H390" s="14"/>
      <c r="I390" s="14"/>
      <c r="J390" s="14"/>
      <c r="K390" s="14"/>
      <c r="L390" s="14"/>
    </row>
    <row r="391" spans="8:12">
      <c r="H391" s="14"/>
      <c r="I391" s="14"/>
      <c r="J391" s="14"/>
      <c r="K391" s="14"/>
      <c r="L391" s="14"/>
    </row>
    <row r="392" spans="8:12">
      <c r="H392" s="14"/>
      <c r="I392" s="14"/>
      <c r="J392" s="14"/>
      <c r="K392" s="14"/>
      <c r="L392" s="14"/>
    </row>
    <row r="393" spans="8:12">
      <c r="H393" s="14"/>
      <c r="I393" s="14"/>
      <c r="J393" s="14"/>
      <c r="K393" s="14"/>
      <c r="L393" s="14"/>
    </row>
    <row r="394" spans="8:12">
      <c r="H394" s="14"/>
      <c r="I394" s="14"/>
      <c r="J394" s="14"/>
      <c r="K394" s="14"/>
      <c r="L394" s="14"/>
    </row>
    <row r="395" spans="8:12">
      <c r="H395" s="14"/>
      <c r="I395" s="14"/>
      <c r="J395" s="14"/>
      <c r="K395" s="14"/>
      <c r="L395" s="14"/>
    </row>
    <row r="396" spans="8:12">
      <c r="H396" s="14"/>
      <c r="I396" s="14"/>
      <c r="J396" s="14"/>
      <c r="K396" s="14"/>
      <c r="L396" s="14"/>
    </row>
    <row r="397" spans="8:12">
      <c r="H397" s="14"/>
      <c r="I397" s="14"/>
      <c r="J397" s="14"/>
      <c r="K397" s="14"/>
      <c r="L397" s="14"/>
    </row>
    <row r="398" spans="8:12">
      <c r="H398" s="14"/>
      <c r="I398" s="14"/>
      <c r="J398" s="14"/>
      <c r="K398" s="14"/>
      <c r="L398" s="14"/>
    </row>
    <row r="399" spans="8:12">
      <c r="H399" s="14"/>
      <c r="I399" s="14"/>
      <c r="J399" s="14"/>
      <c r="K399" s="14"/>
      <c r="L399" s="14"/>
    </row>
    <row r="400" spans="8:12">
      <c r="H400" s="14"/>
      <c r="I400" s="14"/>
      <c r="J400" s="14"/>
      <c r="K400" s="14"/>
      <c r="L400" s="14"/>
    </row>
    <row r="401" spans="8:12">
      <c r="H401" s="14"/>
      <c r="I401" s="14"/>
      <c r="J401" s="14"/>
      <c r="K401" s="14"/>
      <c r="L401" s="14"/>
    </row>
    <row r="402" spans="8:12">
      <c r="H402" s="14"/>
      <c r="I402" s="14"/>
      <c r="J402" s="14"/>
      <c r="K402" s="14"/>
      <c r="L402" s="14"/>
    </row>
    <row r="403" spans="8:12">
      <c r="H403" s="14"/>
      <c r="I403" s="14"/>
      <c r="J403" s="14"/>
      <c r="K403" s="14"/>
      <c r="L403" s="14"/>
    </row>
    <row r="404" spans="8:12">
      <c r="H404" s="14"/>
      <c r="I404" s="14"/>
      <c r="J404" s="14"/>
      <c r="K404" s="14"/>
      <c r="L404" s="14"/>
    </row>
    <row r="405" spans="8:12">
      <c r="H405" s="14"/>
      <c r="I405" s="14"/>
      <c r="J405" s="14"/>
      <c r="K405" s="14"/>
      <c r="L405" s="14"/>
    </row>
    <row r="406" spans="8:12">
      <c r="H406" s="14"/>
      <c r="I406" s="14"/>
      <c r="J406" s="14"/>
      <c r="K406" s="14"/>
      <c r="L406" s="14"/>
    </row>
    <row r="407" spans="8:12">
      <c r="H407" s="14"/>
      <c r="I407" s="14"/>
      <c r="J407" s="14"/>
      <c r="K407" s="14"/>
      <c r="L407" s="14"/>
    </row>
    <row r="408" spans="8:12">
      <c r="H408" s="14"/>
      <c r="I408" s="14"/>
      <c r="J408" s="14"/>
      <c r="K408" s="14"/>
      <c r="L408" s="14"/>
    </row>
    <row r="409" spans="8:12">
      <c r="H409" s="14"/>
      <c r="I409" s="14"/>
      <c r="J409" s="14"/>
      <c r="K409" s="14"/>
      <c r="L409" s="14"/>
    </row>
    <row r="410" spans="8:12">
      <c r="H410" s="14"/>
      <c r="I410" s="14"/>
      <c r="J410" s="14"/>
      <c r="K410" s="14"/>
      <c r="L410" s="14"/>
    </row>
    <row r="411" spans="8:12">
      <c r="H411" s="14"/>
      <c r="I411" s="14"/>
      <c r="J411" s="14"/>
      <c r="K411" s="14"/>
      <c r="L411" s="14"/>
    </row>
    <row r="412" spans="8:12">
      <c r="H412" s="14"/>
      <c r="I412" s="14"/>
      <c r="J412" s="14"/>
      <c r="K412" s="14"/>
      <c r="L412" s="14"/>
    </row>
    <row r="413" spans="8:12">
      <c r="H413" s="14"/>
      <c r="I413" s="14"/>
      <c r="J413" s="14"/>
      <c r="K413" s="14"/>
      <c r="L413" s="14"/>
    </row>
    <row r="414" spans="8:12">
      <c r="H414" s="14"/>
      <c r="I414" s="14"/>
      <c r="J414" s="14"/>
      <c r="K414" s="14"/>
      <c r="L414" s="14"/>
    </row>
    <row r="415" spans="8:12">
      <c r="H415" s="14"/>
      <c r="I415" s="14"/>
      <c r="J415" s="14"/>
      <c r="K415" s="14"/>
      <c r="L415" s="14"/>
    </row>
    <row r="416" spans="8:12">
      <c r="H416" s="14"/>
      <c r="I416" s="14"/>
      <c r="J416" s="14"/>
      <c r="K416" s="14"/>
      <c r="L416" s="14"/>
    </row>
    <row r="417" spans="8:12">
      <c r="H417" s="14"/>
      <c r="I417" s="14"/>
      <c r="J417" s="14"/>
      <c r="K417" s="14"/>
      <c r="L417" s="14"/>
    </row>
    <row r="418" spans="8:12">
      <c r="H418" s="14"/>
      <c r="I418" s="14"/>
      <c r="J418" s="14"/>
      <c r="K418" s="14"/>
      <c r="L418" s="14"/>
    </row>
    <row r="419" spans="8:12">
      <c r="H419" s="14"/>
      <c r="I419" s="14"/>
      <c r="J419" s="14"/>
      <c r="K419" s="14"/>
      <c r="L419" s="14"/>
    </row>
    <row r="420" spans="8:12">
      <c r="H420" s="14"/>
      <c r="I420" s="14"/>
      <c r="J420" s="14"/>
      <c r="K420" s="14"/>
      <c r="L420" s="14"/>
    </row>
    <row r="421" spans="8:12">
      <c r="H421" s="14"/>
      <c r="I421" s="14"/>
      <c r="J421" s="14"/>
      <c r="K421" s="14"/>
      <c r="L421" s="14"/>
    </row>
    <row r="422" spans="8:12">
      <c r="H422" s="14"/>
      <c r="I422" s="14"/>
      <c r="J422" s="14"/>
      <c r="K422" s="14"/>
      <c r="L422" s="14"/>
    </row>
    <row r="423" spans="8:12">
      <c r="H423" s="14"/>
      <c r="I423" s="14"/>
      <c r="J423" s="14"/>
      <c r="K423" s="14"/>
      <c r="L423" s="14"/>
    </row>
    <row r="424" spans="8:12">
      <c r="H424" s="14"/>
      <c r="I424" s="14"/>
      <c r="J424" s="14"/>
      <c r="K424" s="14"/>
      <c r="L424" s="14"/>
    </row>
    <row r="425" spans="8:12">
      <c r="H425" s="14"/>
      <c r="I425" s="14"/>
      <c r="J425" s="14"/>
      <c r="K425" s="14"/>
      <c r="L425" s="14"/>
    </row>
    <row r="426" spans="8:12">
      <c r="H426" s="14"/>
      <c r="I426" s="14"/>
      <c r="J426" s="14"/>
      <c r="K426" s="14"/>
      <c r="L426" s="14"/>
    </row>
    <row r="427" spans="8:12">
      <c r="H427" s="14"/>
      <c r="I427" s="14"/>
      <c r="J427" s="14"/>
      <c r="K427" s="14"/>
      <c r="L427" s="14"/>
    </row>
    <row r="428" spans="8:12">
      <c r="H428" s="14"/>
      <c r="I428" s="14"/>
      <c r="J428" s="14"/>
      <c r="K428" s="14"/>
      <c r="L428" s="14"/>
    </row>
    <row r="429" spans="8:12">
      <c r="H429" s="14"/>
      <c r="I429" s="14"/>
      <c r="J429" s="14"/>
      <c r="K429" s="14"/>
      <c r="L429" s="14"/>
    </row>
    <row r="430" spans="8:12">
      <c r="H430" s="14"/>
      <c r="I430" s="14"/>
      <c r="J430" s="14"/>
      <c r="K430" s="14"/>
      <c r="L430" s="14"/>
    </row>
    <row r="431" spans="8:12">
      <c r="H431" s="14"/>
      <c r="I431" s="14"/>
      <c r="J431" s="14"/>
      <c r="K431" s="14"/>
      <c r="L431" s="14"/>
    </row>
    <row r="432" spans="8:12">
      <c r="H432" s="14"/>
      <c r="I432" s="14"/>
      <c r="J432" s="14"/>
      <c r="K432" s="14"/>
      <c r="L432" s="14"/>
    </row>
    <row r="433" spans="8:12">
      <c r="H433" s="14"/>
      <c r="I433" s="14"/>
      <c r="J433" s="14"/>
      <c r="K433" s="14"/>
      <c r="L433" s="14"/>
    </row>
    <row r="434" spans="8:12">
      <c r="H434" s="14"/>
      <c r="I434" s="14"/>
      <c r="J434" s="14"/>
      <c r="K434" s="14"/>
      <c r="L434" s="14"/>
    </row>
    <row r="435" spans="8:12">
      <c r="H435" s="14"/>
      <c r="I435" s="14"/>
      <c r="J435" s="14"/>
      <c r="K435" s="14"/>
      <c r="L435" s="14"/>
    </row>
    <row r="436" spans="8:12">
      <c r="H436" s="14"/>
      <c r="I436" s="14"/>
      <c r="J436" s="14"/>
      <c r="K436" s="14"/>
      <c r="L436" s="14"/>
    </row>
    <row r="437" spans="8:12">
      <c r="H437" s="14"/>
      <c r="I437" s="14"/>
      <c r="J437" s="14"/>
      <c r="K437" s="14"/>
      <c r="L437" s="14"/>
    </row>
    <row r="438" spans="8:12">
      <c r="H438" s="14"/>
      <c r="I438" s="14"/>
      <c r="J438" s="14"/>
      <c r="K438" s="14"/>
      <c r="L438" s="14"/>
    </row>
    <row r="439" spans="8:12">
      <c r="H439" s="14"/>
      <c r="I439" s="14"/>
      <c r="J439" s="14"/>
      <c r="K439" s="14"/>
      <c r="L439" s="14"/>
    </row>
    <row r="440" spans="8:12">
      <c r="H440" s="14"/>
      <c r="I440" s="14"/>
      <c r="J440" s="14"/>
      <c r="K440" s="14"/>
      <c r="L440" s="14"/>
    </row>
    <row r="441" spans="8:12">
      <c r="H441" s="14"/>
      <c r="I441" s="14"/>
      <c r="J441" s="14"/>
      <c r="K441" s="14"/>
      <c r="L441" s="14"/>
    </row>
    <row r="442" spans="8:12">
      <c r="H442" s="14"/>
      <c r="I442" s="14"/>
      <c r="J442" s="14"/>
      <c r="K442" s="14"/>
      <c r="L442" s="14"/>
    </row>
    <row r="443" spans="8:12">
      <c r="H443" s="14"/>
      <c r="I443" s="14"/>
      <c r="J443" s="14"/>
      <c r="K443" s="14"/>
      <c r="L443" s="14"/>
    </row>
    <row r="444" spans="8:12">
      <c r="H444" s="14"/>
      <c r="I444" s="14"/>
      <c r="J444" s="14"/>
      <c r="K444" s="14"/>
      <c r="L444" s="14"/>
    </row>
    <row r="445" spans="8:12">
      <c r="H445" s="14"/>
      <c r="I445" s="14"/>
      <c r="J445" s="14"/>
      <c r="K445" s="14"/>
      <c r="L445" s="14"/>
    </row>
    <row r="446" spans="8:12">
      <c r="H446" s="14"/>
      <c r="I446" s="14"/>
      <c r="J446" s="14"/>
      <c r="K446" s="14"/>
      <c r="L446" s="14"/>
    </row>
    <row r="447" spans="8:12">
      <c r="H447" s="14"/>
      <c r="I447" s="14"/>
      <c r="J447" s="14"/>
      <c r="K447" s="14"/>
      <c r="L447" s="14"/>
    </row>
    <row r="448" spans="8:12">
      <c r="H448" s="14"/>
      <c r="I448" s="14"/>
      <c r="J448" s="14"/>
      <c r="K448" s="14"/>
      <c r="L448" s="14"/>
    </row>
    <row r="449" spans="8:12">
      <c r="H449" s="14"/>
      <c r="I449" s="14"/>
      <c r="J449" s="14"/>
      <c r="K449" s="14"/>
      <c r="L449" s="14"/>
    </row>
    <row r="450" spans="8:12">
      <c r="H450" s="14"/>
      <c r="I450" s="14"/>
      <c r="J450" s="14"/>
      <c r="K450" s="14"/>
      <c r="L450" s="14"/>
    </row>
    <row r="451" spans="8:12">
      <c r="H451" s="14"/>
      <c r="I451" s="14"/>
      <c r="J451" s="14"/>
      <c r="K451" s="14"/>
      <c r="L451" s="14"/>
    </row>
    <row r="452" spans="8:12">
      <c r="H452" s="14"/>
      <c r="I452" s="14"/>
      <c r="J452" s="14"/>
      <c r="K452" s="14"/>
      <c r="L452" s="14"/>
    </row>
    <row r="453" spans="8:12">
      <c r="H453" s="14"/>
      <c r="I453" s="14"/>
      <c r="J453" s="14"/>
      <c r="K453" s="14"/>
      <c r="L453" s="14"/>
    </row>
    <row r="454" spans="8:12">
      <c r="H454" s="14"/>
      <c r="I454" s="14"/>
      <c r="J454" s="14"/>
      <c r="K454" s="14"/>
      <c r="L454" s="14"/>
    </row>
    <row r="455" spans="8:12">
      <c r="H455" s="14"/>
      <c r="I455" s="14"/>
      <c r="J455" s="14"/>
      <c r="K455" s="14"/>
      <c r="L455" s="14"/>
    </row>
    <row r="456" spans="8:12">
      <c r="H456" s="14"/>
      <c r="I456" s="14"/>
      <c r="J456" s="14"/>
      <c r="K456" s="14"/>
      <c r="L456" s="14"/>
    </row>
    <row r="457" spans="8:12">
      <c r="H457" s="14"/>
      <c r="I457" s="14"/>
      <c r="J457" s="14"/>
      <c r="K457" s="14"/>
      <c r="L457" s="14"/>
    </row>
    <row r="458" spans="8:12">
      <c r="H458" s="14"/>
      <c r="I458" s="14"/>
      <c r="J458" s="14"/>
      <c r="K458" s="14"/>
      <c r="L458" s="14"/>
    </row>
    <row r="459" spans="8:12">
      <c r="H459" s="14"/>
      <c r="I459" s="14"/>
      <c r="J459" s="14"/>
      <c r="K459" s="14"/>
      <c r="L459" s="14"/>
    </row>
    <row r="460" spans="8:12">
      <c r="H460" s="14"/>
      <c r="I460" s="14"/>
      <c r="J460" s="14"/>
      <c r="K460" s="14"/>
      <c r="L460" s="14"/>
    </row>
    <row r="461" spans="8:12">
      <c r="H461" s="14"/>
      <c r="I461" s="14"/>
      <c r="J461" s="14"/>
      <c r="K461" s="14"/>
      <c r="L461" s="14"/>
    </row>
    <row r="462" spans="8:12">
      <c r="H462" s="14"/>
      <c r="I462" s="14"/>
      <c r="J462" s="14"/>
      <c r="K462" s="14"/>
      <c r="L462" s="14"/>
    </row>
    <row r="463" spans="8:12">
      <c r="H463" s="14"/>
      <c r="I463" s="14"/>
      <c r="J463" s="14"/>
      <c r="K463" s="14"/>
      <c r="L463" s="14"/>
    </row>
    <row r="464" spans="8:12">
      <c r="H464" s="14"/>
      <c r="I464" s="14"/>
      <c r="J464" s="14"/>
      <c r="K464" s="14"/>
      <c r="L464" s="14"/>
    </row>
    <row r="465" spans="8:12">
      <c r="H465" s="14"/>
      <c r="I465" s="14"/>
      <c r="J465" s="14"/>
      <c r="K465" s="14"/>
      <c r="L465" s="14"/>
    </row>
    <row r="466" spans="8:12">
      <c r="H466" s="14"/>
      <c r="I466" s="14"/>
      <c r="J466" s="14"/>
      <c r="K466" s="14"/>
      <c r="L466" s="14"/>
    </row>
    <row r="467" spans="8:12">
      <c r="H467" s="14"/>
      <c r="I467" s="14"/>
      <c r="J467" s="14"/>
      <c r="K467" s="14"/>
      <c r="L467" s="14"/>
    </row>
    <row r="468" spans="8:12">
      <c r="H468" s="14"/>
      <c r="I468" s="14"/>
      <c r="J468" s="14"/>
      <c r="K468" s="14"/>
      <c r="L468" s="14"/>
    </row>
    <row r="469" spans="8:12">
      <c r="H469" s="14"/>
      <c r="I469" s="14"/>
      <c r="J469" s="14"/>
      <c r="K469" s="14"/>
      <c r="L469" s="14"/>
    </row>
    <row r="470" spans="8:12">
      <c r="H470" s="14"/>
      <c r="I470" s="14"/>
      <c r="J470" s="14"/>
      <c r="K470" s="14"/>
      <c r="L470" s="14"/>
    </row>
    <row r="471" spans="8:12">
      <c r="H471" s="14"/>
      <c r="I471" s="14"/>
      <c r="J471" s="14"/>
      <c r="K471" s="14"/>
      <c r="L471" s="14"/>
    </row>
    <row r="472" spans="8:12">
      <c r="H472" s="14"/>
      <c r="I472" s="14"/>
      <c r="J472" s="14"/>
      <c r="K472" s="14"/>
      <c r="L472" s="14"/>
    </row>
    <row r="473" spans="8:12">
      <c r="H473" s="14"/>
      <c r="I473" s="14"/>
      <c r="J473" s="14"/>
      <c r="K473" s="14"/>
      <c r="L473" s="14"/>
    </row>
    <row r="474" spans="8:12">
      <c r="H474" s="14"/>
      <c r="I474" s="14"/>
      <c r="J474" s="14"/>
      <c r="K474" s="14"/>
      <c r="L474" s="14"/>
    </row>
    <row r="475" spans="8:12">
      <c r="H475" s="14"/>
      <c r="I475" s="14"/>
      <c r="J475" s="14"/>
      <c r="K475" s="14"/>
      <c r="L475" s="14"/>
    </row>
    <row r="476" spans="8:12">
      <c r="H476" s="14"/>
      <c r="I476" s="14"/>
      <c r="J476" s="14"/>
      <c r="K476" s="14"/>
      <c r="L476" s="14"/>
    </row>
    <row r="477" spans="8:12">
      <c r="H477" s="14"/>
      <c r="I477" s="14"/>
      <c r="J477" s="14"/>
      <c r="K477" s="14"/>
      <c r="L477" s="14"/>
    </row>
    <row r="478" spans="8:12">
      <c r="H478" s="14"/>
      <c r="I478" s="14"/>
      <c r="J478" s="14"/>
      <c r="K478" s="14"/>
      <c r="L478" s="14"/>
    </row>
    <row r="479" spans="8:12">
      <c r="H479" s="14"/>
      <c r="I479" s="14"/>
      <c r="J479" s="14"/>
      <c r="K479" s="14"/>
      <c r="L479" s="14"/>
    </row>
    <row r="480" spans="8:12">
      <c r="H480" s="14"/>
      <c r="I480" s="14"/>
      <c r="J480" s="14"/>
      <c r="K480" s="14"/>
      <c r="L480" s="14"/>
    </row>
    <row r="481" spans="8:12">
      <c r="H481" s="14"/>
      <c r="I481" s="14"/>
      <c r="J481" s="14"/>
      <c r="K481" s="14"/>
      <c r="L481" s="14"/>
    </row>
    <row r="482" spans="8:12">
      <c r="H482" s="14"/>
      <c r="I482" s="14"/>
      <c r="J482" s="14"/>
      <c r="K482" s="14"/>
      <c r="L482" s="14"/>
    </row>
    <row r="483" spans="8:12">
      <c r="H483" s="14"/>
      <c r="I483" s="14"/>
      <c r="J483" s="14"/>
      <c r="K483" s="14"/>
      <c r="L483" s="14"/>
    </row>
    <row r="484" spans="8:12">
      <c r="H484" s="14"/>
      <c r="I484" s="14"/>
      <c r="J484" s="14"/>
      <c r="K484" s="14"/>
      <c r="L484" s="14"/>
    </row>
    <row r="485" spans="8:12">
      <c r="H485" s="14"/>
      <c r="I485" s="14"/>
      <c r="J485" s="14"/>
      <c r="K485" s="14"/>
      <c r="L485" s="14"/>
    </row>
    <row r="486" spans="8:12">
      <c r="H486" s="14"/>
      <c r="I486" s="14"/>
      <c r="J486" s="14"/>
      <c r="K486" s="14"/>
      <c r="L486" s="14"/>
    </row>
    <row r="487" spans="8:12">
      <c r="H487" s="14"/>
      <c r="I487" s="14"/>
      <c r="J487" s="14"/>
      <c r="K487" s="14"/>
      <c r="L487" s="14"/>
    </row>
    <row r="488" spans="8:12">
      <c r="H488" s="14"/>
      <c r="I488" s="14"/>
      <c r="J488" s="14"/>
      <c r="K488" s="14"/>
      <c r="L488" s="14"/>
    </row>
    <row r="489" spans="8:12">
      <c r="H489" s="14"/>
      <c r="I489" s="14"/>
      <c r="J489" s="14"/>
      <c r="K489" s="14"/>
      <c r="L489" s="14"/>
    </row>
    <row r="490" spans="8:12">
      <c r="H490" s="14"/>
      <c r="I490" s="14"/>
      <c r="J490" s="14"/>
      <c r="K490" s="14"/>
      <c r="L490" s="14"/>
    </row>
    <row r="491" spans="8:12">
      <c r="H491" s="14"/>
      <c r="I491" s="14"/>
      <c r="J491" s="14"/>
      <c r="K491" s="14"/>
      <c r="L491" s="14"/>
    </row>
    <row r="492" spans="8:12">
      <c r="H492" s="14"/>
      <c r="I492" s="14"/>
      <c r="J492" s="14"/>
      <c r="K492" s="14"/>
      <c r="L492" s="14"/>
    </row>
    <row r="493" spans="8:12">
      <c r="H493" s="14"/>
      <c r="I493" s="14"/>
      <c r="J493" s="14"/>
      <c r="K493" s="14"/>
      <c r="L493" s="14"/>
    </row>
    <row r="494" spans="8:12">
      <c r="H494" s="14"/>
      <c r="I494" s="14"/>
      <c r="J494" s="14"/>
      <c r="K494" s="14"/>
      <c r="L494" s="14"/>
    </row>
    <row r="495" spans="8:12">
      <c r="H495" s="14"/>
      <c r="I495" s="14"/>
      <c r="J495" s="14"/>
      <c r="K495" s="14"/>
      <c r="L495" s="14"/>
    </row>
    <row r="496" spans="8:12">
      <c r="H496" s="14"/>
      <c r="I496" s="14"/>
      <c r="J496" s="14"/>
      <c r="K496" s="14"/>
      <c r="L496" s="14"/>
    </row>
    <row r="497" spans="8:12">
      <c r="H497" s="14"/>
      <c r="I497" s="14"/>
      <c r="J497" s="14"/>
      <c r="K497" s="14"/>
      <c r="L497" s="14"/>
    </row>
    <row r="498" spans="8:12">
      <c r="H498" s="14"/>
      <c r="I498" s="14"/>
      <c r="J498" s="14"/>
      <c r="K498" s="14"/>
      <c r="L498" s="14"/>
    </row>
    <row r="499" spans="8:12">
      <c r="H499" s="14"/>
      <c r="I499" s="14"/>
      <c r="J499" s="14"/>
      <c r="K499" s="14"/>
      <c r="L499" s="14"/>
    </row>
    <row r="500" spans="8:12">
      <c r="H500" s="14"/>
      <c r="I500" s="14"/>
      <c r="J500" s="14"/>
      <c r="K500" s="14"/>
      <c r="L500" s="14"/>
    </row>
    <row r="501" spans="8:12">
      <c r="H501" s="14"/>
      <c r="I501" s="14"/>
      <c r="J501" s="14"/>
      <c r="K501" s="14"/>
      <c r="L501" s="14"/>
    </row>
    <row r="502" spans="8:12">
      <c r="H502" s="14"/>
      <c r="I502" s="14"/>
      <c r="J502" s="14"/>
      <c r="K502" s="14"/>
      <c r="L502" s="14"/>
    </row>
    <row r="503" spans="8:12">
      <c r="H503" s="14"/>
      <c r="I503" s="14"/>
      <c r="J503" s="14"/>
      <c r="K503" s="14"/>
      <c r="L503" s="14"/>
    </row>
    <row r="504" spans="8:12">
      <c r="H504" s="14"/>
      <c r="I504" s="14"/>
      <c r="J504" s="14"/>
      <c r="K504" s="14"/>
      <c r="L504" s="14"/>
    </row>
    <row r="505" spans="8:12">
      <c r="H505" s="14"/>
      <c r="I505" s="14"/>
      <c r="J505" s="14"/>
      <c r="K505" s="14"/>
      <c r="L505" s="14"/>
    </row>
    <row r="506" spans="8:12">
      <c r="H506" s="14"/>
      <c r="I506" s="14"/>
      <c r="J506" s="14"/>
      <c r="K506" s="14"/>
      <c r="L506" s="14"/>
    </row>
    <row r="507" spans="8:12">
      <c r="H507" s="14"/>
      <c r="I507" s="14"/>
      <c r="J507" s="14"/>
      <c r="K507" s="14"/>
      <c r="L507" s="14"/>
    </row>
    <row r="508" spans="8:12">
      <c r="H508" s="14"/>
      <c r="I508" s="14"/>
      <c r="J508" s="14"/>
      <c r="K508" s="14"/>
      <c r="L508" s="14"/>
    </row>
    <row r="509" spans="8:12">
      <c r="H509" s="14"/>
      <c r="I509" s="14"/>
      <c r="J509" s="14"/>
      <c r="K509" s="14"/>
      <c r="L509" s="14"/>
    </row>
    <row r="510" spans="8:12">
      <c r="H510" s="14"/>
      <c r="I510" s="14"/>
      <c r="J510" s="14"/>
      <c r="K510" s="14"/>
      <c r="L510" s="14"/>
    </row>
    <row r="511" spans="8:12">
      <c r="H511" s="14"/>
      <c r="I511" s="14"/>
      <c r="J511" s="14"/>
      <c r="K511" s="14"/>
      <c r="L511" s="14"/>
    </row>
    <row r="512" spans="8:12">
      <c r="H512" s="14"/>
      <c r="I512" s="14"/>
      <c r="J512" s="14"/>
      <c r="K512" s="14"/>
      <c r="L512" s="14"/>
    </row>
    <row r="513" spans="8:12">
      <c r="H513" s="14"/>
      <c r="I513" s="14"/>
      <c r="J513" s="14"/>
      <c r="K513" s="14"/>
      <c r="L513" s="14"/>
    </row>
    <row r="514" spans="8:12">
      <c r="H514" s="14"/>
      <c r="I514" s="14"/>
      <c r="J514" s="14"/>
      <c r="K514" s="14"/>
      <c r="L514" s="14"/>
    </row>
    <row r="515" spans="8:12">
      <c r="H515" s="14"/>
      <c r="I515" s="14"/>
      <c r="J515" s="14"/>
      <c r="K515" s="14"/>
      <c r="L515" s="14"/>
    </row>
    <row r="516" spans="8:12">
      <c r="H516" s="14"/>
      <c r="I516" s="14"/>
      <c r="J516" s="14"/>
      <c r="K516" s="14"/>
      <c r="L516" s="14"/>
    </row>
    <row r="517" spans="8:12">
      <c r="H517" s="14"/>
      <c r="I517" s="14"/>
      <c r="J517" s="14"/>
      <c r="K517" s="14"/>
      <c r="L517" s="14"/>
    </row>
    <row r="518" spans="8:12">
      <c r="H518" s="14"/>
      <c r="I518" s="14"/>
      <c r="J518" s="14"/>
      <c r="K518" s="14"/>
      <c r="L518" s="14"/>
    </row>
    <row r="519" spans="8:12">
      <c r="H519" s="14"/>
      <c r="I519" s="14"/>
      <c r="J519" s="14"/>
      <c r="K519" s="14"/>
      <c r="L519" s="14"/>
    </row>
    <row r="520" spans="8:12">
      <c r="H520" s="14"/>
      <c r="I520" s="14"/>
      <c r="J520" s="14"/>
      <c r="K520" s="14"/>
      <c r="L520" s="14"/>
    </row>
    <row r="521" spans="8:12">
      <c r="H521" s="14"/>
      <c r="I521" s="14"/>
      <c r="J521" s="14"/>
      <c r="K521" s="14"/>
      <c r="L521" s="14"/>
    </row>
    <row r="522" spans="8:12">
      <c r="H522" s="14"/>
      <c r="I522" s="14"/>
      <c r="J522" s="14"/>
      <c r="K522" s="14"/>
      <c r="L522" s="14"/>
    </row>
    <row r="523" spans="8:12">
      <c r="H523" s="14"/>
      <c r="I523" s="14"/>
      <c r="J523" s="14"/>
      <c r="K523" s="14"/>
      <c r="L523" s="14"/>
    </row>
    <row r="524" spans="8:12">
      <c r="H524" s="14"/>
      <c r="I524" s="14"/>
      <c r="J524" s="14"/>
      <c r="K524" s="14"/>
      <c r="L524" s="14"/>
    </row>
    <row r="525" spans="8:12">
      <c r="H525" s="14"/>
      <c r="I525" s="14"/>
      <c r="J525" s="14"/>
      <c r="K525" s="14"/>
      <c r="L525" s="14"/>
    </row>
    <row r="526" spans="8:12">
      <c r="H526" s="14"/>
      <c r="I526" s="14"/>
      <c r="J526" s="14"/>
      <c r="K526" s="14"/>
      <c r="L526" s="14"/>
    </row>
    <row r="527" spans="8:12">
      <c r="H527" s="14"/>
      <c r="I527" s="14"/>
      <c r="J527" s="14"/>
      <c r="K527" s="14"/>
      <c r="L527" s="14"/>
    </row>
    <row r="528" spans="8:12">
      <c r="H528" s="14"/>
      <c r="I528" s="14"/>
      <c r="J528" s="14"/>
      <c r="K528" s="14"/>
      <c r="L528" s="14"/>
    </row>
    <row r="529" spans="8:12">
      <c r="H529" s="14"/>
      <c r="I529" s="14"/>
      <c r="J529" s="14"/>
      <c r="K529" s="14"/>
      <c r="L529" s="14"/>
    </row>
    <row r="530" spans="8:12">
      <c r="H530" s="14"/>
      <c r="I530" s="14"/>
      <c r="J530" s="14"/>
      <c r="K530" s="14"/>
      <c r="L530" s="14"/>
    </row>
    <row r="531" spans="8:12">
      <c r="H531" s="14"/>
      <c r="I531" s="14"/>
      <c r="J531" s="14"/>
      <c r="K531" s="14"/>
      <c r="L531" s="14"/>
    </row>
    <row r="532" spans="8:12">
      <c r="H532" s="14"/>
      <c r="I532" s="14"/>
      <c r="J532" s="14"/>
      <c r="K532" s="14"/>
      <c r="L532" s="14"/>
    </row>
    <row r="533" spans="8:12">
      <c r="H533" s="14"/>
      <c r="I533" s="14"/>
      <c r="J533" s="14"/>
      <c r="K533" s="14"/>
      <c r="L533" s="14"/>
    </row>
    <row r="534" spans="8:12">
      <c r="H534" s="14"/>
      <c r="I534" s="14"/>
      <c r="J534" s="14"/>
      <c r="K534" s="14"/>
      <c r="L534" s="14"/>
    </row>
    <row r="535" spans="8:12">
      <c r="H535" s="14"/>
      <c r="I535" s="14"/>
      <c r="J535" s="14"/>
      <c r="K535" s="14"/>
      <c r="L535" s="14"/>
    </row>
    <row r="536" spans="8:12">
      <c r="H536" s="14"/>
      <c r="I536" s="14"/>
      <c r="J536" s="14"/>
      <c r="K536" s="14"/>
      <c r="L536" s="14"/>
    </row>
    <row r="537" spans="8:12">
      <c r="H537" s="14"/>
      <c r="I537" s="14"/>
      <c r="J537" s="14"/>
      <c r="K537" s="14"/>
      <c r="L537" s="14"/>
    </row>
    <row r="538" spans="8:12">
      <c r="H538" s="14"/>
      <c r="I538" s="14"/>
      <c r="J538" s="14"/>
      <c r="K538" s="14"/>
      <c r="L538" s="14"/>
    </row>
    <row r="539" spans="8:12">
      <c r="H539" s="14"/>
      <c r="I539" s="14"/>
      <c r="J539" s="14"/>
      <c r="K539" s="14"/>
      <c r="L539" s="14"/>
    </row>
    <row r="540" spans="8:12">
      <c r="H540" s="14"/>
      <c r="I540" s="14"/>
      <c r="J540" s="14"/>
      <c r="K540" s="14"/>
      <c r="L540" s="14"/>
    </row>
    <row r="541" spans="8:12">
      <c r="H541" s="14"/>
      <c r="I541" s="14"/>
      <c r="J541" s="14"/>
      <c r="K541" s="14"/>
      <c r="L541" s="14"/>
    </row>
    <row r="542" spans="8:12">
      <c r="H542" s="14"/>
      <c r="I542" s="14"/>
      <c r="J542" s="14"/>
      <c r="K542" s="14"/>
      <c r="L542" s="14"/>
    </row>
    <row r="543" spans="8:12">
      <c r="H543" s="14"/>
      <c r="I543" s="14"/>
      <c r="J543" s="14"/>
      <c r="K543" s="14"/>
      <c r="L543" s="14"/>
    </row>
    <row r="544" spans="8:12">
      <c r="H544" s="14"/>
      <c r="I544" s="14"/>
      <c r="J544" s="14"/>
      <c r="K544" s="14"/>
      <c r="L544" s="14"/>
    </row>
    <row r="545" spans="8:12">
      <c r="H545" s="14"/>
      <c r="I545" s="14"/>
      <c r="J545" s="14"/>
      <c r="K545" s="14"/>
      <c r="L545" s="14"/>
    </row>
    <row r="546" spans="8:12">
      <c r="H546" s="14"/>
      <c r="I546" s="14"/>
      <c r="J546" s="14"/>
      <c r="K546" s="14"/>
      <c r="L546" s="14"/>
    </row>
    <row r="547" spans="8:12">
      <c r="H547" s="14"/>
      <c r="I547" s="14"/>
      <c r="J547" s="14"/>
      <c r="K547" s="14"/>
      <c r="L547" s="14"/>
    </row>
    <row r="548" spans="8:12">
      <c r="H548" s="14"/>
      <c r="I548" s="14"/>
      <c r="J548" s="14"/>
      <c r="K548" s="14"/>
      <c r="L548" s="14"/>
    </row>
    <row r="549" spans="8:12">
      <c r="H549" s="14"/>
      <c r="I549" s="14"/>
      <c r="J549" s="14"/>
      <c r="K549" s="14"/>
      <c r="L549" s="14"/>
    </row>
    <row r="550" spans="8:12">
      <c r="H550" s="14"/>
      <c r="I550" s="14"/>
      <c r="J550" s="14"/>
      <c r="K550" s="14"/>
      <c r="L550" s="14"/>
    </row>
    <row r="551" spans="8:12">
      <c r="H551" s="14"/>
      <c r="I551" s="14"/>
      <c r="J551" s="14"/>
      <c r="K551" s="14"/>
      <c r="L551" s="14"/>
    </row>
    <row r="552" spans="8:12">
      <c r="H552" s="14"/>
      <c r="I552" s="14"/>
      <c r="J552" s="14"/>
      <c r="K552" s="14"/>
      <c r="L552" s="14"/>
    </row>
    <row r="553" spans="8:12">
      <c r="H553" s="14"/>
      <c r="I553" s="14"/>
      <c r="J553" s="14"/>
      <c r="K553" s="14"/>
      <c r="L553" s="14"/>
    </row>
    <row r="554" spans="8:12">
      <c r="H554" s="14"/>
      <c r="I554" s="14"/>
      <c r="J554" s="14"/>
      <c r="K554" s="14"/>
      <c r="L554" s="14"/>
    </row>
    <row r="555" spans="8:12">
      <c r="H555" s="14"/>
      <c r="I555" s="14"/>
      <c r="J555" s="14"/>
      <c r="K555" s="14"/>
      <c r="L555" s="14"/>
    </row>
    <row r="556" spans="8:12">
      <c r="H556" s="14"/>
      <c r="I556" s="14"/>
      <c r="J556" s="14"/>
      <c r="K556" s="14"/>
      <c r="L556" s="14"/>
    </row>
    <row r="557" spans="8:12">
      <c r="H557" s="14"/>
      <c r="I557" s="14"/>
      <c r="J557" s="14"/>
      <c r="K557" s="14"/>
      <c r="L557" s="14"/>
    </row>
    <row r="558" spans="8:12">
      <c r="H558" s="14"/>
      <c r="I558" s="14"/>
      <c r="J558" s="14"/>
      <c r="K558" s="14"/>
      <c r="L558" s="14"/>
    </row>
    <row r="559" spans="8:12">
      <c r="H559" s="14"/>
      <c r="I559" s="14"/>
      <c r="J559" s="14"/>
      <c r="K559" s="14"/>
      <c r="L559" s="14"/>
    </row>
    <row r="560" spans="8:12">
      <c r="H560" s="14"/>
      <c r="I560" s="14"/>
      <c r="J560" s="14"/>
      <c r="K560" s="14"/>
      <c r="L560" s="14"/>
    </row>
    <row r="561" spans="8:12">
      <c r="H561" s="14"/>
      <c r="I561" s="14"/>
      <c r="J561" s="14"/>
      <c r="K561" s="14"/>
      <c r="L561" s="14"/>
    </row>
    <row r="562" spans="8:12">
      <c r="H562" s="14"/>
      <c r="I562" s="14"/>
      <c r="J562" s="14"/>
      <c r="K562" s="14"/>
      <c r="L562" s="14"/>
    </row>
    <row r="563" spans="8:12">
      <c r="H563" s="14"/>
      <c r="I563" s="14"/>
      <c r="J563" s="14"/>
      <c r="K563" s="14"/>
      <c r="L563" s="14"/>
    </row>
    <row r="564" spans="8:12">
      <c r="H564" s="14"/>
      <c r="I564" s="14"/>
      <c r="J564" s="14"/>
      <c r="K564" s="14"/>
      <c r="L564" s="14"/>
    </row>
    <row r="565" spans="8:12">
      <c r="H565" s="14"/>
      <c r="I565" s="14"/>
      <c r="J565" s="14"/>
      <c r="K565" s="14"/>
      <c r="L565" s="14"/>
    </row>
    <row r="566" spans="8:12">
      <c r="H566" s="14"/>
      <c r="I566" s="14"/>
      <c r="J566" s="14"/>
      <c r="K566" s="14"/>
      <c r="L566" s="14"/>
    </row>
    <row r="567" spans="8:12">
      <c r="H567" s="14"/>
      <c r="I567" s="14"/>
      <c r="J567" s="14"/>
      <c r="K567" s="14"/>
      <c r="L567" s="14"/>
    </row>
    <row r="568" spans="8:12">
      <c r="H568" s="14"/>
      <c r="I568" s="14"/>
      <c r="J568" s="14"/>
      <c r="K568" s="14"/>
      <c r="L568" s="14"/>
    </row>
    <row r="569" spans="8:12">
      <c r="H569" s="14"/>
      <c r="I569" s="14"/>
      <c r="J569" s="14"/>
      <c r="K569" s="14"/>
      <c r="L569" s="14"/>
    </row>
    <row r="570" spans="8:12">
      <c r="H570" s="14"/>
      <c r="I570" s="14"/>
      <c r="J570" s="14"/>
      <c r="K570" s="14"/>
      <c r="L570" s="14"/>
    </row>
    <row r="571" spans="8:12">
      <c r="H571" s="14"/>
      <c r="I571" s="14"/>
      <c r="J571" s="14"/>
      <c r="K571" s="14"/>
      <c r="L571" s="14"/>
    </row>
    <row r="572" spans="8:12">
      <c r="H572" s="14"/>
      <c r="I572" s="14"/>
      <c r="J572" s="14"/>
      <c r="K572" s="14"/>
      <c r="L572" s="14"/>
    </row>
    <row r="573" spans="8:12">
      <c r="H573" s="14"/>
      <c r="I573" s="14"/>
      <c r="J573" s="14"/>
      <c r="K573" s="14"/>
      <c r="L573" s="14"/>
    </row>
    <row r="574" spans="8:12">
      <c r="H574" s="14"/>
      <c r="I574" s="14"/>
      <c r="J574" s="14"/>
      <c r="K574" s="14"/>
      <c r="L574" s="14"/>
    </row>
    <row r="575" spans="8:12">
      <c r="H575" s="14"/>
      <c r="I575" s="14"/>
      <c r="J575" s="14"/>
      <c r="K575" s="14"/>
      <c r="L575" s="14"/>
    </row>
    <row r="576" spans="8:12">
      <c r="H576" s="14"/>
      <c r="I576" s="14"/>
      <c r="J576" s="14"/>
      <c r="K576" s="14"/>
      <c r="L576" s="14"/>
    </row>
    <row r="577" spans="8:12">
      <c r="H577" s="14"/>
      <c r="I577" s="14"/>
      <c r="J577" s="14"/>
      <c r="K577" s="14"/>
      <c r="L577" s="14"/>
    </row>
    <row r="578" spans="8:12">
      <c r="H578" s="14"/>
      <c r="I578" s="14"/>
      <c r="J578" s="14"/>
      <c r="K578" s="14"/>
      <c r="L578" s="14"/>
    </row>
    <row r="579" spans="8:12">
      <c r="H579" s="14"/>
      <c r="I579" s="14"/>
      <c r="J579" s="14"/>
      <c r="K579" s="14"/>
      <c r="L579" s="14"/>
    </row>
    <row r="580" spans="8:12">
      <c r="H580" s="14"/>
      <c r="I580" s="14"/>
      <c r="J580" s="14"/>
      <c r="K580" s="14"/>
      <c r="L580" s="14"/>
    </row>
    <row r="581" spans="8:12">
      <c r="H581" s="14"/>
      <c r="I581" s="14"/>
      <c r="J581" s="14"/>
      <c r="K581" s="14"/>
      <c r="L581" s="14"/>
    </row>
    <row r="582" spans="8:12">
      <c r="H582" s="14"/>
      <c r="I582" s="14"/>
      <c r="J582" s="14"/>
      <c r="K582" s="14"/>
      <c r="L582" s="14"/>
    </row>
    <row r="583" spans="8:12">
      <c r="H583" s="14"/>
      <c r="I583" s="14"/>
      <c r="J583" s="14"/>
      <c r="K583" s="14"/>
      <c r="L583" s="14"/>
    </row>
    <row r="584" spans="8:12">
      <c r="H584" s="14"/>
      <c r="I584" s="14"/>
      <c r="J584" s="14"/>
      <c r="K584" s="14"/>
      <c r="L584" s="14"/>
    </row>
    <row r="585" spans="8:12">
      <c r="H585" s="14"/>
      <c r="I585" s="14"/>
      <c r="J585" s="14"/>
      <c r="K585" s="14"/>
      <c r="L585" s="14"/>
    </row>
    <row r="586" spans="8:12">
      <c r="H586" s="14"/>
      <c r="I586" s="14"/>
      <c r="J586" s="14"/>
      <c r="K586" s="14"/>
      <c r="L586" s="14"/>
    </row>
    <row r="587" spans="8:12">
      <c r="H587" s="14"/>
      <c r="I587" s="14"/>
      <c r="J587" s="14"/>
      <c r="K587" s="14"/>
      <c r="L587" s="14"/>
    </row>
    <row r="588" spans="8:12">
      <c r="H588" s="14"/>
      <c r="I588" s="14"/>
      <c r="J588" s="14"/>
      <c r="K588" s="14"/>
      <c r="L588" s="14"/>
    </row>
    <row r="589" spans="8:12">
      <c r="H589" s="14"/>
      <c r="I589" s="14"/>
      <c r="J589" s="14"/>
      <c r="K589" s="14"/>
      <c r="L589" s="14"/>
    </row>
    <row r="590" spans="8:12">
      <c r="H590" s="14"/>
      <c r="I590" s="14"/>
      <c r="J590" s="14"/>
      <c r="K590" s="14"/>
      <c r="L590" s="14"/>
    </row>
    <row r="591" spans="8:12">
      <c r="H591" s="14"/>
      <c r="I591" s="14"/>
      <c r="J591" s="14"/>
      <c r="K591" s="14"/>
      <c r="L591" s="14"/>
    </row>
    <row r="592" spans="8:12">
      <c r="H592" s="14"/>
      <c r="I592" s="14"/>
      <c r="J592" s="14"/>
      <c r="K592" s="14"/>
      <c r="L592" s="14"/>
    </row>
    <row r="593" spans="8:12">
      <c r="H593" s="14"/>
      <c r="I593" s="14"/>
      <c r="J593" s="14"/>
      <c r="K593" s="14"/>
      <c r="L593" s="14"/>
    </row>
    <row r="594" spans="8:12">
      <c r="H594" s="14"/>
      <c r="I594" s="14"/>
      <c r="J594" s="14"/>
      <c r="K594" s="14"/>
      <c r="L594" s="14"/>
    </row>
    <row r="595" spans="8:12">
      <c r="H595" s="14"/>
      <c r="I595" s="14"/>
      <c r="J595" s="14"/>
      <c r="K595" s="14"/>
      <c r="L595" s="14"/>
    </row>
    <row r="596" spans="8:12">
      <c r="H596" s="14"/>
      <c r="I596" s="14"/>
      <c r="J596" s="14"/>
      <c r="K596" s="14"/>
      <c r="L596" s="14"/>
    </row>
    <row r="597" spans="8:12">
      <c r="H597" s="14"/>
      <c r="I597" s="14"/>
      <c r="J597" s="14"/>
      <c r="K597" s="14"/>
      <c r="L597" s="14"/>
    </row>
    <row r="598" spans="8:12">
      <c r="H598" s="14"/>
      <c r="I598" s="14"/>
      <c r="J598" s="14"/>
      <c r="K598" s="14"/>
      <c r="L598" s="14"/>
    </row>
    <row r="599" spans="8:12">
      <c r="H599" s="14"/>
      <c r="I599" s="14"/>
      <c r="J599" s="14"/>
      <c r="K599" s="14"/>
      <c r="L599" s="14"/>
    </row>
    <row r="600" spans="8:12">
      <c r="H600" s="14"/>
      <c r="I600" s="14"/>
      <c r="J600" s="14"/>
      <c r="K600" s="14"/>
      <c r="L600" s="14"/>
    </row>
    <row r="601" spans="8:12">
      <c r="H601" s="14"/>
      <c r="I601" s="14"/>
      <c r="J601" s="14"/>
      <c r="K601" s="14"/>
      <c r="L601" s="14"/>
    </row>
    <row r="602" spans="8:12">
      <c r="H602" s="14"/>
      <c r="I602" s="14"/>
      <c r="J602" s="14"/>
      <c r="K602" s="14"/>
      <c r="L602" s="14"/>
    </row>
    <row r="603" spans="8:12">
      <c r="H603" s="14"/>
      <c r="I603" s="14"/>
      <c r="J603" s="14"/>
      <c r="K603" s="14"/>
      <c r="L603" s="14"/>
    </row>
    <row r="604" spans="8:12">
      <c r="H604" s="14"/>
      <c r="I604" s="14"/>
      <c r="J604" s="14"/>
      <c r="K604" s="14"/>
      <c r="L604" s="14"/>
    </row>
    <row r="605" spans="8:12">
      <c r="H605" s="14"/>
      <c r="I605" s="14"/>
      <c r="J605" s="14"/>
      <c r="K605" s="14"/>
      <c r="L605" s="14"/>
    </row>
    <row r="606" spans="8:12">
      <c r="H606" s="14"/>
      <c r="I606" s="14"/>
      <c r="J606" s="14"/>
      <c r="K606" s="14"/>
      <c r="L606" s="14"/>
    </row>
    <row r="607" spans="8:12">
      <c r="H607" s="14"/>
      <c r="I607" s="14"/>
      <c r="J607" s="14"/>
      <c r="K607" s="14"/>
      <c r="L607" s="14"/>
    </row>
    <row r="608" spans="8:12">
      <c r="H608" s="14"/>
      <c r="I608" s="14"/>
      <c r="J608" s="14"/>
      <c r="K608" s="14"/>
      <c r="L608" s="14"/>
    </row>
    <row r="609" spans="8:12">
      <c r="H609" s="14"/>
      <c r="I609" s="14"/>
      <c r="J609" s="14"/>
      <c r="K609" s="14"/>
      <c r="L609" s="14"/>
    </row>
    <row r="610" spans="8:12">
      <c r="H610" s="14"/>
      <c r="I610" s="14"/>
      <c r="J610" s="14"/>
      <c r="K610" s="14"/>
      <c r="L610" s="14"/>
    </row>
    <row r="611" spans="8:12">
      <c r="H611" s="14"/>
      <c r="I611" s="14"/>
      <c r="J611" s="14"/>
      <c r="K611" s="14"/>
      <c r="L611" s="14"/>
    </row>
    <row r="612" spans="8:12">
      <c r="H612" s="14"/>
      <c r="I612" s="14"/>
      <c r="J612" s="14"/>
      <c r="K612" s="14"/>
      <c r="L612" s="14"/>
    </row>
    <row r="613" spans="8:12">
      <c r="H613" s="14"/>
      <c r="I613" s="14"/>
      <c r="J613" s="14"/>
      <c r="K613" s="14"/>
      <c r="L613" s="14"/>
    </row>
    <row r="614" spans="8:12">
      <c r="H614" s="14"/>
      <c r="I614" s="14"/>
      <c r="J614" s="14"/>
      <c r="K614" s="14"/>
      <c r="L614" s="14"/>
    </row>
    <row r="615" spans="8:12">
      <c r="H615" s="14"/>
      <c r="I615" s="14"/>
      <c r="J615" s="14"/>
      <c r="K615" s="14"/>
      <c r="L615" s="14"/>
    </row>
    <row r="616" spans="8:12">
      <c r="H616" s="14"/>
      <c r="I616" s="14"/>
      <c r="J616" s="14"/>
      <c r="K616" s="14"/>
      <c r="L616" s="14"/>
    </row>
  </sheetData>
  <protectedRanges>
    <protectedRange sqref="D2" name="Intervalo5"/>
    <protectedRange sqref="G2" name="Intervalo1"/>
    <protectedRange sqref="G3" name="Intervalo2"/>
    <protectedRange sqref="B6:D8" name="Intervalo3"/>
    <protectedRange sqref="B59:C61 B57:B58 C12:C58" name="Intervalo4"/>
    <protectedRange sqref="B12:B56" name="Intervalo4_1"/>
  </protectedRanges>
  <mergeCells count="4">
    <mergeCell ref="B3:D3"/>
    <mergeCell ref="E9:G9"/>
    <mergeCell ref="K12:L12"/>
    <mergeCell ref="J24:L24"/>
  </mergeCells>
  <dataValidations count="2">
    <dataValidation errorStyle="warning" operator="lessThanOrEqual" showErrorMessage="1" errorTitle="Limite para 60 aa" error="Peptídeos maiores somente sob consulta." sqref="B57:B61" xr:uid="{00000000-0002-0000-0200-000000000000}"/>
    <dataValidation type="whole" operator="lessThanOrEqual" allowBlank="1" showInputMessage="1" showErrorMessage="1" sqref="D6:D8" xr:uid="{00000000-0002-0000-0200-000001000000}">
      <formula1>5000</formula1>
    </dataValidation>
  </dataValidations>
  <pageMargins left="0.511811024" right="0.511811024" top="0.78740157499999996" bottom="0.78740157499999996" header="0.31496062000000002" footer="0.31496062000000002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26265814-F9A2-4183-A2FA-475DE97743ED}">
            <xm:f>Cálculo!A8</xm:f>
            <x14:dxf>
              <font>
                <color rgb="FFFF0000"/>
              </font>
              <fill>
                <patternFill>
                  <bgColor theme="5" tint="0.79998168889431442"/>
                </patternFill>
              </fill>
            </x14:dxf>
          </x14:cfRule>
          <xm:sqref>D12:D61</xm:sqref>
        </x14:conditionalFormatting>
        <x14:conditionalFormatting xmlns:xm="http://schemas.microsoft.com/office/excel/2006/main">
          <x14:cfRule type="cellIs" priority="5" operator="equal" id="{26265814-F9A2-4183-A2FA-475DE97743ED}">
            <xm:f>Cálculo!A2</xm:f>
            <x14:dxf>
              <font>
                <color rgb="FFFF0000"/>
              </font>
              <fill>
                <patternFill>
                  <bgColor theme="5" tint="0.79998168889431442"/>
                </patternFill>
              </fill>
            </x14:dxf>
          </x14:cfRule>
          <xm:sqref>E6:F8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'Tabela de Custos'!$G$2:$G$18</xm:f>
          </x14:formula1>
          <xm:sqref>G3</xm:sqref>
        </x14:dataValidation>
        <x14:dataValidation type="list" allowBlank="1" showInputMessage="1" showErrorMessage="1" xr:uid="{00000000-0002-0000-0200-000003000000}">
          <x14:formula1>
            <xm:f>'Tabela de Custos'!$E$5:$E$8</xm:f>
          </x14:formula1>
          <xm:sqref>C6:C8</xm:sqref>
        </x14:dataValidation>
        <x14:dataValidation type="list" allowBlank="1" showInputMessage="1" showErrorMessage="1" xr:uid="{0EF08C0B-ACE8-41B9-B47C-24F7C13B6451}">
          <x14:formula1>
            <xm:f>'Tabela de Custos'!$A$45:$A$48</xm:f>
          </x14:formula1>
          <xm:sqref>E12:E61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5F938-DDA6-4524-AA9F-C812CE8B0AE3}">
  <dimension ref="A1:Z36"/>
  <sheetViews>
    <sheetView tabSelected="1" zoomScale="70" zoomScaleNormal="70" workbookViewId="0">
      <selection activeCell="H20" sqref="H20"/>
    </sheetView>
  </sheetViews>
  <sheetFormatPr defaultColWidth="9.109375" defaultRowHeight="14.4"/>
  <cols>
    <col min="1" max="1" width="23.33203125" style="100" customWidth="1"/>
    <col min="2" max="2" width="23.109375" style="173" bestFit="1" customWidth="1"/>
    <col min="3" max="3" width="19.44140625" style="100" customWidth="1"/>
    <col min="4" max="4" width="19.44140625" style="173" bestFit="1" customWidth="1"/>
    <col min="5" max="5" width="21.21875" style="100" bestFit="1" customWidth="1"/>
    <col min="6" max="6" width="11.109375" style="100" customWidth="1"/>
    <col min="7" max="7" width="26.77734375" bestFit="1" customWidth="1"/>
    <col min="8" max="8" width="20.21875" customWidth="1"/>
    <col min="10" max="10" width="31.5546875" customWidth="1"/>
    <col min="11" max="11" width="32.21875" customWidth="1"/>
    <col min="12" max="12" width="33.109375" customWidth="1"/>
    <col min="13" max="13" width="20.21875" customWidth="1"/>
    <col min="14" max="14" width="89.109375" style="100" customWidth="1"/>
    <col min="15" max="16" width="9.109375" style="100"/>
    <col min="17" max="17" width="5" style="100" bestFit="1" customWidth="1"/>
    <col min="18" max="18" width="4.44140625" style="100" bestFit="1" customWidth="1"/>
    <col min="19" max="20" width="5.44140625" style="100" customWidth="1"/>
    <col min="21" max="22" width="6.109375" style="100" customWidth="1"/>
    <col min="23" max="24" width="6.33203125" style="100" customWidth="1"/>
    <col min="25" max="16384" width="9.109375" style="100"/>
  </cols>
  <sheetData>
    <row r="1" spans="1:26">
      <c r="A1" s="100" t="s">
        <v>326</v>
      </c>
      <c r="J1" t="s">
        <v>425</v>
      </c>
      <c r="K1" t="s">
        <v>424</v>
      </c>
    </row>
    <row r="2" spans="1:26" ht="15.6">
      <c r="A2" s="175" t="s">
        <v>93</v>
      </c>
      <c r="B2" s="176" t="s">
        <v>166</v>
      </c>
      <c r="C2" s="175" t="s">
        <v>167</v>
      </c>
      <c r="D2" s="176" t="s">
        <v>168</v>
      </c>
      <c r="E2" s="175" t="s">
        <v>94</v>
      </c>
      <c r="F2" s="175" t="s">
        <v>172</v>
      </c>
      <c r="G2" s="177" t="s">
        <v>426</v>
      </c>
      <c r="H2" s="177" t="s">
        <v>427</v>
      </c>
      <c r="I2" s="177" t="s">
        <v>173</v>
      </c>
      <c r="J2" s="177" t="s">
        <v>421</v>
      </c>
      <c r="K2" s="177" t="s">
        <v>422</v>
      </c>
      <c r="M2" s="177"/>
      <c r="N2" s="100" t="s">
        <v>95</v>
      </c>
      <c r="O2" s="100" t="s">
        <v>86</v>
      </c>
      <c r="P2" s="100" t="s">
        <v>87</v>
      </c>
      <c r="Q2" s="100" t="s">
        <v>82</v>
      </c>
      <c r="R2" s="100" t="s">
        <v>88</v>
      </c>
      <c r="S2" s="100" t="s">
        <v>83</v>
      </c>
      <c r="T2" s="100" t="s">
        <v>89</v>
      </c>
      <c r="U2" s="100" t="s">
        <v>84</v>
      </c>
      <c r="V2" s="100" t="s">
        <v>90</v>
      </c>
      <c r="W2" s="100" t="s">
        <v>85</v>
      </c>
      <c r="X2" s="100" t="s">
        <v>91</v>
      </c>
    </row>
    <row r="3" spans="1:26">
      <c r="A3" s="151" t="s">
        <v>419</v>
      </c>
      <c r="B3" s="174" t="s">
        <v>162</v>
      </c>
      <c r="C3" s="151" t="s">
        <v>429</v>
      </c>
      <c r="D3" s="174" t="s">
        <v>234</v>
      </c>
      <c r="E3" s="151" t="s">
        <v>332</v>
      </c>
      <c r="F3" s="151" t="s">
        <v>179</v>
      </c>
      <c r="G3" s="153" t="s">
        <v>288</v>
      </c>
      <c r="H3" s="153" t="s">
        <v>284</v>
      </c>
      <c r="I3" s="151" t="s">
        <v>423</v>
      </c>
      <c r="J3" s="153"/>
      <c r="K3" s="153"/>
      <c r="M3" s="153"/>
      <c r="N3" s="100" t="str">
        <f>CONCATENATE(A3," clonado no vetor ",E3," em ",B3," / ", F3, D3, " Otimizar: ", I3,)</f>
        <v>gene1 clonado no vetor pUC57-1.8K em BamHI / DNAEcoRI Otimizar: SIM/NÃO</v>
      </c>
      <c r="O3" s="178">
        <f>(SUM(U3:X3)/SUM(Q3:X3))</f>
        <v>0.60285860132720781</v>
      </c>
      <c r="P3" s="100">
        <f>SUM(Q3:X3)</f>
        <v>3918</v>
      </c>
      <c r="Q3" s="100">
        <f>LEN($C3)-LEN(SUBSTITUTE($C3,Q$2,))</f>
        <v>839</v>
      </c>
      <c r="R3" s="100">
        <f>LEN($C3)-LEN(SUBSTITUTE($C3,R$2,))</f>
        <v>0</v>
      </c>
      <c r="S3" s="100">
        <f t="shared" ref="S3:X4" si="0">LEN($C3)-LEN(SUBSTITUTE($C3,S$2,))</f>
        <v>717</v>
      </c>
      <c r="T3" s="100">
        <f t="shared" si="0"/>
        <v>0</v>
      </c>
      <c r="U3" s="100">
        <f t="shared" si="0"/>
        <v>1227</v>
      </c>
      <c r="V3" s="100">
        <f t="shared" si="0"/>
        <v>0</v>
      </c>
      <c r="W3" s="100">
        <f t="shared" si="0"/>
        <v>1135</v>
      </c>
      <c r="X3" s="100">
        <f t="shared" si="0"/>
        <v>0</v>
      </c>
      <c r="Z3" s="100" t="str">
        <f>CONCATENATE(A3," cloned into ",E3," at ",B3, " / ", D3)</f>
        <v>gene1 cloned into pUC57-1.8K at BamHI / EcoRI</v>
      </c>
    </row>
    <row r="4" spans="1:26">
      <c r="A4" s="151" t="s">
        <v>420</v>
      </c>
      <c r="B4" s="174" t="s">
        <v>162</v>
      </c>
      <c r="C4" s="151" t="s">
        <v>430</v>
      </c>
      <c r="D4" s="174" t="s">
        <v>234</v>
      </c>
      <c r="E4" s="151" t="s">
        <v>332</v>
      </c>
      <c r="F4" s="151"/>
      <c r="G4" s="100"/>
      <c r="H4" s="100"/>
      <c r="I4" s="151"/>
      <c r="J4" s="153"/>
      <c r="K4" s="153"/>
      <c r="L4" s="100"/>
      <c r="M4" s="100"/>
      <c r="N4" s="100" t="str">
        <f>CONCATENATE(A4," clonado no vetor ",E4," em ",B4," / ", F4, D4)</f>
        <v>gene2 clonado no vetor pUC57-1.8K em BamHI / EcoRI</v>
      </c>
      <c r="O4" s="101">
        <f>(SUM(U4:X4)/SUM(Q4:X4))</f>
        <v>0.60233918128654973</v>
      </c>
      <c r="P4" s="100">
        <f>SUM(Q4:X4)</f>
        <v>3933</v>
      </c>
      <c r="Q4" s="100">
        <f>LEN($C4)-LEN(SUBSTITUTE($C4,Q$2,))</f>
        <v>843</v>
      </c>
      <c r="R4" s="100">
        <f>LEN($C4)-LEN(SUBSTITUTE($C4,R$2,))</f>
        <v>0</v>
      </c>
      <c r="S4" s="100">
        <f t="shared" si="0"/>
        <v>721</v>
      </c>
      <c r="T4" s="100">
        <f t="shared" si="0"/>
        <v>0</v>
      </c>
      <c r="U4" s="100">
        <f t="shared" si="0"/>
        <v>1230</v>
      </c>
      <c r="V4" s="100">
        <f t="shared" si="0"/>
        <v>0</v>
      </c>
      <c r="W4" s="100">
        <f t="shared" si="0"/>
        <v>1139</v>
      </c>
      <c r="X4" s="100">
        <f t="shared" si="0"/>
        <v>0</v>
      </c>
      <c r="Z4" s="100" t="str">
        <f>CONCATENATE(A4," cloned into ",E4," at ",B4, " / ", D4)</f>
        <v>gene2 cloned into pUC57-1.8K at BamHI / EcoRI</v>
      </c>
    </row>
    <row r="5" spans="1:26">
      <c r="E5" s="151"/>
      <c r="F5" s="151"/>
      <c r="G5" s="100"/>
      <c r="H5" s="100"/>
      <c r="L5" s="100"/>
      <c r="M5" s="100"/>
    </row>
    <row r="6" spans="1:26">
      <c r="E6" s="151"/>
      <c r="F6" s="151"/>
      <c r="G6" s="100"/>
      <c r="H6" s="100"/>
      <c r="L6" s="100"/>
      <c r="M6" s="100"/>
    </row>
    <row r="7" spans="1:26">
      <c r="E7" s="151"/>
      <c r="F7" s="151"/>
      <c r="G7" s="100"/>
      <c r="H7" s="100"/>
      <c r="L7" s="100"/>
      <c r="M7" s="100"/>
    </row>
    <row r="8" spans="1:26">
      <c r="E8" s="151"/>
      <c r="F8" s="151"/>
      <c r="G8" s="100"/>
      <c r="H8" s="100"/>
      <c r="L8" s="100"/>
      <c r="M8" s="100"/>
    </row>
    <row r="9" spans="1:26">
      <c r="G9" s="100"/>
      <c r="H9" s="100"/>
      <c r="L9" s="100"/>
      <c r="M9" s="100"/>
    </row>
    <row r="10" spans="1:26">
      <c r="G10" s="100"/>
      <c r="H10" s="100"/>
      <c r="L10" s="100"/>
      <c r="M10" s="100"/>
    </row>
    <row r="11" spans="1:26">
      <c r="G11" s="100"/>
      <c r="H11" s="100"/>
      <c r="L11" s="100"/>
      <c r="M11" s="100"/>
    </row>
    <row r="12" spans="1:26">
      <c r="G12" s="100"/>
      <c r="H12" s="100"/>
      <c r="L12" s="100"/>
      <c r="M12" s="100"/>
    </row>
    <row r="13" spans="1:26">
      <c r="G13" s="100"/>
      <c r="H13" s="100"/>
      <c r="L13" s="100"/>
      <c r="M13" s="100"/>
    </row>
    <row r="14" spans="1:26">
      <c r="G14" s="100"/>
      <c r="H14" s="100"/>
      <c r="L14" s="100"/>
      <c r="M14" s="100"/>
    </row>
    <row r="15" spans="1:26">
      <c r="G15" s="100"/>
      <c r="H15" s="100"/>
      <c r="L15" s="100"/>
      <c r="M15" s="100"/>
    </row>
    <row r="16" spans="1:26">
      <c r="G16" s="100"/>
      <c r="H16" s="100"/>
      <c r="L16" s="100"/>
      <c r="M16" s="100"/>
    </row>
    <row r="17" spans="7:13">
      <c r="G17" s="100"/>
      <c r="H17" s="100"/>
      <c r="L17" s="100"/>
      <c r="M17" s="100"/>
    </row>
    <row r="18" spans="7:13">
      <c r="G18" s="100"/>
      <c r="H18" s="100"/>
      <c r="L18" s="100"/>
      <c r="M18" s="100"/>
    </row>
    <row r="19" spans="7:13">
      <c r="G19" s="100"/>
      <c r="H19" s="100"/>
      <c r="L19" s="100"/>
      <c r="M19" s="100"/>
    </row>
    <row r="20" spans="7:13">
      <c r="G20" s="100"/>
      <c r="H20" s="100"/>
      <c r="L20" s="100"/>
      <c r="M20" s="100"/>
    </row>
    <row r="21" spans="7:13">
      <c r="G21" s="100"/>
      <c r="H21" s="100"/>
      <c r="L21" s="100"/>
      <c r="M21" s="100"/>
    </row>
    <row r="22" spans="7:13">
      <c r="G22" s="100"/>
      <c r="H22" s="100"/>
      <c r="L22" s="100"/>
      <c r="M22" s="100"/>
    </row>
    <row r="23" spans="7:13">
      <c r="G23" s="100"/>
      <c r="H23" s="100"/>
      <c r="L23" s="100"/>
      <c r="M23" s="100"/>
    </row>
    <row r="24" spans="7:13">
      <c r="G24" s="100"/>
      <c r="H24" s="100"/>
      <c r="L24" s="100"/>
      <c r="M24" s="100"/>
    </row>
    <row r="25" spans="7:13">
      <c r="G25" s="100"/>
      <c r="H25" s="100"/>
      <c r="L25" s="100"/>
      <c r="M25" s="100"/>
    </row>
    <row r="26" spans="7:13">
      <c r="G26" s="100"/>
      <c r="H26" s="100"/>
      <c r="L26" s="100"/>
      <c r="M26" s="100"/>
    </row>
    <row r="27" spans="7:13">
      <c r="G27" s="100"/>
      <c r="H27" s="100"/>
      <c r="L27" s="100"/>
      <c r="M27" s="100"/>
    </row>
    <row r="28" spans="7:13">
      <c r="G28" s="100"/>
      <c r="H28" s="100"/>
      <c r="L28" s="100"/>
      <c r="M28" s="100"/>
    </row>
    <row r="29" spans="7:13">
      <c r="G29" s="100"/>
      <c r="H29" s="100"/>
      <c r="L29" s="100"/>
      <c r="M29" s="100"/>
    </row>
    <row r="30" spans="7:13">
      <c r="G30" s="100"/>
      <c r="H30" s="100"/>
      <c r="L30" s="100"/>
      <c r="M30" s="100"/>
    </row>
    <row r="31" spans="7:13">
      <c r="G31" s="100"/>
      <c r="H31" s="100"/>
      <c r="L31" s="100"/>
      <c r="M31" s="100"/>
    </row>
    <row r="32" spans="7:13">
      <c r="G32" s="100"/>
      <c r="H32" s="100"/>
      <c r="L32" s="100"/>
      <c r="M32" s="100"/>
    </row>
    <row r="33" spans="7:13">
      <c r="G33" s="100"/>
      <c r="H33" s="100"/>
      <c r="L33" s="100"/>
      <c r="M33" s="100"/>
    </row>
    <row r="34" spans="7:13">
      <c r="G34" s="100"/>
      <c r="H34" s="100"/>
      <c r="L34" s="100"/>
      <c r="M34" s="100"/>
    </row>
    <row r="35" spans="7:13">
      <c r="G35" s="100"/>
      <c r="H35" s="100"/>
      <c r="L35" s="100"/>
      <c r="M35" s="100"/>
    </row>
    <row r="36" spans="7:13">
      <c r="G36" s="100"/>
      <c r="H36" s="100"/>
      <c r="L36" s="100"/>
      <c r="M36" s="100"/>
    </row>
  </sheetData>
  <dataValidations count="1">
    <dataValidation type="textLength" errorStyle="warning" operator="lessThanOrEqual" allowBlank="1" showErrorMessage="1" errorTitle="Máx 20 Caractéres" sqref="A3:A4" xr:uid="{E699FA6D-B068-4875-9A17-5F7827D27787}">
      <formula1>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D4782CF5-2431-453B-8F9E-A20943C5C8EA}">
          <x14:formula1>
            <xm:f>'Listas Suspensas Cotação'!$B$3:$B$72</xm:f>
          </x14:formula1>
          <xm:sqref>B3:B4 D3:D4</xm:sqref>
        </x14:dataValidation>
        <x14:dataValidation type="list" allowBlank="1" showInputMessage="1" showErrorMessage="1" xr:uid="{7F206C08-FC46-431E-9A94-5FD91735C1A6}">
          <x14:formula1>
            <xm:f>'Listas Suspensas Cotação'!$G$3:$G$4</xm:f>
          </x14:formula1>
          <xm:sqref>F4:H4 F3 F5:F8</xm:sqref>
        </x14:dataValidation>
        <x14:dataValidation type="list" allowBlank="1" showInputMessage="1" showErrorMessage="1" xr:uid="{E8B08418-A2CA-4463-BE38-F24B6AA0F084}">
          <x14:formula1>
            <xm:f>'Listas Suspensas Cotação'!$H$3:$H$31</xm:f>
          </x14:formula1>
          <xm:sqref>K4 J3:J4</xm:sqref>
        </x14:dataValidation>
        <x14:dataValidation type="list" allowBlank="1" showInputMessage="1" showErrorMessage="1" xr:uid="{2606C859-7371-49FC-A5B5-AD34ABD1D823}">
          <x14:formula1>
            <xm:f>'Listas Suspensas Cotação'!$I$3:$I$72</xm:f>
          </x14:formula1>
          <xm:sqref>K3</xm:sqref>
        </x14:dataValidation>
        <x14:dataValidation type="list" allowBlank="1" showInputMessage="1" showErrorMessage="1" xr:uid="{98DCB5FD-AEC7-4013-BC7F-DB5DC74D3069}">
          <x14:formula1>
            <xm:f>'Listas Suspensas Cotação'!$K$3:$K$9</xm:f>
          </x14:formula1>
          <xm:sqref>G3</xm:sqref>
        </x14:dataValidation>
        <x14:dataValidation type="list" allowBlank="1" showInputMessage="1" showErrorMessage="1" xr:uid="{821379AF-9784-4D38-9CCF-3FB6316593C8}">
          <x14:formula1>
            <xm:f>'Listas Suspensas Cotação'!$L$3:$L$5</xm:f>
          </x14:formula1>
          <xm:sqref>M3 H3</xm:sqref>
        </x14:dataValidation>
        <x14:dataValidation type="list" allowBlank="1" showInputMessage="1" showErrorMessage="1" xr:uid="{BCB92014-8107-4451-AA94-6E7DBD1E495A}">
          <x14:formula1>
            <xm:f>'Listas Suspensas Cotação'!$J$3:$J$93</xm:f>
          </x14:formula1>
          <xm:sqref>E3:E8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S201"/>
  <sheetViews>
    <sheetView topLeftCell="D1" workbookViewId="0">
      <selection activeCell="G12" sqref="G12"/>
    </sheetView>
  </sheetViews>
  <sheetFormatPr defaultRowHeight="14.4"/>
  <cols>
    <col min="1" max="1" width="16.6640625" style="11" customWidth="1"/>
    <col min="2" max="2" width="22.5546875" style="1" bestFit="1" customWidth="1"/>
    <col min="3" max="3" width="12.6640625" style="22" bestFit="1" customWidth="1"/>
    <col min="6" max="6" width="14" bestFit="1" customWidth="1"/>
    <col min="8" max="8" width="16.88671875" bestFit="1" customWidth="1"/>
    <col min="9" max="10" width="12.109375" bestFit="1" customWidth="1"/>
    <col min="11" max="11" width="12.109375" customWidth="1"/>
    <col min="12" max="12" width="14.5546875" bestFit="1" customWidth="1"/>
    <col min="13" max="13" width="12.109375" bestFit="1" customWidth="1"/>
    <col min="14" max="14" width="16.44140625" bestFit="1" customWidth="1"/>
    <col min="15" max="15" width="16.109375" bestFit="1" customWidth="1"/>
    <col min="16" max="16" width="12.109375" bestFit="1" customWidth="1"/>
    <col min="17" max="17" width="11.6640625" bestFit="1" customWidth="1"/>
    <col min="18" max="18" width="19" bestFit="1" customWidth="1"/>
    <col min="19" max="19" width="10.6640625" bestFit="1" customWidth="1"/>
    <col min="20" max="20" width="13.33203125" bestFit="1" customWidth="1"/>
  </cols>
  <sheetData>
    <row r="1" spans="1:19">
      <c r="A1" s="49" t="s">
        <v>5</v>
      </c>
      <c r="B1" s="8" t="s">
        <v>46</v>
      </c>
      <c r="C1" s="40" t="s">
        <v>8</v>
      </c>
      <c r="F1" s="30" t="s">
        <v>63</v>
      </c>
      <c r="G1" s="30" t="s">
        <v>64</v>
      </c>
      <c r="H1" s="30" t="s">
        <v>65</v>
      </c>
      <c r="I1" s="30" t="s">
        <v>8</v>
      </c>
      <c r="J1" s="30" t="s">
        <v>6</v>
      </c>
      <c r="K1" s="30" t="s">
        <v>78</v>
      </c>
      <c r="L1" s="30" t="s">
        <v>66</v>
      </c>
      <c r="M1" s="30" t="s">
        <v>26</v>
      </c>
      <c r="N1" s="30" t="s">
        <v>67</v>
      </c>
      <c r="O1" s="30" t="s">
        <v>68</v>
      </c>
      <c r="P1" s="82" t="s">
        <v>7</v>
      </c>
      <c r="Q1" s="30" t="s">
        <v>69</v>
      </c>
      <c r="R1" s="30" t="s">
        <v>25</v>
      </c>
      <c r="S1" s="30" t="s">
        <v>56</v>
      </c>
    </row>
    <row r="2" spans="1:19">
      <c r="A2" s="50">
        <f>VLOOKUP(Cotação!C6,'Tabela de Custos'!$A$1:$B$9,2,FALSE)</f>
        <v>0</v>
      </c>
      <c r="B2" s="39" t="str">
        <f>Cotação!C6</f>
        <v>-</v>
      </c>
      <c r="C2" s="41">
        <f>Cotação!D6*Cotação!G6</f>
        <v>0</v>
      </c>
      <c r="F2" s="89" t="e">
        <f>Orçamento!#REF!</f>
        <v>#REF!</v>
      </c>
      <c r="G2" t="str">
        <f>Orçamento!B2</f>
        <v>Heloísa Monteiro do Amaral Prado</v>
      </c>
      <c r="H2" t="str">
        <f>Cotação!D2</f>
        <v>Uni</v>
      </c>
      <c r="I2" s="4">
        <f>Orçamento!D51</f>
        <v>0</v>
      </c>
      <c r="J2" s="4">
        <f>I2/'Tabela de Custos'!I2</f>
        <v>0</v>
      </c>
      <c r="K2" s="4">
        <f>Cotação!G2</f>
        <v>6.5</v>
      </c>
      <c r="L2" s="90">
        <f>J2/Cotação!G2</f>
        <v>0</v>
      </c>
      <c r="M2" s="4">
        <f>I2*N2</f>
        <v>0</v>
      </c>
      <c r="N2" s="83">
        <v>0.1</v>
      </c>
      <c r="O2" s="4">
        <f>($I$2-($J$2+M2))</f>
        <v>0</v>
      </c>
      <c r="P2" s="4">
        <f>O2*Q2</f>
        <v>0</v>
      </c>
      <c r="Q2" s="83">
        <v>0.8</v>
      </c>
      <c r="R2" s="4">
        <f>O2-P2</f>
        <v>0</v>
      </c>
      <c r="S2" s="91">
        <f ca="1">TODAY()</f>
        <v>45018</v>
      </c>
    </row>
    <row r="3" spans="1:19">
      <c r="A3" s="50">
        <f>VLOOKUP(Cotação!C7,'Tabela de Custos'!$A$1:$B$9,2,FALSE)</f>
        <v>0</v>
      </c>
      <c r="B3" s="39" t="str">
        <f>Cotação!C7</f>
        <v>-</v>
      </c>
      <c r="C3" s="41">
        <f>Cotação!D7*Cotação!G7</f>
        <v>0</v>
      </c>
    </row>
    <row r="4" spans="1:19">
      <c r="A4" s="50">
        <f>VLOOKUP(Cotação!C8,'Tabela de Custos'!$A$1:$B$9,2,FALSE)</f>
        <v>0</v>
      </c>
      <c r="B4" s="39" t="str">
        <f>Cotação!C8</f>
        <v>-</v>
      </c>
      <c r="C4" s="41">
        <f>Cotação!D8*Cotação!G8</f>
        <v>0</v>
      </c>
    </row>
    <row r="7" spans="1:19">
      <c r="A7" s="49" t="s">
        <v>5</v>
      </c>
      <c r="B7" s="8" t="s">
        <v>45</v>
      </c>
      <c r="C7" s="40" t="s">
        <v>8</v>
      </c>
    </row>
    <row r="8" spans="1:19">
      <c r="A8" s="50" t="e">
        <f>VLOOKUP(Cotação!E12,'Tabela de Custos'!$A$1:$B$8,2,FALSE)</f>
        <v>#N/A</v>
      </c>
      <c r="B8" s="39" t="str">
        <f>Cotação!E12</f>
        <v>Simple</v>
      </c>
      <c r="C8" s="41">
        <f>(Cotação!C12*Cotação!G12)</f>
        <v>9957.5969999999979</v>
      </c>
    </row>
    <row r="9" spans="1:19">
      <c r="A9" s="51" t="e">
        <f>VLOOKUP(Cotação!E13,'Tabela de Custos'!$A$1:$B$8,2,FALSE)</f>
        <v>#N/A</v>
      </c>
      <c r="B9" s="39" t="str">
        <f>Cotação!E13</f>
        <v>Simple</v>
      </c>
      <c r="C9" s="41">
        <f>(Cotação!C13*Cotação!G13)</f>
        <v>9995.7194999999992</v>
      </c>
    </row>
    <row r="10" spans="1:19">
      <c r="A10" s="51" t="e">
        <f>VLOOKUP(Cotação!E14,'Tabela de Custos'!$A$1:$B$8,2,FALSE)</f>
        <v>#N/A</v>
      </c>
      <c r="B10" s="39" t="str">
        <f>Cotação!E14</f>
        <v>Simple</v>
      </c>
      <c r="C10" s="41">
        <f>(Cotação!C14*Cotação!G14)</f>
        <v>0</v>
      </c>
    </row>
    <row r="11" spans="1:19">
      <c r="A11" s="51" t="e">
        <f>VLOOKUP(Cotação!E15,'Tabela de Custos'!$A$1:$B$8,2,FALSE)</f>
        <v>#N/A</v>
      </c>
      <c r="B11" s="39" t="str">
        <f>Cotação!E15</f>
        <v>Simple</v>
      </c>
      <c r="C11" s="41">
        <f>(Cotação!C15*Cotação!G15)</f>
        <v>0</v>
      </c>
    </row>
    <row r="12" spans="1:19">
      <c r="A12" s="51" t="e">
        <f>VLOOKUP(Cotação!E16,'Tabela de Custos'!$A$1:$B$8,2,FALSE)</f>
        <v>#N/A</v>
      </c>
      <c r="B12" s="39" t="str">
        <f>Cotação!E16</f>
        <v>Simple</v>
      </c>
      <c r="C12" s="41">
        <f>(Cotação!C16*Cotação!G16)</f>
        <v>0</v>
      </c>
    </row>
    <row r="13" spans="1:19">
      <c r="A13" s="51" t="e">
        <f>VLOOKUP(Cotação!E17,'Tabela de Custos'!$A$1:$B$8,2,FALSE)</f>
        <v>#N/A</v>
      </c>
      <c r="B13" s="39" t="str">
        <f>Cotação!E17</f>
        <v>Simple</v>
      </c>
      <c r="C13" s="41">
        <f>(Cotação!C17*Cotação!G17)</f>
        <v>0</v>
      </c>
    </row>
    <row r="14" spans="1:19">
      <c r="A14" s="51" t="e">
        <f>VLOOKUP(Cotação!E18,'Tabela de Custos'!$A$1:$B$8,2,FALSE)</f>
        <v>#N/A</v>
      </c>
      <c r="B14" s="39" t="str">
        <f>Cotação!E18</f>
        <v>Simple</v>
      </c>
      <c r="C14" s="41">
        <f>(Cotação!C18*Cotação!G18)</f>
        <v>0</v>
      </c>
    </row>
    <row r="15" spans="1:19">
      <c r="A15" s="51" t="e">
        <f>VLOOKUP(Cotação!E19,'Tabela de Custos'!$A$1:$B$8,2,FALSE)</f>
        <v>#N/A</v>
      </c>
      <c r="B15" s="39" t="str">
        <f>Cotação!E19</f>
        <v>Simple</v>
      </c>
      <c r="C15" s="41">
        <f>(Cotação!C19*Cotação!G19)</f>
        <v>0</v>
      </c>
    </row>
    <row r="16" spans="1:19">
      <c r="A16" s="51" t="e">
        <f>VLOOKUP(Cotação!E20,'Tabela de Custos'!$A$1:$B$8,2,FALSE)</f>
        <v>#N/A</v>
      </c>
      <c r="B16" s="39" t="str">
        <f>Cotação!E20</f>
        <v>Simple</v>
      </c>
      <c r="C16" s="41">
        <f>(Cotação!C20*Cotação!G20)</f>
        <v>0</v>
      </c>
    </row>
    <row r="17" spans="1:3">
      <c r="A17" s="51" t="e">
        <f>VLOOKUP(Cotação!E21,'Tabela de Custos'!$A$1:$B$8,2,FALSE)</f>
        <v>#N/A</v>
      </c>
      <c r="B17" s="39" t="str">
        <f>Cotação!E21</f>
        <v>Simple</v>
      </c>
      <c r="C17" s="41">
        <f>(Cotação!C21*Cotação!G21)</f>
        <v>0</v>
      </c>
    </row>
    <row r="18" spans="1:3">
      <c r="A18" s="51" t="e">
        <f>VLOOKUP(Cotação!E22,'Tabela de Custos'!$A$1:$B$8,2,FALSE)</f>
        <v>#N/A</v>
      </c>
      <c r="B18" s="39" t="str">
        <f>Cotação!E22</f>
        <v>Simple</v>
      </c>
      <c r="C18" s="41">
        <f>(Cotação!C22*Cotação!G22)</f>
        <v>0</v>
      </c>
    </row>
    <row r="19" spans="1:3">
      <c r="A19" s="51" t="e">
        <f>VLOOKUP(Cotação!E23,'Tabela de Custos'!$A$1:$B$8,2,FALSE)</f>
        <v>#N/A</v>
      </c>
      <c r="B19" s="39" t="str">
        <f>Cotação!E23</f>
        <v>Simple</v>
      </c>
      <c r="C19" s="41">
        <f>(Cotação!C23*Cotação!G23)</f>
        <v>0</v>
      </c>
    </row>
    <row r="20" spans="1:3">
      <c r="A20" s="51" t="e">
        <f>VLOOKUP(Cotação!E24,'Tabela de Custos'!$A$1:$B$8,2,FALSE)</f>
        <v>#N/A</v>
      </c>
      <c r="B20" s="39" t="str">
        <f>Cotação!E24</f>
        <v>Simple</v>
      </c>
      <c r="C20" s="41">
        <f>(Cotação!C24*Cotação!G24)</f>
        <v>0</v>
      </c>
    </row>
    <row r="21" spans="1:3">
      <c r="A21" s="51" t="e">
        <f>VLOOKUP(Cotação!E25,'Tabela de Custos'!$A$1:$B$8,2,FALSE)</f>
        <v>#N/A</v>
      </c>
      <c r="B21" s="39" t="str">
        <f>Cotação!E25</f>
        <v>Simple</v>
      </c>
      <c r="C21" s="41">
        <f>(Cotação!C25*Cotação!G25)</f>
        <v>0</v>
      </c>
    </row>
    <row r="22" spans="1:3">
      <c r="A22" s="51" t="e">
        <f>VLOOKUP(Cotação!E26,'Tabela de Custos'!$A$1:$B$8,2,FALSE)</f>
        <v>#N/A</v>
      </c>
      <c r="B22" s="39" t="str">
        <f>Cotação!E26</f>
        <v>Simple</v>
      </c>
      <c r="C22" s="41">
        <f>(Cotação!C26*Cotação!G26)</f>
        <v>0</v>
      </c>
    </row>
    <row r="23" spans="1:3">
      <c r="A23" s="51" t="e">
        <f>VLOOKUP(Cotação!E27,'Tabela de Custos'!$A$1:$B$8,2,FALSE)</f>
        <v>#N/A</v>
      </c>
      <c r="B23" s="39" t="str">
        <f>Cotação!E27</f>
        <v>Simple</v>
      </c>
      <c r="C23" s="41">
        <f>(Cotação!C27*Cotação!G27)</f>
        <v>0</v>
      </c>
    </row>
    <row r="24" spans="1:3">
      <c r="A24" s="51" t="e">
        <f>VLOOKUP(Cotação!E28,'Tabela de Custos'!$A$1:$B$8,2,FALSE)</f>
        <v>#N/A</v>
      </c>
      <c r="B24" s="39" t="str">
        <f>Cotação!E28</f>
        <v>Simple</v>
      </c>
      <c r="C24" s="41">
        <f>(Cotação!C28*Cotação!G28)</f>
        <v>0</v>
      </c>
    </row>
    <row r="25" spans="1:3">
      <c r="A25" s="51" t="e">
        <f>VLOOKUP(Cotação!E29,'Tabela de Custos'!$A$1:$B$8,2,FALSE)</f>
        <v>#N/A</v>
      </c>
      <c r="B25" s="39" t="str">
        <f>Cotação!E29</f>
        <v>Simple</v>
      </c>
      <c r="C25" s="41">
        <f>(Cotação!C29*Cotação!G29)</f>
        <v>0</v>
      </c>
    </row>
    <row r="26" spans="1:3">
      <c r="A26" s="51" t="e">
        <f>VLOOKUP(Cotação!E30,'Tabela de Custos'!$A$1:$B$8,2,FALSE)</f>
        <v>#N/A</v>
      </c>
      <c r="B26" s="39" t="str">
        <f>Cotação!E30</f>
        <v>Simple</v>
      </c>
      <c r="C26" s="41">
        <f>(Cotação!C30*Cotação!G30)</f>
        <v>0</v>
      </c>
    </row>
    <row r="27" spans="1:3">
      <c r="A27" s="51" t="e">
        <f>VLOOKUP(Cotação!E31,'Tabela de Custos'!$A$1:$B$8,2,FALSE)</f>
        <v>#N/A</v>
      </c>
      <c r="B27" s="39" t="str">
        <f>Cotação!E31</f>
        <v>Simple</v>
      </c>
      <c r="C27" s="41">
        <f>(Cotação!C31*Cotação!G31)</f>
        <v>0</v>
      </c>
    </row>
    <row r="28" spans="1:3">
      <c r="A28" s="51" t="e">
        <f>VLOOKUP(Cotação!E32,'Tabela de Custos'!$A$1:$B$8,2,FALSE)</f>
        <v>#N/A</v>
      </c>
      <c r="B28" s="39" t="str">
        <f>Cotação!E32</f>
        <v>Simple</v>
      </c>
      <c r="C28" s="41">
        <f>(Cotação!C32*Cotação!G32)</f>
        <v>0</v>
      </c>
    </row>
    <row r="29" spans="1:3">
      <c r="A29" s="51" t="e">
        <f>VLOOKUP(Cotação!E33,'Tabela de Custos'!$A$1:$B$8,2,FALSE)</f>
        <v>#N/A</v>
      </c>
      <c r="B29" s="39" t="str">
        <f>Cotação!E33</f>
        <v>Simple</v>
      </c>
      <c r="C29" s="41">
        <f>(Cotação!C33*Cotação!G33)</f>
        <v>0</v>
      </c>
    </row>
    <row r="30" spans="1:3">
      <c r="A30" s="51" t="e">
        <f>VLOOKUP(Cotação!E34,'Tabela de Custos'!$A$1:$B$8,2,FALSE)</f>
        <v>#N/A</v>
      </c>
      <c r="B30" s="39" t="str">
        <f>Cotação!E34</f>
        <v>Simple</v>
      </c>
      <c r="C30" s="41">
        <f>(Cotação!C34*Cotação!G34)</f>
        <v>0</v>
      </c>
    </row>
    <row r="31" spans="1:3">
      <c r="A31" s="51" t="e">
        <f>VLOOKUP(Cotação!E35,'Tabela de Custos'!$A$1:$B$8,2,FALSE)</f>
        <v>#N/A</v>
      </c>
      <c r="B31" s="39" t="str">
        <f>Cotação!E35</f>
        <v>Simple</v>
      </c>
      <c r="C31" s="41">
        <f>(Cotação!C35*Cotação!G35)</f>
        <v>0</v>
      </c>
    </row>
    <row r="32" spans="1:3">
      <c r="A32" s="51" t="e">
        <f>VLOOKUP(Cotação!E36,'Tabela de Custos'!$A$1:$B$8,2,FALSE)</f>
        <v>#N/A</v>
      </c>
      <c r="B32" s="39" t="str">
        <f>Cotação!E36</f>
        <v>Simple</v>
      </c>
      <c r="C32" s="41">
        <f>(Cotação!C36*Cotação!G36)</f>
        <v>0</v>
      </c>
    </row>
    <row r="33" spans="1:3">
      <c r="A33" s="51" t="e">
        <f>VLOOKUP(Cotação!E37,'Tabela de Custos'!$A$1:$B$8,2,FALSE)</f>
        <v>#N/A</v>
      </c>
      <c r="B33" s="39" t="str">
        <f>Cotação!E37</f>
        <v>Simple</v>
      </c>
      <c r="C33" s="41">
        <f>(Cotação!C37*Cotação!G37)</f>
        <v>0</v>
      </c>
    </row>
    <row r="34" spans="1:3">
      <c r="A34" s="51" t="e">
        <f>VLOOKUP(Cotação!E38,'Tabela de Custos'!$A$1:$B$8,2,FALSE)</f>
        <v>#N/A</v>
      </c>
      <c r="B34" s="39" t="str">
        <f>Cotação!E38</f>
        <v>Simple</v>
      </c>
      <c r="C34" s="41" t="e">
        <f>(Cotação!C38*Cotação!G38)</f>
        <v>#VALUE!</v>
      </c>
    </row>
    <row r="35" spans="1:3">
      <c r="A35" s="51" t="e">
        <f>VLOOKUP(Cotação!E39,'Tabela de Custos'!$A$1:$B$8,2,FALSE)</f>
        <v>#N/A</v>
      </c>
      <c r="B35" s="39" t="str">
        <f>Cotação!E39</f>
        <v>Simple</v>
      </c>
      <c r="C35" s="41">
        <f>(Cotação!C39*Cotação!G39)</f>
        <v>0</v>
      </c>
    </row>
    <row r="36" spans="1:3">
      <c r="A36" s="51" t="e">
        <f>VLOOKUP(Cotação!E40,'Tabela de Custos'!$A$1:$B$8,2,FALSE)</f>
        <v>#N/A</v>
      </c>
      <c r="B36" s="39" t="str">
        <f>Cotação!E40</f>
        <v>Simple</v>
      </c>
      <c r="C36" s="41">
        <f>(Cotação!C40*Cotação!G40)</f>
        <v>0</v>
      </c>
    </row>
    <row r="37" spans="1:3">
      <c r="A37" s="51" t="e">
        <f>VLOOKUP(Cotação!E41,'Tabela de Custos'!$A$1:$B$8,2,FALSE)</f>
        <v>#N/A</v>
      </c>
      <c r="B37" s="39" t="str">
        <f>Cotação!E41</f>
        <v>Simple</v>
      </c>
      <c r="C37" s="41">
        <f>(Cotação!C41*Cotação!G41)</f>
        <v>0</v>
      </c>
    </row>
    <row r="38" spans="1:3">
      <c r="A38" s="51" t="e">
        <f>VLOOKUP(Cotação!E42,'Tabela de Custos'!$A$1:$B$8,2,FALSE)</f>
        <v>#N/A</v>
      </c>
      <c r="B38" s="39" t="str">
        <f>Cotação!E42</f>
        <v>Simple</v>
      </c>
      <c r="C38" s="41">
        <f>(Cotação!C42*Cotação!G42)</f>
        <v>0</v>
      </c>
    </row>
    <row r="39" spans="1:3">
      <c r="A39" s="51" t="e">
        <f>VLOOKUP(Cotação!E43,'Tabela de Custos'!$A$1:$B$8,2,FALSE)</f>
        <v>#N/A</v>
      </c>
      <c r="B39" s="39" t="str">
        <f>Cotação!E43</f>
        <v>Simple</v>
      </c>
      <c r="C39" s="41">
        <f>(Cotação!C43*Cotação!G43)</f>
        <v>0</v>
      </c>
    </row>
    <row r="40" spans="1:3">
      <c r="A40" s="51" t="e">
        <f>VLOOKUP(Cotação!E44,'Tabela de Custos'!$A$1:$B$8,2,FALSE)</f>
        <v>#N/A</v>
      </c>
      <c r="B40" s="39" t="str">
        <f>Cotação!E44</f>
        <v>Simple</v>
      </c>
      <c r="C40" s="41">
        <f>(Cotação!C44*Cotação!G44)</f>
        <v>0</v>
      </c>
    </row>
    <row r="41" spans="1:3">
      <c r="A41" s="51" t="e">
        <f>VLOOKUP(Cotação!E45,'Tabela de Custos'!$A$1:$B$8,2,FALSE)</f>
        <v>#N/A</v>
      </c>
      <c r="B41" s="39" t="str">
        <f>Cotação!E45</f>
        <v>Simple</v>
      </c>
      <c r="C41" s="41">
        <f>(Cotação!C45*Cotação!G45)</f>
        <v>0</v>
      </c>
    </row>
    <row r="42" spans="1:3">
      <c r="A42" s="51" t="e">
        <f>VLOOKUP(Cotação!E46,'Tabela de Custos'!$A$1:$B$8,2,FALSE)</f>
        <v>#N/A</v>
      </c>
      <c r="B42" s="39" t="str">
        <f>Cotação!E46</f>
        <v>Simple</v>
      </c>
      <c r="C42" s="41">
        <f>(Cotação!C46*Cotação!G46)</f>
        <v>0</v>
      </c>
    </row>
    <row r="43" spans="1:3">
      <c r="A43" s="51" t="e">
        <f>VLOOKUP(Cotação!E47,'Tabela de Custos'!$A$1:$B$8,2,FALSE)</f>
        <v>#N/A</v>
      </c>
      <c r="B43" s="39" t="str">
        <f>Cotação!E47</f>
        <v>Simple</v>
      </c>
      <c r="C43" s="41">
        <f>(Cotação!C47*Cotação!G47)</f>
        <v>0</v>
      </c>
    </row>
    <row r="44" spans="1:3">
      <c r="A44" s="51" t="e">
        <f>VLOOKUP(Cotação!E48,'Tabela de Custos'!$A$1:$B$8,2,FALSE)</f>
        <v>#N/A</v>
      </c>
      <c r="B44" s="39" t="str">
        <f>Cotação!E48</f>
        <v>Simple</v>
      </c>
      <c r="C44" s="41">
        <f>(Cotação!C48*Cotação!G48)</f>
        <v>0</v>
      </c>
    </row>
    <row r="45" spans="1:3">
      <c r="A45" s="51" t="e">
        <f>VLOOKUP(Cotação!E49,'Tabela de Custos'!$A$1:$B$8,2,FALSE)</f>
        <v>#N/A</v>
      </c>
      <c r="B45" s="39" t="str">
        <f>Cotação!E49</f>
        <v>Simple</v>
      </c>
      <c r="C45" s="41">
        <f>(Cotação!C49*Cotação!G49)</f>
        <v>0</v>
      </c>
    </row>
    <row r="46" spans="1:3">
      <c r="A46" s="51" t="e">
        <f>VLOOKUP(Cotação!E50,'Tabela de Custos'!$A$1:$B$8,2,FALSE)</f>
        <v>#N/A</v>
      </c>
      <c r="B46" s="39" t="str">
        <f>Cotação!E50</f>
        <v>Simple</v>
      </c>
      <c r="C46" s="41">
        <f>(Cotação!C50*Cotação!G50)</f>
        <v>0</v>
      </c>
    </row>
    <row r="47" spans="1:3">
      <c r="A47" s="51" t="e">
        <f>VLOOKUP(Cotação!E51,'Tabela de Custos'!$A$1:$B$8,2,FALSE)</f>
        <v>#N/A</v>
      </c>
      <c r="B47" s="39" t="str">
        <f>Cotação!E51</f>
        <v>Simple</v>
      </c>
      <c r="C47" s="41">
        <f>(Cotação!C51*Cotação!G51)</f>
        <v>0</v>
      </c>
    </row>
    <row r="48" spans="1:3">
      <c r="A48" s="51" t="e">
        <f>VLOOKUP(Cotação!E52,'Tabela de Custos'!$A$1:$B$8,2,FALSE)</f>
        <v>#N/A</v>
      </c>
      <c r="B48" s="39" t="str">
        <f>Cotação!E52</f>
        <v>Simple</v>
      </c>
      <c r="C48" s="41">
        <f>(Cotação!C52*Cotação!G52)</f>
        <v>0</v>
      </c>
    </row>
    <row r="49" spans="1:3">
      <c r="A49" s="51" t="e">
        <f>VLOOKUP(Cotação!E53,'Tabela de Custos'!$A$1:$B$8,2,FALSE)</f>
        <v>#N/A</v>
      </c>
      <c r="B49" s="39" t="str">
        <f>Cotação!E53</f>
        <v>Simple</v>
      </c>
      <c r="C49" s="41">
        <f>(Cotação!C53*Cotação!G53)</f>
        <v>0</v>
      </c>
    </row>
    <row r="50" spans="1:3">
      <c r="A50" s="51" t="e">
        <f>VLOOKUP(Cotação!E54,'Tabela de Custos'!$A$1:$B$8,2,FALSE)</f>
        <v>#N/A</v>
      </c>
      <c r="B50" s="39" t="str">
        <f>Cotação!E54</f>
        <v>Simple</v>
      </c>
      <c r="C50" s="41">
        <f>(Cotação!C54*Cotação!G54)</f>
        <v>0</v>
      </c>
    </row>
    <row r="51" spans="1:3">
      <c r="A51" s="51" t="e">
        <f>VLOOKUP(Cotação!E55,'Tabela de Custos'!$A$1:$B$8,2,FALSE)</f>
        <v>#N/A</v>
      </c>
      <c r="B51" s="39" t="str">
        <f>Cotação!E55</f>
        <v>Simple</v>
      </c>
      <c r="C51" s="41">
        <f>(Cotação!C55*Cotação!G55)</f>
        <v>0</v>
      </c>
    </row>
    <row r="52" spans="1:3">
      <c r="A52" s="51" t="e">
        <f>VLOOKUP(Cotação!E56,'Tabela de Custos'!$A$1:$B$8,2,FALSE)</f>
        <v>#N/A</v>
      </c>
      <c r="B52" s="39" t="str">
        <f>Cotação!E56</f>
        <v>Simple</v>
      </c>
      <c r="C52" s="41">
        <f>(Cotação!C56*Cotação!G56)</f>
        <v>0</v>
      </c>
    </row>
    <row r="53" spans="1:3">
      <c r="A53" s="51" t="e">
        <f>VLOOKUP(Cotação!E57,'Tabela de Custos'!$A$1:$B$8,2,FALSE)</f>
        <v>#N/A</v>
      </c>
      <c r="B53" s="39" t="str">
        <f>Cotação!E57</f>
        <v>Simple</v>
      </c>
      <c r="C53" s="41">
        <f>(Cotação!C57*Cotação!G57)</f>
        <v>0</v>
      </c>
    </row>
    <row r="54" spans="1:3">
      <c r="A54" s="51" t="e">
        <f>VLOOKUP(Cotação!E58,'Tabela de Custos'!$A$1:$B$8,2,FALSE)</f>
        <v>#N/A</v>
      </c>
      <c r="B54" s="39" t="str">
        <f>Cotação!E58</f>
        <v>Simple</v>
      </c>
      <c r="C54" s="41">
        <f>(Cotação!C58*Cotação!G58)</f>
        <v>0</v>
      </c>
    </row>
    <row r="55" spans="1:3">
      <c r="A55" s="51" t="e">
        <f>VLOOKUP(Cotação!E59,'Tabela de Custos'!$A$1:$B$8,2,FALSE)</f>
        <v>#N/A</v>
      </c>
      <c r="B55" s="39" t="str">
        <f>Cotação!E59</f>
        <v>Simple</v>
      </c>
      <c r="C55" s="41">
        <f>(Cotação!C59*Cotação!G59)</f>
        <v>0</v>
      </c>
    </row>
    <row r="56" spans="1:3">
      <c r="A56" s="51" t="e">
        <f>VLOOKUP(Cotação!E60,'Tabela de Custos'!$A$1:$B$8,2,FALSE)</f>
        <v>#N/A</v>
      </c>
      <c r="B56" s="39" t="str">
        <f>Cotação!E60</f>
        <v>Select</v>
      </c>
      <c r="C56" s="41">
        <f>(Cotação!C60*Cotação!G60)</f>
        <v>0</v>
      </c>
    </row>
    <row r="57" spans="1:3">
      <c r="A57" s="52" t="e">
        <f>VLOOKUP(Cotação!E61,'Tabela de Custos'!$A$1:$B$8,2,FALSE)</f>
        <v>#N/A</v>
      </c>
      <c r="B57" s="39" t="str">
        <f>Cotação!E61</f>
        <v>Select</v>
      </c>
      <c r="C57" s="41">
        <f>(Cotação!C61*Cotação!G61)</f>
        <v>0</v>
      </c>
    </row>
    <row r="58" spans="1:3">
      <c r="A58" s="4"/>
      <c r="B58" s="30"/>
      <c r="C58" s="21"/>
    </row>
    <row r="59" spans="1:3">
      <c r="A59" s="4"/>
      <c r="B59" s="30"/>
      <c r="C59" s="21"/>
    </row>
    <row r="60" spans="1:3">
      <c r="A60" s="4"/>
      <c r="B60" s="30"/>
      <c r="C60" s="21"/>
    </row>
    <row r="61" spans="1:3">
      <c r="A61" s="4"/>
      <c r="B61" s="30"/>
      <c r="C61" s="21"/>
    </row>
    <row r="62" spans="1:3">
      <c r="A62" s="4"/>
      <c r="B62" s="30"/>
      <c r="C62" s="21"/>
    </row>
    <row r="63" spans="1:3">
      <c r="A63" s="4"/>
      <c r="B63" s="30"/>
      <c r="C63" s="21"/>
    </row>
    <row r="64" spans="1:3">
      <c r="A64" s="4"/>
      <c r="B64" s="30"/>
      <c r="C64" s="21"/>
    </row>
    <row r="65" spans="1:3">
      <c r="A65" s="4"/>
      <c r="B65" s="30"/>
      <c r="C65" s="21"/>
    </row>
    <row r="66" spans="1:3">
      <c r="A66" s="4"/>
      <c r="B66" s="30"/>
      <c r="C66" s="21"/>
    </row>
    <row r="67" spans="1:3">
      <c r="A67" s="4"/>
      <c r="B67" s="30"/>
      <c r="C67" s="21"/>
    </row>
    <row r="68" spans="1:3">
      <c r="A68" s="4"/>
      <c r="B68" s="30"/>
      <c r="C68" s="21"/>
    </row>
    <row r="69" spans="1:3">
      <c r="A69" s="4"/>
      <c r="B69" s="30"/>
      <c r="C69" s="21"/>
    </row>
    <row r="70" spans="1:3">
      <c r="A70" s="4"/>
      <c r="B70" s="30"/>
      <c r="C70" s="21"/>
    </row>
    <row r="71" spans="1:3">
      <c r="A71" s="4"/>
      <c r="B71" s="30"/>
      <c r="C71" s="21"/>
    </row>
    <row r="72" spans="1:3">
      <c r="A72" s="4"/>
      <c r="B72" s="30"/>
      <c r="C72" s="21"/>
    </row>
    <row r="73" spans="1:3">
      <c r="A73" s="4"/>
      <c r="B73" s="30"/>
      <c r="C73" s="21"/>
    </row>
    <row r="74" spans="1:3">
      <c r="A74" s="4"/>
      <c r="B74" s="30"/>
      <c r="C74" s="21"/>
    </row>
    <row r="75" spans="1:3">
      <c r="A75" s="4"/>
      <c r="B75" s="30"/>
      <c r="C75" s="21"/>
    </row>
    <row r="76" spans="1:3">
      <c r="A76" s="4"/>
      <c r="B76" s="30"/>
      <c r="C76" s="21"/>
    </row>
    <row r="77" spans="1:3">
      <c r="A77" s="4"/>
      <c r="B77" s="30"/>
      <c r="C77" s="21"/>
    </row>
    <row r="78" spans="1:3">
      <c r="A78" s="4"/>
      <c r="B78" s="30"/>
      <c r="C78" s="21"/>
    </row>
    <row r="79" spans="1:3">
      <c r="A79" s="4"/>
      <c r="B79" s="30"/>
      <c r="C79" s="21"/>
    </row>
    <row r="80" spans="1:3">
      <c r="A80" s="4"/>
      <c r="B80" s="30"/>
      <c r="C80" s="21"/>
    </row>
    <row r="81" spans="1:3">
      <c r="A81" s="4"/>
      <c r="B81" s="30"/>
      <c r="C81" s="21"/>
    </row>
    <row r="82" spans="1:3">
      <c r="A82" s="4"/>
      <c r="B82" s="30"/>
      <c r="C82" s="21"/>
    </row>
    <row r="83" spans="1:3">
      <c r="A83" s="4"/>
      <c r="B83" s="30"/>
      <c r="C83" s="21"/>
    </row>
    <row r="84" spans="1:3">
      <c r="A84" s="4"/>
      <c r="B84" s="30"/>
      <c r="C84" s="21"/>
    </row>
    <row r="85" spans="1:3">
      <c r="A85" s="4"/>
      <c r="B85" s="30"/>
      <c r="C85" s="21"/>
    </row>
    <row r="86" spans="1:3">
      <c r="A86" s="4"/>
      <c r="B86" s="30"/>
      <c r="C86" s="21"/>
    </row>
    <row r="87" spans="1:3">
      <c r="A87" s="4"/>
      <c r="B87" s="30"/>
      <c r="C87" s="21"/>
    </row>
    <row r="88" spans="1:3">
      <c r="A88" s="4"/>
      <c r="B88" s="30"/>
      <c r="C88" s="21"/>
    </row>
    <row r="89" spans="1:3">
      <c r="A89" s="4"/>
      <c r="B89" s="30"/>
      <c r="C89" s="21"/>
    </row>
    <row r="90" spans="1:3">
      <c r="A90" s="4"/>
      <c r="B90" s="30"/>
      <c r="C90" s="21"/>
    </row>
    <row r="91" spans="1:3">
      <c r="A91" s="4"/>
      <c r="B91" s="30"/>
      <c r="C91" s="21"/>
    </row>
    <row r="92" spans="1:3">
      <c r="A92" s="4"/>
      <c r="B92" s="30"/>
      <c r="C92" s="21"/>
    </row>
    <row r="93" spans="1:3">
      <c r="A93" s="4"/>
      <c r="B93" s="30"/>
      <c r="C93" s="21"/>
    </row>
    <row r="94" spans="1:3">
      <c r="A94" s="4"/>
      <c r="B94" s="30"/>
      <c r="C94" s="21"/>
    </row>
    <row r="95" spans="1:3">
      <c r="A95" s="4"/>
      <c r="B95" s="30"/>
      <c r="C95" s="21"/>
    </row>
    <row r="96" spans="1:3">
      <c r="A96" s="4"/>
      <c r="B96" s="30"/>
      <c r="C96" s="21"/>
    </row>
    <row r="97" spans="1:3">
      <c r="A97" s="4"/>
      <c r="B97" s="30"/>
      <c r="C97" s="21"/>
    </row>
    <row r="98" spans="1:3">
      <c r="A98" s="4"/>
      <c r="B98" s="30"/>
      <c r="C98" s="21"/>
    </row>
    <row r="99" spans="1:3">
      <c r="A99" s="4"/>
      <c r="B99" s="30"/>
      <c r="C99" s="21"/>
    </row>
    <row r="100" spans="1:3">
      <c r="A100" s="4"/>
      <c r="B100" s="30"/>
      <c r="C100" s="21"/>
    </row>
    <row r="101" spans="1:3">
      <c r="A101" s="4"/>
      <c r="B101" s="30"/>
      <c r="C101" s="21"/>
    </row>
    <row r="102" spans="1:3">
      <c r="A102" s="4"/>
      <c r="B102" s="30"/>
      <c r="C102" s="21"/>
    </row>
    <row r="103" spans="1:3">
      <c r="A103" s="4"/>
      <c r="B103" s="30"/>
      <c r="C103" s="21"/>
    </row>
    <row r="104" spans="1:3">
      <c r="A104" s="4"/>
      <c r="B104" s="30"/>
      <c r="C104" s="21"/>
    </row>
    <row r="105" spans="1:3">
      <c r="A105" s="4"/>
      <c r="B105" s="30"/>
      <c r="C105" s="21"/>
    </row>
    <row r="106" spans="1:3">
      <c r="A106" s="4"/>
      <c r="B106" s="30"/>
      <c r="C106" s="21"/>
    </row>
    <row r="107" spans="1:3">
      <c r="A107" s="4"/>
      <c r="B107" s="30"/>
      <c r="C107" s="21"/>
    </row>
    <row r="108" spans="1:3">
      <c r="A108" s="4"/>
      <c r="B108" s="30"/>
      <c r="C108" s="21"/>
    </row>
    <row r="109" spans="1:3">
      <c r="A109" s="4"/>
      <c r="B109" s="30"/>
      <c r="C109" s="21"/>
    </row>
    <row r="110" spans="1:3">
      <c r="A110" s="4"/>
      <c r="B110" s="30"/>
      <c r="C110" s="21"/>
    </row>
    <row r="111" spans="1:3">
      <c r="A111" s="4"/>
      <c r="B111" s="30"/>
      <c r="C111" s="21"/>
    </row>
    <row r="112" spans="1:3">
      <c r="A112" s="4"/>
      <c r="B112" s="30"/>
      <c r="C112" s="21"/>
    </row>
    <row r="113" spans="1:3">
      <c r="A113" s="4"/>
      <c r="B113" s="30"/>
      <c r="C113" s="21"/>
    </row>
    <row r="114" spans="1:3">
      <c r="A114" s="4"/>
      <c r="B114" s="30"/>
      <c r="C114" s="21"/>
    </row>
    <row r="115" spans="1:3">
      <c r="A115" s="4"/>
      <c r="B115" s="30"/>
      <c r="C115" s="21"/>
    </row>
    <row r="116" spans="1:3">
      <c r="A116" s="4"/>
      <c r="B116" s="30"/>
      <c r="C116" s="21"/>
    </row>
    <row r="117" spans="1:3">
      <c r="A117" s="4"/>
      <c r="B117" s="30"/>
      <c r="C117" s="21"/>
    </row>
    <row r="118" spans="1:3">
      <c r="A118" s="4"/>
      <c r="B118" s="30"/>
      <c r="C118" s="21"/>
    </row>
    <row r="119" spans="1:3">
      <c r="A119" s="4"/>
      <c r="B119" s="30"/>
      <c r="C119" s="21"/>
    </row>
    <row r="120" spans="1:3">
      <c r="A120" s="4"/>
      <c r="B120" s="30"/>
      <c r="C120" s="21"/>
    </row>
    <row r="121" spans="1:3">
      <c r="A121" s="4"/>
      <c r="B121" s="30"/>
      <c r="C121" s="21"/>
    </row>
    <row r="122" spans="1:3">
      <c r="A122" s="4"/>
      <c r="B122" s="30"/>
      <c r="C122" s="21"/>
    </row>
    <row r="123" spans="1:3">
      <c r="A123" s="4"/>
      <c r="B123" s="30"/>
      <c r="C123" s="21"/>
    </row>
    <row r="124" spans="1:3">
      <c r="A124" s="4"/>
      <c r="B124" s="30"/>
      <c r="C124" s="21"/>
    </row>
    <row r="125" spans="1:3">
      <c r="A125" s="4"/>
      <c r="B125" s="30"/>
      <c r="C125" s="21"/>
    </row>
    <row r="126" spans="1:3">
      <c r="A126" s="4"/>
      <c r="B126" s="30"/>
      <c r="C126" s="21"/>
    </row>
    <row r="127" spans="1:3">
      <c r="A127" s="4"/>
      <c r="B127" s="30"/>
      <c r="C127" s="21"/>
    </row>
    <row r="128" spans="1:3">
      <c r="A128" s="4"/>
      <c r="B128" s="30"/>
      <c r="C128" s="21"/>
    </row>
    <row r="129" spans="1:3">
      <c r="A129" s="4"/>
      <c r="B129" s="30"/>
      <c r="C129" s="21"/>
    </row>
    <row r="130" spans="1:3">
      <c r="A130" s="4"/>
      <c r="B130" s="30"/>
      <c r="C130" s="21"/>
    </row>
    <row r="131" spans="1:3">
      <c r="A131" s="4"/>
      <c r="B131" s="30"/>
      <c r="C131" s="21"/>
    </row>
    <row r="132" spans="1:3">
      <c r="A132" s="4"/>
      <c r="B132" s="30"/>
      <c r="C132" s="21"/>
    </row>
    <row r="133" spans="1:3">
      <c r="A133" s="4"/>
      <c r="B133" s="30"/>
      <c r="C133" s="21"/>
    </row>
    <row r="134" spans="1:3">
      <c r="A134" s="4"/>
      <c r="B134" s="30"/>
      <c r="C134" s="21"/>
    </row>
    <row r="135" spans="1:3">
      <c r="A135" s="4"/>
      <c r="B135" s="30"/>
      <c r="C135" s="21"/>
    </row>
    <row r="136" spans="1:3">
      <c r="A136" s="4"/>
      <c r="B136" s="30"/>
      <c r="C136" s="21"/>
    </row>
    <row r="137" spans="1:3">
      <c r="A137" s="4"/>
      <c r="B137" s="30"/>
      <c r="C137" s="21"/>
    </row>
    <row r="138" spans="1:3">
      <c r="A138" s="4"/>
      <c r="B138" s="30"/>
      <c r="C138" s="21"/>
    </row>
    <row r="139" spans="1:3">
      <c r="A139" s="4"/>
      <c r="B139" s="30"/>
      <c r="C139" s="21"/>
    </row>
    <row r="140" spans="1:3">
      <c r="A140" s="4"/>
      <c r="B140" s="30"/>
      <c r="C140" s="21"/>
    </row>
    <row r="141" spans="1:3">
      <c r="A141" s="4"/>
      <c r="B141" s="30"/>
      <c r="C141" s="21"/>
    </row>
    <row r="142" spans="1:3">
      <c r="A142" s="4"/>
      <c r="B142" s="30"/>
      <c r="C142" s="21"/>
    </row>
    <row r="143" spans="1:3">
      <c r="A143" s="4"/>
      <c r="B143" s="30"/>
      <c r="C143" s="21"/>
    </row>
    <row r="144" spans="1:3">
      <c r="A144" s="4"/>
      <c r="B144" s="30"/>
      <c r="C144" s="21"/>
    </row>
    <row r="145" spans="1:3">
      <c r="A145" s="4"/>
      <c r="B145" s="30"/>
      <c r="C145" s="21"/>
    </row>
    <row r="146" spans="1:3">
      <c r="A146" s="4"/>
      <c r="B146" s="30"/>
      <c r="C146" s="21"/>
    </row>
    <row r="147" spans="1:3">
      <c r="A147" s="4"/>
      <c r="B147" s="30"/>
      <c r="C147" s="21"/>
    </row>
    <row r="148" spans="1:3">
      <c r="A148" s="4"/>
      <c r="B148" s="30"/>
      <c r="C148" s="21"/>
    </row>
    <row r="149" spans="1:3">
      <c r="A149" s="4"/>
      <c r="B149" s="30"/>
      <c r="C149" s="21"/>
    </row>
    <row r="150" spans="1:3">
      <c r="A150" s="4"/>
      <c r="B150" s="30"/>
      <c r="C150" s="21"/>
    </row>
    <row r="151" spans="1:3">
      <c r="A151" s="4"/>
      <c r="B151" s="30"/>
      <c r="C151" s="21"/>
    </row>
    <row r="152" spans="1:3">
      <c r="A152" s="4"/>
      <c r="B152" s="30"/>
      <c r="C152" s="21"/>
    </row>
    <row r="153" spans="1:3">
      <c r="A153" s="4"/>
      <c r="B153" s="30"/>
      <c r="C153" s="21"/>
    </row>
    <row r="154" spans="1:3">
      <c r="A154" s="4"/>
      <c r="B154" s="30"/>
      <c r="C154" s="21"/>
    </row>
    <row r="155" spans="1:3">
      <c r="A155" s="4"/>
      <c r="B155" s="30"/>
      <c r="C155" s="21"/>
    </row>
    <row r="156" spans="1:3">
      <c r="A156" s="4"/>
      <c r="B156" s="30"/>
      <c r="C156" s="21"/>
    </row>
    <row r="157" spans="1:3">
      <c r="A157" s="4"/>
      <c r="B157" s="30"/>
      <c r="C157" s="21"/>
    </row>
    <row r="158" spans="1:3">
      <c r="A158" s="4"/>
      <c r="B158" s="30"/>
      <c r="C158" s="21"/>
    </row>
    <row r="159" spans="1:3">
      <c r="A159" s="4"/>
      <c r="B159" s="30"/>
      <c r="C159" s="21"/>
    </row>
    <row r="160" spans="1:3">
      <c r="A160" s="4"/>
      <c r="B160" s="30"/>
      <c r="C160" s="21"/>
    </row>
    <row r="161" spans="1:3">
      <c r="A161" s="4"/>
      <c r="B161" s="30"/>
      <c r="C161" s="21"/>
    </row>
    <row r="162" spans="1:3">
      <c r="A162" s="4"/>
      <c r="B162" s="30"/>
      <c r="C162" s="21"/>
    </row>
    <row r="163" spans="1:3">
      <c r="A163" s="4"/>
      <c r="B163" s="30"/>
      <c r="C163" s="21"/>
    </row>
    <row r="164" spans="1:3">
      <c r="A164" s="4"/>
      <c r="B164" s="30"/>
      <c r="C164" s="21"/>
    </row>
    <row r="165" spans="1:3">
      <c r="A165" s="4"/>
      <c r="B165" s="30"/>
      <c r="C165" s="21"/>
    </row>
    <row r="166" spans="1:3">
      <c r="A166" s="4"/>
      <c r="B166" s="30"/>
      <c r="C166" s="21"/>
    </row>
    <row r="167" spans="1:3">
      <c r="A167" s="4"/>
      <c r="B167" s="30"/>
      <c r="C167" s="21"/>
    </row>
    <row r="168" spans="1:3">
      <c r="A168" s="4"/>
      <c r="B168" s="30"/>
      <c r="C168" s="21"/>
    </row>
    <row r="169" spans="1:3">
      <c r="A169" s="4"/>
      <c r="B169" s="30"/>
      <c r="C169" s="21"/>
    </row>
    <row r="170" spans="1:3">
      <c r="A170" s="4"/>
      <c r="B170" s="30"/>
      <c r="C170" s="21"/>
    </row>
    <row r="171" spans="1:3">
      <c r="A171" s="4"/>
      <c r="B171" s="30"/>
      <c r="C171" s="21"/>
    </row>
    <row r="172" spans="1:3">
      <c r="A172" s="4"/>
      <c r="B172" s="30"/>
      <c r="C172" s="21"/>
    </row>
    <row r="173" spans="1:3">
      <c r="A173" s="4"/>
      <c r="B173" s="30"/>
      <c r="C173" s="21"/>
    </row>
    <row r="174" spans="1:3">
      <c r="A174" s="4"/>
      <c r="B174" s="30"/>
      <c r="C174" s="21"/>
    </row>
    <row r="175" spans="1:3">
      <c r="A175" s="4"/>
      <c r="B175" s="30"/>
      <c r="C175" s="21"/>
    </row>
    <row r="176" spans="1:3">
      <c r="A176" s="4"/>
      <c r="B176" s="30"/>
      <c r="C176" s="21"/>
    </row>
    <row r="177" spans="1:3">
      <c r="A177" s="4"/>
      <c r="B177" s="30"/>
      <c r="C177" s="21"/>
    </row>
    <row r="178" spans="1:3">
      <c r="A178" s="4"/>
      <c r="B178" s="30"/>
      <c r="C178" s="21"/>
    </row>
    <row r="179" spans="1:3">
      <c r="A179" s="4"/>
      <c r="B179" s="30"/>
      <c r="C179" s="21"/>
    </row>
    <row r="180" spans="1:3">
      <c r="A180" s="4"/>
      <c r="B180" s="30"/>
      <c r="C180" s="21"/>
    </row>
    <row r="181" spans="1:3">
      <c r="A181" s="4"/>
      <c r="B181" s="30"/>
      <c r="C181" s="21"/>
    </row>
    <row r="182" spans="1:3">
      <c r="A182" s="4"/>
      <c r="B182" s="30"/>
      <c r="C182" s="21"/>
    </row>
    <row r="183" spans="1:3">
      <c r="A183" s="4"/>
      <c r="B183" s="30"/>
      <c r="C183" s="21"/>
    </row>
    <row r="184" spans="1:3">
      <c r="A184" s="4"/>
      <c r="B184" s="30"/>
      <c r="C184" s="21"/>
    </row>
    <row r="185" spans="1:3">
      <c r="A185" s="4"/>
      <c r="B185" s="30"/>
      <c r="C185" s="21"/>
    </row>
    <row r="186" spans="1:3">
      <c r="A186" s="4"/>
      <c r="B186" s="30"/>
      <c r="C186" s="21"/>
    </row>
    <row r="187" spans="1:3">
      <c r="A187" s="4"/>
      <c r="B187" s="30"/>
      <c r="C187" s="21"/>
    </row>
    <row r="188" spans="1:3">
      <c r="A188" s="4"/>
      <c r="B188" s="30"/>
      <c r="C188" s="21"/>
    </row>
    <row r="189" spans="1:3">
      <c r="A189" s="4"/>
      <c r="B189" s="30"/>
      <c r="C189" s="21"/>
    </row>
    <row r="190" spans="1:3">
      <c r="A190" s="4"/>
      <c r="B190" s="30"/>
      <c r="C190" s="21"/>
    </row>
    <row r="191" spans="1:3">
      <c r="A191" s="4"/>
      <c r="B191" s="30"/>
      <c r="C191" s="21"/>
    </row>
    <row r="192" spans="1:3">
      <c r="A192" s="4"/>
      <c r="B192" s="30"/>
      <c r="C192" s="21"/>
    </row>
    <row r="193" spans="1:3">
      <c r="A193" s="4"/>
      <c r="B193" s="30"/>
      <c r="C193" s="21"/>
    </row>
    <row r="194" spans="1:3">
      <c r="A194" s="4"/>
      <c r="B194" s="30"/>
      <c r="C194" s="21"/>
    </row>
    <row r="195" spans="1:3">
      <c r="A195" s="4"/>
      <c r="B195" s="30"/>
      <c r="C195" s="21"/>
    </row>
    <row r="196" spans="1:3">
      <c r="A196" s="4"/>
      <c r="B196" s="30"/>
      <c r="C196" s="21"/>
    </row>
    <row r="197" spans="1:3">
      <c r="A197" s="4"/>
      <c r="B197" s="30"/>
      <c r="C197" s="21"/>
    </row>
    <row r="198" spans="1:3">
      <c r="A198" s="4"/>
      <c r="B198" s="30"/>
      <c r="C198" s="21"/>
    </row>
    <row r="199" spans="1:3">
      <c r="A199" s="4"/>
      <c r="B199" s="30"/>
      <c r="C199" s="21"/>
    </row>
    <row r="200" spans="1:3">
      <c r="A200" s="4"/>
      <c r="B200" s="30"/>
      <c r="C200" s="21"/>
    </row>
    <row r="201" spans="1:3">
      <c r="A201" s="4"/>
      <c r="B201" s="30"/>
      <c r="C201" s="21"/>
    </row>
  </sheetData>
  <protectedRanges>
    <protectedRange sqref="F2" name="Intervalo2_1"/>
  </protectedRanges>
  <conditionalFormatting sqref="C2:C4">
    <cfRule type="cellIs" dxfId="55" priority="1" operator="lessThan">
      <formula>$E$8</formula>
    </cfRule>
  </conditionalFormatting>
  <conditionalFormatting sqref="C8:C201">
    <cfRule type="cellIs" dxfId="54" priority="3" operator="lessThan">
      <formula>$E$8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2"/>
  <dimension ref="A1:K96"/>
  <sheetViews>
    <sheetView topLeftCell="B23" zoomScaleNormal="100" workbookViewId="0">
      <selection activeCell="E38" sqref="E38"/>
    </sheetView>
  </sheetViews>
  <sheetFormatPr defaultColWidth="9.109375" defaultRowHeight="14.4"/>
  <cols>
    <col min="1" max="1" width="22.5546875" bestFit="1" customWidth="1"/>
    <col min="2" max="3" width="12.109375" bestFit="1" customWidth="1"/>
    <col min="4" max="4" width="11.109375" bestFit="1" customWidth="1"/>
    <col min="5" max="6" width="26" bestFit="1" customWidth="1"/>
    <col min="7" max="7" width="13.44140625" bestFit="1" customWidth="1"/>
    <col min="8" max="8" width="10.5546875" customWidth="1"/>
    <col min="9" max="9" width="13.88671875" bestFit="1" customWidth="1"/>
    <col min="10" max="10" width="13.33203125" style="13" customWidth="1"/>
    <col min="11" max="11" width="9.5546875" bestFit="1" customWidth="1"/>
    <col min="12" max="12" width="10.5546875" bestFit="1" customWidth="1"/>
    <col min="13" max="13" width="26" bestFit="1" customWidth="1"/>
    <col min="14" max="14" width="23.33203125" bestFit="1" customWidth="1"/>
    <col min="15" max="15" width="29" bestFit="1" customWidth="1"/>
  </cols>
  <sheetData>
    <row r="1" spans="1:11" ht="15.6">
      <c r="A1" s="35" t="s">
        <v>1</v>
      </c>
      <c r="B1" s="35" t="s">
        <v>0</v>
      </c>
      <c r="C1" s="35" t="s">
        <v>6</v>
      </c>
      <c r="D1" s="35" t="s">
        <v>24</v>
      </c>
      <c r="E1" s="35" t="s">
        <v>4</v>
      </c>
      <c r="F1" s="35"/>
      <c r="G1" s="36" t="s">
        <v>10</v>
      </c>
      <c r="H1" s="37" t="s">
        <v>11</v>
      </c>
      <c r="I1" s="35" t="s">
        <v>9</v>
      </c>
      <c r="J1" s="30"/>
      <c r="K1" s="34"/>
    </row>
    <row r="2" spans="1:11">
      <c r="A2" s="31" t="s">
        <v>33</v>
      </c>
      <c r="B2" s="6">
        <f>(D2*Cotação!$G$2)*$I$2</f>
        <v>1270.75</v>
      </c>
      <c r="C2" s="6">
        <f>B2/$I$2</f>
        <v>552.5</v>
      </c>
      <c r="D2" s="33">
        <v>85</v>
      </c>
      <c r="E2" s="29" t="s">
        <v>33</v>
      </c>
      <c r="F2" s="5"/>
      <c r="G2" s="25">
        <v>0</v>
      </c>
      <c r="H2" s="24">
        <v>1.8</v>
      </c>
      <c r="I2" s="28">
        <f>H2+Cotação!G3</f>
        <v>2.2999999999999998</v>
      </c>
    </row>
    <row r="3" spans="1:11">
      <c r="A3" s="10" t="s">
        <v>34</v>
      </c>
      <c r="B3" s="6">
        <f>(D3*Cotação!$G$2)*$I$2</f>
        <v>1494.9999999999998</v>
      </c>
      <c r="C3" s="6">
        <f>B3/$I$2</f>
        <v>650</v>
      </c>
      <c r="D3" s="33">
        <v>100</v>
      </c>
      <c r="E3" s="5" t="s">
        <v>34</v>
      </c>
      <c r="F3" s="5"/>
      <c r="G3" s="25">
        <v>0.05</v>
      </c>
    </row>
    <row r="4" spans="1:11">
      <c r="A4" s="7" t="s">
        <v>35</v>
      </c>
      <c r="B4" s="6">
        <f>(D4*Cotação!$G$2)*$I$2</f>
        <v>3049.7999999999997</v>
      </c>
      <c r="C4" s="6">
        <f>B4/$I$2</f>
        <v>1326</v>
      </c>
      <c r="D4" s="33">
        <v>204</v>
      </c>
      <c r="E4" s="5" t="s">
        <v>35</v>
      </c>
      <c r="F4" s="5"/>
      <c r="G4" s="25">
        <v>0.1</v>
      </c>
    </row>
    <row r="5" spans="1:11">
      <c r="A5" t="s">
        <v>22</v>
      </c>
      <c r="E5" t="s">
        <v>22</v>
      </c>
      <c r="F5" s="5"/>
      <c r="G5" s="26">
        <v>0.15</v>
      </c>
    </row>
    <row r="6" spans="1:11">
      <c r="A6" s="10" t="s">
        <v>37</v>
      </c>
      <c r="B6" s="6">
        <f>(D6*Cotação!$G$2)*$I$2</f>
        <v>1270.75</v>
      </c>
      <c r="C6" s="6">
        <f>B6/$I$2</f>
        <v>552.5</v>
      </c>
      <c r="D6" s="33">
        <v>85</v>
      </c>
      <c r="E6" s="5" t="s">
        <v>37</v>
      </c>
      <c r="F6" s="5"/>
      <c r="G6" s="26">
        <v>0.2</v>
      </c>
    </row>
    <row r="7" spans="1:11">
      <c r="A7" s="7" t="s">
        <v>39</v>
      </c>
      <c r="B7" s="6">
        <f>(D7*Cotação!$G$2)*$I$2</f>
        <v>1494.9999999999998</v>
      </c>
      <c r="C7" s="6">
        <f>B7/$I$2</f>
        <v>650</v>
      </c>
      <c r="D7" s="33">
        <v>100</v>
      </c>
      <c r="E7" s="10" t="s">
        <v>39</v>
      </c>
      <c r="F7" s="5"/>
      <c r="G7" s="26">
        <v>0.25</v>
      </c>
    </row>
    <row r="8" spans="1:11">
      <c r="A8" s="7" t="s">
        <v>38</v>
      </c>
      <c r="B8" s="6">
        <f>(D8*Cotação!$G$2)*$I$2</f>
        <v>2242.5</v>
      </c>
      <c r="C8" s="6">
        <f>B8/$I$2</f>
        <v>975.00000000000011</v>
      </c>
      <c r="D8" s="33">
        <v>150</v>
      </c>
      <c r="E8" s="7" t="s">
        <v>38</v>
      </c>
      <c r="F8" s="5"/>
      <c r="G8" s="26">
        <v>0.3</v>
      </c>
    </row>
    <row r="9" spans="1:11">
      <c r="A9" s="10"/>
      <c r="B9" s="6"/>
      <c r="C9" s="6"/>
      <c r="D9" s="33"/>
      <c r="E9" s="5"/>
      <c r="F9" s="5"/>
      <c r="G9" s="26">
        <v>0.35</v>
      </c>
    </row>
    <row r="10" spans="1:11">
      <c r="G10" s="26">
        <v>0.4</v>
      </c>
    </row>
    <row r="11" spans="1:11">
      <c r="D11" s="4"/>
      <c r="G11" s="26">
        <v>0.45</v>
      </c>
    </row>
    <row r="12" spans="1:11">
      <c r="A12" s="22"/>
      <c r="B12" s="21"/>
      <c r="C12" s="4"/>
      <c r="D12" s="4"/>
      <c r="G12" s="26">
        <v>0.5</v>
      </c>
    </row>
    <row r="13" spans="1:11">
      <c r="A13" s="22"/>
      <c r="B13" s="21"/>
      <c r="C13" s="4"/>
      <c r="D13" s="4"/>
      <c r="G13" s="26">
        <v>0.55000000000000004</v>
      </c>
    </row>
    <row r="14" spans="1:11">
      <c r="A14" s="23" t="s">
        <v>3</v>
      </c>
      <c r="B14" s="23" t="s">
        <v>20</v>
      </c>
      <c r="C14" s="23" t="s">
        <v>6</v>
      </c>
      <c r="D14" s="23" t="s">
        <v>36</v>
      </c>
      <c r="G14" s="26">
        <v>0.6</v>
      </c>
      <c r="J14"/>
    </row>
    <row r="15" spans="1:11">
      <c r="A15" s="5" t="s">
        <v>33</v>
      </c>
      <c r="B15" s="6">
        <f>(C15*Cotação!$G$2)*$I$2</f>
        <v>2.2424999999999997</v>
      </c>
      <c r="C15" s="33">
        <v>0.15</v>
      </c>
      <c r="D15" s="6">
        <f>C15*Cotação!$G$2</f>
        <v>0.97499999999999998</v>
      </c>
      <c r="G15" s="26">
        <v>0.7</v>
      </c>
      <c r="J15"/>
    </row>
    <row r="16" spans="1:11">
      <c r="A16" s="5" t="s">
        <v>34</v>
      </c>
      <c r="B16" s="6">
        <f>(C16*Cotação!$G$2)*$I$2</f>
        <v>2.6909999999999998</v>
      </c>
      <c r="C16" s="33">
        <v>0.18</v>
      </c>
      <c r="D16" s="6">
        <f>C16*Cotação!$G$2</f>
        <v>1.17</v>
      </c>
      <c r="G16" s="27">
        <v>0.75</v>
      </c>
      <c r="J16"/>
    </row>
    <row r="17" spans="1:11">
      <c r="A17" s="5" t="s">
        <v>35</v>
      </c>
      <c r="B17" s="6">
        <f>(C17*Cotação!$G$2)*$I$2</f>
        <v>3.7374999999999998</v>
      </c>
      <c r="C17" s="33">
        <v>0.25</v>
      </c>
      <c r="D17" s="6">
        <f>C17*Cotação!$G$2</f>
        <v>1.625</v>
      </c>
      <c r="G17" s="27">
        <v>0.8</v>
      </c>
      <c r="J17"/>
    </row>
    <row r="18" spans="1:11">
      <c r="A18" s="5" t="s">
        <v>37</v>
      </c>
      <c r="B18" s="6">
        <f>(C18*Cotação!$G$2)*$I$2</f>
        <v>1270.75</v>
      </c>
      <c r="C18" s="33">
        <v>85</v>
      </c>
      <c r="D18" s="6">
        <f>C18*Cotação!$G$2</f>
        <v>552.5</v>
      </c>
      <c r="G18" s="27">
        <v>0.9</v>
      </c>
      <c r="J18" s="12"/>
    </row>
    <row r="19" spans="1:11">
      <c r="A19" s="7" t="s">
        <v>39</v>
      </c>
      <c r="B19" s="6">
        <f>(C19*Cotação!$G$2)*$I$2</f>
        <v>1494.9999999999998</v>
      </c>
      <c r="C19" s="33">
        <v>100</v>
      </c>
      <c r="D19" s="6">
        <f>C19*Cotação!$G$2</f>
        <v>650</v>
      </c>
      <c r="G19" s="32"/>
      <c r="I19" s="30"/>
      <c r="J19" s="30"/>
    </row>
    <row r="20" spans="1:11">
      <c r="A20" s="7" t="s">
        <v>38</v>
      </c>
      <c r="B20" s="6">
        <f>(C20*Cotação!$G$2)*$I$2</f>
        <v>2242.5</v>
      </c>
      <c r="C20" s="33">
        <v>150</v>
      </c>
      <c r="D20" s="6">
        <f>C20*Cotação!$G$2</f>
        <v>975</v>
      </c>
      <c r="E20" s="30"/>
      <c r="J20"/>
    </row>
    <row r="21" spans="1:11">
      <c r="A21" s="56" t="s">
        <v>22</v>
      </c>
      <c r="B21" s="5">
        <v>0</v>
      </c>
      <c r="C21" s="6"/>
      <c r="D21" s="33"/>
      <c r="E21" s="4"/>
      <c r="J21"/>
    </row>
    <row r="22" spans="1:11">
      <c r="E22" s="4"/>
      <c r="J22"/>
    </row>
    <row r="23" spans="1:11">
      <c r="A23" s="65" t="s">
        <v>80</v>
      </c>
      <c r="B23" s="66"/>
      <c r="C23" s="66"/>
      <c r="D23" s="67"/>
      <c r="E23" s="4"/>
      <c r="J23"/>
    </row>
    <row r="24" spans="1:11">
      <c r="E24" s="4"/>
      <c r="J24"/>
    </row>
    <row r="25" spans="1:11">
      <c r="E25" s="4"/>
      <c r="J25"/>
    </row>
    <row r="26" spans="1:11">
      <c r="E26" s="4"/>
      <c r="J26"/>
    </row>
    <row r="27" spans="1:11">
      <c r="E27" s="4"/>
      <c r="J27"/>
    </row>
    <row r="28" spans="1:11">
      <c r="E28" s="4"/>
      <c r="J28"/>
    </row>
    <row r="29" spans="1:11">
      <c r="E29" s="4"/>
      <c r="J29"/>
    </row>
    <row r="30" spans="1:11">
      <c r="E30" s="4"/>
      <c r="J30"/>
    </row>
    <row r="31" spans="1:11">
      <c r="A31" t="s">
        <v>97</v>
      </c>
      <c r="J31"/>
    </row>
    <row r="32" spans="1:11" ht="15.6">
      <c r="A32" s="107" t="s">
        <v>98</v>
      </c>
      <c r="B32" s="185" t="s">
        <v>99</v>
      </c>
      <c r="C32" s="185"/>
      <c r="D32" s="108" t="s">
        <v>100</v>
      </c>
      <c r="E32" s="108" t="s">
        <v>101</v>
      </c>
      <c r="F32" s="108" t="s">
        <v>102</v>
      </c>
      <c r="G32" s="108" t="s">
        <v>103</v>
      </c>
      <c r="H32" s="108" t="s">
        <v>104</v>
      </c>
      <c r="I32" s="108" t="s">
        <v>105</v>
      </c>
      <c r="J32" s="108" t="s">
        <v>106</v>
      </c>
      <c r="K32" s="108" t="s">
        <v>107</v>
      </c>
    </row>
    <row r="33" spans="1:11" ht="15.6">
      <c r="A33">
        <v>0</v>
      </c>
      <c r="B33" s="109">
        <v>90</v>
      </c>
      <c r="C33" s="109">
        <v>500</v>
      </c>
      <c r="D33" t="s">
        <v>152</v>
      </c>
      <c r="E33" s="110">
        <v>59</v>
      </c>
      <c r="J33"/>
    </row>
    <row r="34" spans="1:11" ht="15.6">
      <c r="A34">
        <f>A33+1</f>
        <v>1</v>
      </c>
      <c r="B34" s="109">
        <v>501</v>
      </c>
      <c r="C34" s="109">
        <v>1499</v>
      </c>
      <c r="D34" t="s">
        <v>108</v>
      </c>
      <c r="E34" s="110">
        <v>0.12</v>
      </c>
      <c r="J34"/>
    </row>
    <row r="35" spans="1:11" ht="15.6">
      <c r="A35">
        <f t="shared" ref="A35:A42" si="0">A34+1</f>
        <v>2</v>
      </c>
      <c r="B35" s="109">
        <v>1500</v>
      </c>
      <c r="C35" s="109">
        <v>2999</v>
      </c>
      <c r="D35" t="s">
        <v>153</v>
      </c>
      <c r="E35" s="110">
        <v>0.12</v>
      </c>
      <c r="J35"/>
    </row>
    <row r="36" spans="1:11" ht="15.6">
      <c r="A36">
        <f t="shared" si="0"/>
        <v>3</v>
      </c>
      <c r="B36" s="109">
        <v>3000</v>
      </c>
      <c r="C36" s="109">
        <v>4999</v>
      </c>
      <c r="D36" t="s">
        <v>154</v>
      </c>
      <c r="E36" s="110">
        <v>0.17</v>
      </c>
      <c r="J36"/>
    </row>
    <row r="37" spans="1:11" ht="15.6">
      <c r="A37">
        <f t="shared" si="0"/>
        <v>4</v>
      </c>
      <c r="B37" s="109">
        <v>5000</v>
      </c>
      <c r="C37" s="109">
        <v>7999</v>
      </c>
      <c r="D37" t="s">
        <v>155</v>
      </c>
      <c r="E37" s="110">
        <v>0.2</v>
      </c>
      <c r="J37"/>
    </row>
    <row r="38" spans="1:11" ht="15.6">
      <c r="A38">
        <f t="shared" si="0"/>
        <v>5</v>
      </c>
      <c r="B38" s="109">
        <v>8000</v>
      </c>
      <c r="C38" s="109">
        <v>15000</v>
      </c>
      <c r="D38" t="s">
        <v>109</v>
      </c>
      <c r="E38" s="110">
        <v>0.5</v>
      </c>
      <c r="J38"/>
    </row>
    <row r="39" spans="1:11" ht="15.6">
      <c r="A39">
        <f t="shared" si="0"/>
        <v>6</v>
      </c>
      <c r="B39" s="109">
        <v>15001</v>
      </c>
      <c r="C39" s="109">
        <v>30000</v>
      </c>
      <c r="D39" t="s">
        <v>109</v>
      </c>
      <c r="E39" s="110">
        <v>0.6</v>
      </c>
      <c r="J39"/>
    </row>
    <row r="40" spans="1:11" ht="15.6">
      <c r="A40">
        <f t="shared" si="0"/>
        <v>7</v>
      </c>
      <c r="B40" s="109">
        <v>30001</v>
      </c>
      <c r="C40" s="109">
        <v>50000</v>
      </c>
      <c r="D40" t="s">
        <v>109</v>
      </c>
      <c r="E40" s="110">
        <v>0.78</v>
      </c>
      <c r="J40"/>
    </row>
    <row r="41" spans="1:11" ht="15.6">
      <c r="A41">
        <f t="shared" si="0"/>
        <v>8</v>
      </c>
      <c r="B41" s="109">
        <v>50001</v>
      </c>
      <c r="C41" s="109">
        <v>100000</v>
      </c>
      <c r="D41" t="s">
        <v>109</v>
      </c>
      <c r="E41" s="110">
        <v>0.9</v>
      </c>
      <c r="J41"/>
    </row>
    <row r="42" spans="1:11" ht="15.6">
      <c r="A42" s="111">
        <f t="shared" si="0"/>
        <v>9</v>
      </c>
      <c r="B42" s="112">
        <v>100001</v>
      </c>
      <c r="C42" s="112">
        <v>200000</v>
      </c>
      <c r="D42" s="111" t="s">
        <v>109</v>
      </c>
      <c r="E42" s="113">
        <v>1.1000000000000001</v>
      </c>
      <c r="F42" s="111"/>
      <c r="G42" s="111"/>
      <c r="H42" s="111"/>
      <c r="I42" s="111"/>
      <c r="J42" s="111"/>
      <c r="K42" s="111"/>
    </row>
    <row r="43" spans="1:11">
      <c r="J43"/>
    </row>
    <row r="44" spans="1:11">
      <c r="A44" s="186" t="s">
        <v>110</v>
      </c>
      <c r="B44" s="186"/>
      <c r="C44" s="186"/>
      <c r="J44"/>
    </row>
    <row r="45" spans="1:11">
      <c r="A45" t="s">
        <v>111</v>
      </c>
      <c r="J45"/>
    </row>
    <row r="46" spans="1:11">
      <c r="A46" t="s">
        <v>112</v>
      </c>
      <c r="B46" s="114">
        <v>0</v>
      </c>
      <c r="J46"/>
    </row>
    <row r="47" spans="1:11">
      <c r="A47" t="s">
        <v>113</v>
      </c>
      <c r="B47" s="114">
        <v>0.03</v>
      </c>
      <c r="J47"/>
    </row>
    <row r="48" spans="1:11">
      <c r="A48" t="s">
        <v>114</v>
      </c>
      <c r="B48" s="115">
        <v>7.0000000000000007E-2</v>
      </c>
      <c r="J48"/>
    </row>
    <row r="49" spans="1:10">
      <c r="E49" s="4"/>
      <c r="J49"/>
    </row>
    <row r="50" spans="1:10">
      <c r="E50" s="4"/>
      <c r="J50"/>
    </row>
    <row r="51" spans="1:10">
      <c r="E51" s="4"/>
      <c r="J51"/>
    </row>
    <row r="52" spans="1:10">
      <c r="E52" s="4"/>
      <c r="J52"/>
    </row>
    <row r="53" spans="1:10">
      <c r="E53" s="4"/>
      <c r="J53"/>
    </row>
    <row r="54" spans="1:10">
      <c r="E54" s="4"/>
      <c r="J54"/>
    </row>
    <row r="55" spans="1:10">
      <c r="E55" s="4"/>
      <c r="J55"/>
    </row>
    <row r="56" spans="1:10" ht="15.6">
      <c r="A56" s="125" t="s">
        <v>120</v>
      </c>
      <c r="B56" s="126"/>
      <c r="C56" s="126"/>
      <c r="E56" s="4"/>
      <c r="J56"/>
    </row>
    <row r="57" spans="1:10" ht="15.6">
      <c r="A57" s="127" t="s">
        <v>121</v>
      </c>
      <c r="B57" s="125" t="s">
        <v>122</v>
      </c>
      <c r="C57" s="125" t="s">
        <v>123</v>
      </c>
      <c r="E57" s="4"/>
      <c r="J57"/>
    </row>
    <row r="58" spans="1:10" ht="15.6">
      <c r="A58" s="126" t="s">
        <v>124</v>
      </c>
      <c r="B58" s="126" t="s">
        <v>125</v>
      </c>
      <c r="C58" s="126" t="s">
        <v>126</v>
      </c>
      <c r="G58" s="13"/>
      <c r="J58"/>
    </row>
    <row r="59" spans="1:10" ht="15.6">
      <c r="A59" s="126" t="s">
        <v>127</v>
      </c>
      <c r="B59" s="126" t="s">
        <v>125</v>
      </c>
      <c r="C59" s="126" t="s">
        <v>128</v>
      </c>
      <c r="G59" s="30"/>
      <c r="J59"/>
    </row>
    <row r="60" spans="1:10" ht="15.6">
      <c r="A60" s="126" t="s">
        <v>129</v>
      </c>
      <c r="B60" s="126" t="s">
        <v>130</v>
      </c>
      <c r="C60" s="126" t="s">
        <v>131</v>
      </c>
      <c r="J60"/>
    </row>
    <row r="61" spans="1:10" ht="15.6">
      <c r="A61" s="126" t="s">
        <v>132</v>
      </c>
      <c r="B61" s="126" t="s">
        <v>133</v>
      </c>
      <c r="C61" s="126" t="s">
        <v>134</v>
      </c>
      <c r="J61"/>
    </row>
    <row r="62" spans="1:10" ht="15.6">
      <c r="A62" s="126" t="s">
        <v>135</v>
      </c>
      <c r="B62" s="126" t="s">
        <v>136</v>
      </c>
      <c r="C62" s="126" t="s">
        <v>137</v>
      </c>
      <c r="J62"/>
    </row>
    <row r="63" spans="1:10" ht="15.6">
      <c r="A63" s="126" t="s">
        <v>138</v>
      </c>
      <c r="B63" s="126" t="s">
        <v>109</v>
      </c>
      <c r="C63" s="126" t="s">
        <v>109</v>
      </c>
      <c r="J63"/>
    </row>
    <row r="64" spans="1:10">
      <c r="J64"/>
    </row>
    <row r="65" spans="1:10" ht="15.6">
      <c r="A65" s="125" t="s">
        <v>139</v>
      </c>
      <c r="B65" s="126"/>
      <c r="C65" s="126"/>
      <c r="J65"/>
    </row>
    <row r="66" spans="1:10" ht="15.6">
      <c r="A66" s="126" t="s">
        <v>140</v>
      </c>
      <c r="B66" s="126" t="s">
        <v>125</v>
      </c>
      <c r="C66" s="128">
        <v>25</v>
      </c>
      <c r="J66"/>
    </row>
    <row r="67" spans="1:10" ht="15.6">
      <c r="A67" s="126" t="s">
        <v>129</v>
      </c>
      <c r="B67" s="126" t="s">
        <v>130</v>
      </c>
      <c r="C67" s="128">
        <v>55</v>
      </c>
      <c r="J67"/>
    </row>
    <row r="68" spans="1:10" ht="15.6">
      <c r="A68" s="126" t="s">
        <v>132</v>
      </c>
      <c r="B68" s="126" t="s">
        <v>133</v>
      </c>
      <c r="C68" s="128">
        <v>95</v>
      </c>
      <c r="J68"/>
    </row>
    <row r="69" spans="1:10" ht="15.6">
      <c r="A69" s="126" t="s">
        <v>135</v>
      </c>
      <c r="B69" s="126" t="s">
        <v>136</v>
      </c>
      <c r="C69" s="128">
        <v>125</v>
      </c>
      <c r="J69"/>
    </row>
    <row r="70" spans="1:10" ht="15.6">
      <c r="A70" s="126" t="s">
        <v>141</v>
      </c>
      <c r="B70" s="126" t="s">
        <v>109</v>
      </c>
      <c r="C70" s="129" t="s">
        <v>109</v>
      </c>
      <c r="J70"/>
    </row>
    <row r="71" spans="1:10">
      <c r="J71"/>
    </row>
    <row r="72" spans="1:10" ht="15.6">
      <c r="A72" s="125" t="s">
        <v>142</v>
      </c>
      <c r="B72" s="126"/>
      <c r="C72" s="126"/>
      <c r="J72" s="12"/>
    </row>
    <row r="73" spans="1:10" ht="15.6">
      <c r="A73" s="126" t="s">
        <v>143</v>
      </c>
      <c r="B73" s="126"/>
      <c r="C73" s="126"/>
      <c r="J73" s="12"/>
    </row>
    <row r="74" spans="1:10" ht="15.6">
      <c r="A74" s="126" t="s">
        <v>144</v>
      </c>
      <c r="B74" s="126" t="s">
        <v>145</v>
      </c>
      <c r="C74" s="128">
        <v>39</v>
      </c>
      <c r="J74" s="12"/>
    </row>
    <row r="75" spans="1:10" ht="15.6">
      <c r="A75" s="126" t="s">
        <v>146</v>
      </c>
      <c r="B75" s="126" t="s">
        <v>145</v>
      </c>
      <c r="C75" s="128">
        <v>69</v>
      </c>
      <c r="J75" s="12"/>
    </row>
    <row r="76" spans="1:10" ht="15.6">
      <c r="A76" s="126" t="s">
        <v>147</v>
      </c>
      <c r="B76" s="126" t="s">
        <v>130</v>
      </c>
      <c r="C76" s="128">
        <v>129</v>
      </c>
      <c r="J76" s="12"/>
    </row>
    <row r="77" spans="1:10" ht="15.6">
      <c r="A77" s="126" t="s">
        <v>148</v>
      </c>
      <c r="B77" s="126" t="s">
        <v>130</v>
      </c>
      <c r="C77" s="128">
        <v>169</v>
      </c>
      <c r="J77"/>
    </row>
    <row r="78" spans="1:10" ht="15.6">
      <c r="A78" s="126"/>
      <c r="B78" s="126"/>
      <c r="C78" s="128"/>
      <c r="F78" s="30"/>
      <c r="J78" s="9"/>
    </row>
    <row r="79" spans="1:10" ht="15.6">
      <c r="A79" s="187" t="s">
        <v>149</v>
      </c>
      <c r="B79" s="187"/>
      <c r="C79" s="126"/>
      <c r="J79"/>
    </row>
    <row r="80" spans="1:10" ht="15.6">
      <c r="A80" s="126" t="s">
        <v>144</v>
      </c>
      <c r="B80" s="126" t="s">
        <v>145</v>
      </c>
      <c r="C80" s="128">
        <v>79</v>
      </c>
      <c r="J80"/>
    </row>
    <row r="81" spans="1:10" ht="15.6">
      <c r="A81" s="126" t="s">
        <v>146</v>
      </c>
      <c r="B81" s="126" t="s">
        <v>145</v>
      </c>
      <c r="C81" s="128">
        <v>99</v>
      </c>
      <c r="J81"/>
    </row>
    <row r="82" spans="1:10" ht="15.6">
      <c r="A82" s="126" t="s">
        <v>147</v>
      </c>
      <c r="B82" s="126" t="s">
        <v>130</v>
      </c>
      <c r="C82" s="128">
        <v>179</v>
      </c>
      <c r="J82"/>
    </row>
    <row r="83" spans="1:10" ht="15.6">
      <c r="A83" s="126" t="s">
        <v>148</v>
      </c>
      <c r="B83" s="126" t="s">
        <v>130</v>
      </c>
      <c r="C83" s="128">
        <v>299</v>
      </c>
      <c r="J83"/>
    </row>
    <row r="84" spans="1:10">
      <c r="J84"/>
    </row>
    <row r="85" spans="1:10">
      <c r="J85"/>
    </row>
    <row r="86" spans="1:10">
      <c r="J86"/>
    </row>
    <row r="87" spans="1:10">
      <c r="J87"/>
    </row>
    <row r="88" spans="1:10">
      <c r="J88"/>
    </row>
    <row r="89" spans="1:10">
      <c r="J89"/>
    </row>
    <row r="90" spans="1:10">
      <c r="F90" s="12"/>
      <c r="J90"/>
    </row>
    <row r="91" spans="1:10">
      <c r="J91"/>
    </row>
    <row r="92" spans="1:10">
      <c r="J92"/>
    </row>
    <row r="93" spans="1:10">
      <c r="J93"/>
    </row>
    <row r="94" spans="1:10">
      <c r="J94"/>
    </row>
    <row r="95" spans="1:10">
      <c r="J95"/>
    </row>
    <row r="96" spans="1:10">
      <c r="J96"/>
    </row>
  </sheetData>
  <protectedRanges>
    <protectedRange sqref="C23" name="Sequencias_2"/>
  </protectedRanges>
  <mergeCells count="3">
    <mergeCell ref="B32:C32"/>
    <mergeCell ref="A44:C44"/>
    <mergeCell ref="A79:B79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C0C1-9570-42C5-9A63-9CB19920F21F}">
  <sheetPr codeName="Planilha1"/>
  <dimension ref="A3:Y48"/>
  <sheetViews>
    <sheetView zoomScale="70" zoomScaleNormal="70" workbookViewId="0">
      <selection activeCell="A5" sqref="A5"/>
    </sheetView>
  </sheetViews>
  <sheetFormatPr defaultColWidth="9.109375" defaultRowHeight="14.4"/>
  <cols>
    <col min="1" max="1" width="23.33203125" style="100" customWidth="1"/>
    <col min="2" max="2" width="19.44140625" style="100" bestFit="1" customWidth="1"/>
    <col min="3" max="4" width="19.44140625" style="100" customWidth="1"/>
    <col min="5" max="5" width="24.109375" style="100" bestFit="1" customWidth="1"/>
    <col min="6" max="7" width="33.33203125" style="124" customWidth="1"/>
    <col min="8" max="8" width="21.44140625" style="124" customWidth="1"/>
    <col min="9" max="9" width="19.44140625" style="100" bestFit="1" customWidth="1"/>
    <col min="10" max="10" width="11.109375" style="100" customWidth="1"/>
    <col min="12" max="12" width="13.44140625" style="100" bestFit="1" customWidth="1"/>
    <col min="13" max="13" width="65.44140625" style="100" customWidth="1"/>
    <col min="14" max="15" width="9.109375" style="100"/>
    <col min="16" max="16" width="5" style="100" bestFit="1" customWidth="1"/>
    <col min="17" max="17" width="4.44140625" style="100" bestFit="1" customWidth="1"/>
    <col min="18" max="19" width="5.44140625" style="100" customWidth="1"/>
    <col min="20" max="21" width="6.109375" style="100" customWidth="1"/>
    <col min="22" max="23" width="6.33203125" style="100" customWidth="1"/>
    <col min="24" max="16384" width="9.109375" style="100"/>
  </cols>
  <sheetData>
    <row r="3" spans="1:25">
      <c r="C3" s="188" t="s">
        <v>303</v>
      </c>
      <c r="D3" s="188"/>
      <c r="E3" s="188"/>
    </row>
    <row r="4" spans="1:25">
      <c r="A4" s="100" t="s">
        <v>93</v>
      </c>
      <c r="B4" s="100" t="s">
        <v>166</v>
      </c>
      <c r="C4" t="s">
        <v>302</v>
      </c>
      <c r="D4" t="s">
        <v>171</v>
      </c>
      <c r="E4" t="s">
        <v>305</v>
      </c>
      <c r="F4" s="124" t="s">
        <v>167</v>
      </c>
      <c r="G4" s="124" t="s">
        <v>170</v>
      </c>
      <c r="H4" s="124" t="s">
        <v>169</v>
      </c>
      <c r="I4" s="100" t="s">
        <v>168</v>
      </c>
      <c r="J4" s="100" t="s">
        <v>172</v>
      </c>
      <c r="K4" s="124" t="s">
        <v>173</v>
      </c>
      <c r="L4" s="100" t="s">
        <v>94</v>
      </c>
      <c r="M4" s="100" t="s">
        <v>95</v>
      </c>
      <c r="N4" s="100" t="s">
        <v>86</v>
      </c>
      <c r="O4" s="100" t="s">
        <v>87</v>
      </c>
      <c r="P4" s="100" t="s">
        <v>82</v>
      </c>
      <c r="Q4" s="100" t="s">
        <v>88</v>
      </c>
      <c r="R4" s="100" t="s">
        <v>83</v>
      </c>
      <c r="S4" s="100" t="s">
        <v>89</v>
      </c>
      <c r="T4" s="100" t="s">
        <v>84</v>
      </c>
      <c r="U4" s="100" t="s">
        <v>90</v>
      </c>
      <c r="V4" s="100" t="s">
        <v>85</v>
      </c>
      <c r="W4" s="100" t="s">
        <v>91</v>
      </c>
    </row>
    <row r="5" spans="1:25" ht="15.6">
      <c r="A5" s="154"/>
      <c r="B5" s="151"/>
      <c r="C5" s="153"/>
      <c r="D5" s="153"/>
      <c r="E5" s="153"/>
      <c r="F5" s="166" t="s">
        <v>418</v>
      </c>
      <c r="G5" s="166"/>
      <c r="H5" s="166"/>
      <c r="I5" s="151"/>
      <c r="J5" s="151"/>
      <c r="L5" s="153" t="s">
        <v>158</v>
      </c>
      <c r="M5" s="100" t="str">
        <f>CONCATENATE(A5," clonado em vetor ",L5," no sítio de ",B5, J5, I5)</f>
        <v xml:space="preserve"> clonado em vetor pUC57_1.8k no sítio de </v>
      </c>
      <c r="N5" s="101">
        <f>(SUM(T5:W5)/SUM(P5:W5))</f>
        <v>0</v>
      </c>
      <c r="O5" s="100">
        <f>SUM(P5:W5)</f>
        <v>4</v>
      </c>
      <c r="P5" s="100">
        <f>LEN($F5)-LEN(SUBSTITUTE($F5,P$4,))</f>
        <v>0</v>
      </c>
      <c r="Q5" s="100">
        <f>LEN($F5)-LEN(SUBSTITUTE($F5,Q$4,))</f>
        <v>4</v>
      </c>
      <c r="R5" s="100">
        <f t="shared" ref="P5:W21" si="0">LEN($F5)-LEN(SUBSTITUTE($F5,R$4,))</f>
        <v>0</v>
      </c>
      <c r="S5" s="100">
        <f t="shared" si="0"/>
        <v>0</v>
      </c>
      <c r="T5" s="100">
        <f t="shared" si="0"/>
        <v>0</v>
      </c>
      <c r="U5" s="100">
        <f t="shared" si="0"/>
        <v>0</v>
      </c>
      <c r="V5" s="100">
        <f t="shared" si="0"/>
        <v>0</v>
      </c>
      <c r="W5" s="100">
        <f t="shared" si="0"/>
        <v>0</v>
      </c>
      <c r="Y5" s="100" t="str">
        <f t="shared" ref="Y5:Y12" si="1">CONCATENATE(A5," cloned into ",L5," at ",B5, " / ", I5)</f>
        <v xml:space="preserve"> cloned into pUC57_1.8k at  / </v>
      </c>
    </row>
    <row r="6" spans="1:25" ht="16.2">
      <c r="A6" s="154"/>
      <c r="B6" s="151"/>
      <c r="C6" s="153"/>
      <c r="D6" s="153"/>
      <c r="E6" s="153"/>
      <c r="F6" s="165"/>
      <c r="G6" s="165"/>
      <c r="H6" s="165"/>
      <c r="I6" s="151"/>
      <c r="J6" s="151"/>
      <c r="L6" s="153" t="s">
        <v>158</v>
      </c>
      <c r="M6" s="100" t="str">
        <f>CONCATENATE(A6," clonado em vetor ",L6," no sítio de ",B6, J6, I6)</f>
        <v xml:space="preserve"> clonado em vetor pUC57_1.8k no sítio de </v>
      </c>
      <c r="N6" s="101" t="e">
        <f t="shared" ref="N6:N47" si="2">(SUM(T6:W6)/SUM(P6:W6))</f>
        <v>#DIV/0!</v>
      </c>
      <c r="O6" s="100">
        <f t="shared" ref="O6:O47" si="3">SUM(P6:W6)</f>
        <v>0</v>
      </c>
      <c r="P6" s="100">
        <f t="shared" ref="P6:W6" si="4">LEN($F6)-LEN(SUBSTITUTE($F6,P$4,))</f>
        <v>0</v>
      </c>
      <c r="Q6" s="100">
        <f t="shared" si="4"/>
        <v>0</v>
      </c>
      <c r="R6" s="100">
        <f t="shared" si="4"/>
        <v>0</v>
      </c>
      <c r="S6" s="100">
        <f t="shared" si="4"/>
        <v>0</v>
      </c>
      <c r="T6" s="100">
        <f t="shared" si="4"/>
        <v>0</v>
      </c>
      <c r="U6" s="100">
        <f t="shared" si="4"/>
        <v>0</v>
      </c>
      <c r="V6" s="100">
        <f t="shared" si="4"/>
        <v>0</v>
      </c>
      <c r="W6" s="100">
        <f t="shared" si="4"/>
        <v>0</v>
      </c>
      <c r="Y6" s="100" t="str">
        <f t="shared" si="1"/>
        <v xml:space="preserve"> cloned into pUC57_1.8k at  / </v>
      </c>
    </row>
    <row r="7" spans="1:25" ht="16.2">
      <c r="A7" s="154"/>
      <c r="B7" s="151"/>
      <c r="C7" s="153"/>
      <c r="D7" s="153"/>
      <c r="E7" s="153"/>
      <c r="F7" s="165"/>
      <c r="G7" s="165"/>
      <c r="H7" s="165"/>
      <c r="I7" s="151"/>
      <c r="J7" s="151"/>
      <c r="L7" s="153" t="s">
        <v>158</v>
      </c>
      <c r="M7" s="100" t="str">
        <f>CONCATENATE(A7," clonado em vetor ",L7," no sítio de ",B7, J7, I7)</f>
        <v xml:space="preserve"> clonado em vetor pUC57_1.8k no sítio de </v>
      </c>
      <c r="N7" s="101" t="e">
        <f t="shared" si="2"/>
        <v>#DIV/0!</v>
      </c>
      <c r="O7" s="100">
        <f t="shared" si="3"/>
        <v>0</v>
      </c>
      <c r="P7" s="100">
        <f t="shared" si="0"/>
        <v>0</v>
      </c>
      <c r="Q7" s="100">
        <f t="shared" si="0"/>
        <v>0</v>
      </c>
      <c r="R7" s="100">
        <f t="shared" si="0"/>
        <v>0</v>
      </c>
      <c r="S7" s="100">
        <f t="shared" si="0"/>
        <v>0</v>
      </c>
      <c r="T7" s="100">
        <f t="shared" si="0"/>
        <v>0</v>
      </c>
      <c r="U7" s="100">
        <f t="shared" si="0"/>
        <v>0</v>
      </c>
      <c r="V7" s="100">
        <f t="shared" si="0"/>
        <v>0</v>
      </c>
      <c r="W7" s="100">
        <f t="shared" si="0"/>
        <v>0</v>
      </c>
      <c r="Y7" s="100" t="str">
        <f t="shared" si="1"/>
        <v xml:space="preserve"> cloned into pUC57_1.8k at  / </v>
      </c>
    </row>
    <row r="8" spans="1:25" ht="16.2">
      <c r="A8" s="154"/>
      <c r="B8" s="151"/>
      <c r="C8" s="153"/>
      <c r="D8" s="153"/>
      <c r="E8" s="153"/>
      <c r="F8" s="165"/>
      <c r="G8" s="165"/>
      <c r="H8" s="165"/>
      <c r="I8" s="151"/>
      <c r="J8" s="151"/>
      <c r="L8" s="153" t="s">
        <v>158</v>
      </c>
      <c r="M8" s="100" t="str">
        <f>CONCATENATE(A8," clonado em vetor ",L8," no sítio de ",B8, J8, I8)</f>
        <v xml:space="preserve"> clonado em vetor pUC57_1.8k no sítio de </v>
      </c>
      <c r="N8" s="101" t="e">
        <f t="shared" si="2"/>
        <v>#DIV/0!</v>
      </c>
      <c r="O8" s="100">
        <f t="shared" si="3"/>
        <v>0</v>
      </c>
      <c r="P8" s="100">
        <f t="shared" ref="P8:W8" si="5">LEN($F8)-LEN(SUBSTITUTE($F8,P$4,))</f>
        <v>0</v>
      </c>
      <c r="Q8" s="100">
        <f t="shared" si="5"/>
        <v>0</v>
      </c>
      <c r="R8" s="100">
        <f t="shared" si="5"/>
        <v>0</v>
      </c>
      <c r="S8" s="100">
        <f t="shared" si="5"/>
        <v>0</v>
      </c>
      <c r="T8" s="100">
        <f t="shared" si="5"/>
        <v>0</v>
      </c>
      <c r="U8" s="100">
        <f t="shared" si="5"/>
        <v>0</v>
      </c>
      <c r="V8" s="100">
        <f t="shared" si="5"/>
        <v>0</v>
      </c>
      <c r="W8" s="100">
        <f t="shared" si="5"/>
        <v>0</v>
      </c>
      <c r="Y8" s="100" t="str">
        <f t="shared" si="1"/>
        <v xml:space="preserve"> cloned into pUC57_1.8k at  / </v>
      </c>
    </row>
    <row r="9" spans="1:25" ht="16.2">
      <c r="A9" s="154"/>
      <c r="B9" s="151"/>
      <c r="C9" s="153"/>
      <c r="D9" s="153"/>
      <c r="E9" s="153"/>
      <c r="F9" s="165"/>
      <c r="G9" s="165"/>
      <c r="H9" s="165"/>
      <c r="I9" s="151"/>
      <c r="J9" s="151"/>
      <c r="L9" s="153" t="s">
        <v>158</v>
      </c>
      <c r="M9" s="100" t="str">
        <f>CONCATENATE(A9," clonado em vetor ",L9," no sítio de ",B9, J9, I9)</f>
        <v xml:space="preserve"> clonado em vetor pUC57_1.8k no sítio de </v>
      </c>
      <c r="N9" s="101" t="e">
        <f t="shared" si="2"/>
        <v>#DIV/0!</v>
      </c>
      <c r="O9" s="100">
        <f t="shared" si="3"/>
        <v>0</v>
      </c>
      <c r="P9" s="100">
        <f t="shared" si="0"/>
        <v>0</v>
      </c>
      <c r="Q9" s="100">
        <f t="shared" si="0"/>
        <v>0</v>
      </c>
      <c r="R9" s="100">
        <f t="shared" si="0"/>
        <v>0</v>
      </c>
      <c r="S9" s="100">
        <f t="shared" si="0"/>
        <v>0</v>
      </c>
      <c r="T9" s="100">
        <f t="shared" si="0"/>
        <v>0</v>
      </c>
      <c r="U9" s="100">
        <f t="shared" si="0"/>
        <v>0</v>
      </c>
      <c r="V9" s="100">
        <f t="shared" si="0"/>
        <v>0</v>
      </c>
      <c r="W9" s="100">
        <f t="shared" si="0"/>
        <v>0</v>
      </c>
      <c r="Y9" s="100" t="str">
        <f t="shared" si="1"/>
        <v xml:space="preserve"> cloned into pUC57_1.8k at  / </v>
      </c>
    </row>
    <row r="10" spans="1:25" ht="15.6">
      <c r="A10" s="154"/>
      <c r="B10" s="151"/>
      <c r="C10" s="151"/>
      <c r="D10" s="151"/>
      <c r="E10" s="151"/>
      <c r="F10" s="152"/>
      <c r="G10" s="152"/>
      <c r="H10" s="152"/>
      <c r="I10" s="151" t="s">
        <v>163</v>
      </c>
      <c r="J10" s="151" t="s">
        <v>159</v>
      </c>
      <c r="L10" s="153" t="s">
        <v>164</v>
      </c>
      <c r="M10" s="100" t="str">
        <f>CONCATENATE(A10," clonado em ",L10," em ",B10, J10, I10)</f>
        <v xml:space="preserve"> clonado em pET15b em  e XhoI</v>
      </c>
      <c r="N10" s="101" t="e">
        <f t="shared" si="2"/>
        <v>#DIV/0!</v>
      </c>
      <c r="O10" s="100">
        <f t="shared" si="3"/>
        <v>0</v>
      </c>
      <c r="P10" s="100">
        <f t="shared" si="0"/>
        <v>0</v>
      </c>
      <c r="Q10" s="100">
        <f t="shared" si="0"/>
        <v>0</v>
      </c>
      <c r="R10" s="100">
        <f t="shared" si="0"/>
        <v>0</v>
      </c>
      <c r="S10" s="100">
        <f t="shared" si="0"/>
        <v>0</v>
      </c>
      <c r="T10" s="100">
        <f t="shared" si="0"/>
        <v>0</v>
      </c>
      <c r="U10" s="100">
        <f t="shared" si="0"/>
        <v>0</v>
      </c>
      <c r="V10" s="100">
        <f t="shared" si="0"/>
        <v>0</v>
      </c>
      <c r="W10" s="100">
        <f t="shared" si="0"/>
        <v>0</v>
      </c>
      <c r="Y10" s="100" t="str">
        <f t="shared" si="1"/>
        <v xml:space="preserve"> cloned into pET15b at  / XhoI</v>
      </c>
    </row>
    <row r="11" spans="1:25" ht="15.6">
      <c r="A11" s="154"/>
      <c r="B11" s="151"/>
      <c r="C11" s="151"/>
      <c r="D11" s="151"/>
      <c r="E11" s="151"/>
      <c r="F11" s="152"/>
      <c r="G11" s="152"/>
      <c r="H11" s="152"/>
      <c r="I11" s="151" t="s">
        <v>163</v>
      </c>
      <c r="J11" s="151" t="s">
        <v>159</v>
      </c>
      <c r="L11" s="153" t="s">
        <v>164</v>
      </c>
      <c r="M11" s="100" t="str">
        <f>CONCATENATE(A11," clonado em ",L11," em ",B11, J11, I11)</f>
        <v xml:space="preserve"> clonado em pET15b em  e XhoI</v>
      </c>
      <c r="N11" s="101" t="e">
        <f t="shared" si="2"/>
        <v>#DIV/0!</v>
      </c>
      <c r="O11" s="100">
        <f t="shared" si="3"/>
        <v>0</v>
      </c>
      <c r="P11" s="100">
        <f t="shared" si="0"/>
        <v>0</v>
      </c>
      <c r="Q11" s="100">
        <f t="shared" si="0"/>
        <v>0</v>
      </c>
      <c r="R11" s="100">
        <f t="shared" si="0"/>
        <v>0</v>
      </c>
      <c r="S11" s="100">
        <f t="shared" si="0"/>
        <v>0</v>
      </c>
      <c r="T11" s="100">
        <f t="shared" si="0"/>
        <v>0</v>
      </c>
      <c r="U11" s="100">
        <f t="shared" si="0"/>
        <v>0</v>
      </c>
      <c r="V11" s="100">
        <f t="shared" si="0"/>
        <v>0</v>
      </c>
      <c r="W11" s="100">
        <f t="shared" si="0"/>
        <v>0</v>
      </c>
      <c r="Y11" s="100" t="str">
        <f t="shared" si="1"/>
        <v xml:space="preserve"> cloned into pET15b at  / XhoI</v>
      </c>
    </row>
    <row r="12" spans="1:25" ht="15.6">
      <c r="A12" s="154"/>
      <c r="B12" s="151"/>
      <c r="C12" s="151"/>
      <c r="D12" s="151"/>
      <c r="E12" s="151"/>
      <c r="F12" s="152"/>
      <c r="G12" s="152"/>
      <c r="H12" s="152"/>
      <c r="I12" s="151" t="s">
        <v>163</v>
      </c>
      <c r="J12" s="151" t="s">
        <v>159</v>
      </c>
      <c r="L12" s="153" t="s">
        <v>164</v>
      </c>
      <c r="M12" s="100" t="str">
        <f t="shared" ref="M12:M45" si="6">CONCATENATE(A12," clonado em ",L12," entre ",B12, J12, I12)</f>
        <v xml:space="preserve"> clonado em pET15b entre  e XhoI</v>
      </c>
      <c r="N12" s="101" t="e">
        <f t="shared" si="2"/>
        <v>#DIV/0!</v>
      </c>
      <c r="O12" s="100">
        <f t="shared" si="3"/>
        <v>0</v>
      </c>
      <c r="P12" s="100">
        <f t="shared" si="0"/>
        <v>0</v>
      </c>
      <c r="Q12" s="100">
        <f t="shared" si="0"/>
        <v>0</v>
      </c>
      <c r="R12" s="100">
        <f t="shared" si="0"/>
        <v>0</v>
      </c>
      <c r="S12" s="100">
        <f t="shared" si="0"/>
        <v>0</v>
      </c>
      <c r="T12" s="100">
        <f t="shared" si="0"/>
        <v>0</v>
      </c>
      <c r="U12" s="100">
        <f t="shared" si="0"/>
        <v>0</v>
      </c>
      <c r="V12" s="100">
        <f t="shared" si="0"/>
        <v>0</v>
      </c>
      <c r="W12" s="100">
        <f t="shared" si="0"/>
        <v>0</v>
      </c>
      <c r="Y12" s="100" t="str">
        <f t="shared" si="1"/>
        <v xml:space="preserve"> cloned into pET15b at  / XhoI</v>
      </c>
    </row>
    <row r="13" spans="1:25" ht="15.6">
      <c r="A13" s="154"/>
      <c r="B13" s="151"/>
      <c r="C13" s="151"/>
      <c r="D13" s="151"/>
      <c r="E13" s="151"/>
      <c r="F13" s="152"/>
      <c r="G13" s="152"/>
      <c r="H13" s="152"/>
      <c r="I13" s="151" t="s">
        <v>163</v>
      </c>
      <c r="J13" s="151" t="s">
        <v>159</v>
      </c>
      <c r="L13" s="153" t="s">
        <v>164</v>
      </c>
      <c r="M13" s="100" t="str">
        <f t="shared" si="6"/>
        <v xml:space="preserve"> clonado em pET15b entre  e XhoI</v>
      </c>
      <c r="N13" s="101" t="e">
        <f t="shared" si="2"/>
        <v>#DIV/0!</v>
      </c>
      <c r="O13" s="100">
        <f t="shared" si="3"/>
        <v>0</v>
      </c>
      <c r="P13" s="100">
        <f t="shared" si="0"/>
        <v>0</v>
      </c>
      <c r="Q13" s="100">
        <f t="shared" si="0"/>
        <v>0</v>
      </c>
      <c r="R13" s="100">
        <f t="shared" si="0"/>
        <v>0</v>
      </c>
      <c r="S13" s="100">
        <f t="shared" si="0"/>
        <v>0</v>
      </c>
      <c r="T13" s="100">
        <f t="shared" si="0"/>
        <v>0</v>
      </c>
      <c r="U13" s="100">
        <f t="shared" si="0"/>
        <v>0</v>
      </c>
      <c r="V13" s="100">
        <f t="shared" si="0"/>
        <v>0</v>
      </c>
      <c r="W13" s="100">
        <f t="shared" si="0"/>
        <v>0</v>
      </c>
    </row>
    <row r="14" spans="1:25" ht="15.6">
      <c r="A14" s="154"/>
      <c r="B14" s="151"/>
      <c r="C14" s="151"/>
      <c r="D14" s="151"/>
      <c r="E14" s="151"/>
      <c r="F14" s="152"/>
      <c r="G14" s="152"/>
      <c r="H14" s="152"/>
      <c r="I14" s="151" t="s">
        <v>163</v>
      </c>
      <c r="J14" s="151" t="s">
        <v>159</v>
      </c>
      <c r="L14" s="153" t="s">
        <v>165</v>
      </c>
      <c r="M14" s="100" t="str">
        <f t="shared" si="6"/>
        <v xml:space="preserve"> clonado em pET28a entre  e XhoI</v>
      </c>
      <c r="N14" s="101" t="e">
        <f t="shared" si="2"/>
        <v>#DIV/0!</v>
      </c>
      <c r="O14" s="100">
        <f t="shared" si="3"/>
        <v>0</v>
      </c>
      <c r="P14" s="100">
        <f t="shared" si="0"/>
        <v>0</v>
      </c>
      <c r="Q14" s="100">
        <f t="shared" si="0"/>
        <v>0</v>
      </c>
      <c r="R14" s="100">
        <f t="shared" si="0"/>
        <v>0</v>
      </c>
      <c r="S14" s="100">
        <f t="shared" si="0"/>
        <v>0</v>
      </c>
      <c r="T14" s="100">
        <f t="shared" si="0"/>
        <v>0</v>
      </c>
      <c r="U14" s="100">
        <f t="shared" si="0"/>
        <v>0</v>
      </c>
      <c r="V14" s="100">
        <f t="shared" si="0"/>
        <v>0</v>
      </c>
      <c r="W14" s="100">
        <f t="shared" si="0"/>
        <v>0</v>
      </c>
    </row>
    <row r="15" spans="1:25" ht="15.6">
      <c r="A15" s="154"/>
      <c r="B15" s="151"/>
      <c r="C15" s="151"/>
      <c r="D15" s="151"/>
      <c r="E15" s="151"/>
      <c r="F15" s="152"/>
      <c r="G15" s="152"/>
      <c r="H15" s="152"/>
      <c r="I15" s="151" t="s">
        <v>162</v>
      </c>
      <c r="J15" s="151" t="s">
        <v>159</v>
      </c>
      <c r="L15" s="155" t="s">
        <v>160</v>
      </c>
      <c r="M15" s="100" t="str">
        <f t="shared" si="6"/>
        <v xml:space="preserve"> clonado em pET19b entre  e BamHI</v>
      </c>
      <c r="N15" s="101" t="e">
        <f t="shared" si="2"/>
        <v>#DIV/0!</v>
      </c>
      <c r="O15" s="100">
        <f t="shared" si="3"/>
        <v>0</v>
      </c>
      <c r="P15" s="100">
        <f t="shared" si="0"/>
        <v>0</v>
      </c>
      <c r="Q15" s="100">
        <f t="shared" si="0"/>
        <v>0</v>
      </c>
      <c r="R15" s="100">
        <f t="shared" si="0"/>
        <v>0</v>
      </c>
      <c r="S15" s="100">
        <f t="shared" si="0"/>
        <v>0</v>
      </c>
      <c r="T15" s="100">
        <f t="shared" si="0"/>
        <v>0</v>
      </c>
      <c r="U15" s="100">
        <f t="shared" si="0"/>
        <v>0</v>
      </c>
      <c r="V15" s="100">
        <f t="shared" si="0"/>
        <v>0</v>
      </c>
      <c r="W15" s="100">
        <f t="shared" si="0"/>
        <v>0</v>
      </c>
    </row>
    <row r="16" spans="1:25" ht="15.6">
      <c r="A16" s="154"/>
      <c r="B16" s="151"/>
      <c r="C16" s="151"/>
      <c r="D16" s="151"/>
      <c r="E16" s="151"/>
      <c r="F16" s="152"/>
      <c r="G16" s="152"/>
      <c r="H16" s="152"/>
      <c r="I16" s="151" t="s">
        <v>162</v>
      </c>
      <c r="J16" s="151" t="s">
        <v>159</v>
      </c>
      <c r="L16" s="155" t="s">
        <v>160</v>
      </c>
      <c r="M16" s="100" t="str">
        <f t="shared" si="6"/>
        <v xml:space="preserve"> clonado em pET19b entre  e BamHI</v>
      </c>
      <c r="N16" s="101" t="e">
        <f t="shared" si="2"/>
        <v>#DIV/0!</v>
      </c>
      <c r="O16" s="100">
        <f t="shared" si="3"/>
        <v>0</v>
      </c>
      <c r="P16" s="100">
        <f t="shared" si="0"/>
        <v>0</v>
      </c>
      <c r="Q16" s="100">
        <f t="shared" si="0"/>
        <v>0</v>
      </c>
      <c r="R16" s="100">
        <f t="shared" si="0"/>
        <v>0</v>
      </c>
      <c r="S16" s="100">
        <f t="shared" si="0"/>
        <v>0</v>
      </c>
      <c r="T16" s="100">
        <f t="shared" si="0"/>
        <v>0</v>
      </c>
      <c r="U16" s="100">
        <f t="shared" si="0"/>
        <v>0</v>
      </c>
      <c r="V16" s="100">
        <f t="shared" si="0"/>
        <v>0</v>
      </c>
      <c r="W16" s="100">
        <f t="shared" si="0"/>
        <v>0</v>
      </c>
    </row>
    <row r="17" spans="1:23" ht="15.6">
      <c r="A17" s="154"/>
      <c r="B17" s="151"/>
      <c r="C17" s="151"/>
      <c r="D17" s="151"/>
      <c r="E17" s="151"/>
      <c r="F17" s="152"/>
      <c r="G17" s="152"/>
      <c r="H17" s="152"/>
      <c r="I17" s="151" t="s">
        <v>162</v>
      </c>
      <c r="J17" s="151" t="s">
        <v>159</v>
      </c>
      <c r="L17" s="155" t="s">
        <v>160</v>
      </c>
      <c r="M17" s="100" t="str">
        <f t="shared" si="6"/>
        <v xml:space="preserve"> clonado em pET19b entre  e BamHI</v>
      </c>
      <c r="N17" s="101" t="e">
        <f t="shared" si="2"/>
        <v>#DIV/0!</v>
      </c>
      <c r="O17" s="100">
        <f t="shared" si="3"/>
        <v>0</v>
      </c>
      <c r="P17" s="100">
        <f t="shared" si="0"/>
        <v>0</v>
      </c>
      <c r="Q17" s="100">
        <f t="shared" si="0"/>
        <v>0</v>
      </c>
      <c r="R17" s="100">
        <f t="shared" si="0"/>
        <v>0</v>
      </c>
      <c r="S17" s="100">
        <f t="shared" si="0"/>
        <v>0</v>
      </c>
      <c r="T17" s="100">
        <f t="shared" si="0"/>
        <v>0</v>
      </c>
      <c r="U17" s="100">
        <f t="shared" si="0"/>
        <v>0</v>
      </c>
      <c r="V17" s="100">
        <f t="shared" si="0"/>
        <v>0</v>
      </c>
      <c r="W17" s="100">
        <f t="shared" si="0"/>
        <v>0</v>
      </c>
    </row>
    <row r="18" spans="1:23">
      <c r="A18" s="150"/>
      <c r="B18" s="151"/>
      <c r="C18" s="151"/>
      <c r="D18" s="151"/>
      <c r="E18" s="151"/>
      <c r="F18" s="152"/>
      <c r="G18" s="152"/>
      <c r="H18" s="152"/>
      <c r="I18" s="151"/>
      <c r="J18" s="151" t="s">
        <v>159</v>
      </c>
      <c r="L18" s="153" t="s">
        <v>158</v>
      </c>
      <c r="M18" s="100" t="str">
        <f t="shared" si="6"/>
        <v xml:space="preserve"> clonado em pUC57_1.8k entre  e </v>
      </c>
      <c r="N18" s="101" t="e">
        <f t="shared" si="2"/>
        <v>#DIV/0!</v>
      </c>
      <c r="O18" s="100">
        <f t="shared" si="3"/>
        <v>0</v>
      </c>
      <c r="P18" s="100">
        <f t="shared" si="0"/>
        <v>0</v>
      </c>
      <c r="Q18" s="100">
        <f t="shared" si="0"/>
        <v>0</v>
      </c>
      <c r="R18" s="100">
        <f t="shared" si="0"/>
        <v>0</v>
      </c>
      <c r="S18" s="100">
        <f t="shared" si="0"/>
        <v>0</v>
      </c>
      <c r="T18" s="100">
        <f t="shared" si="0"/>
        <v>0</v>
      </c>
      <c r="U18" s="100">
        <f t="shared" si="0"/>
        <v>0</v>
      </c>
      <c r="V18" s="100">
        <f t="shared" si="0"/>
        <v>0</v>
      </c>
      <c r="W18" s="100">
        <f t="shared" si="0"/>
        <v>0</v>
      </c>
    </row>
    <row r="19" spans="1:23">
      <c r="A19" s="150"/>
      <c r="B19" s="151"/>
      <c r="C19" s="151"/>
      <c r="D19" s="151"/>
      <c r="E19" s="151"/>
      <c r="F19" s="152"/>
      <c r="G19" s="152"/>
      <c r="H19" s="152"/>
      <c r="I19" s="151"/>
      <c r="J19" s="151"/>
      <c r="L19" s="153" t="s">
        <v>158</v>
      </c>
      <c r="M19" s="100" t="str">
        <f t="shared" si="6"/>
        <v xml:space="preserve"> clonado em pUC57_1.8k entre </v>
      </c>
      <c r="N19" s="101" t="e">
        <f t="shared" si="2"/>
        <v>#DIV/0!</v>
      </c>
      <c r="O19" s="100">
        <f t="shared" si="3"/>
        <v>0</v>
      </c>
      <c r="P19" s="100">
        <f t="shared" si="0"/>
        <v>0</v>
      </c>
      <c r="Q19" s="100">
        <f t="shared" si="0"/>
        <v>0</v>
      </c>
      <c r="R19" s="100">
        <f t="shared" si="0"/>
        <v>0</v>
      </c>
      <c r="S19" s="100">
        <f t="shared" si="0"/>
        <v>0</v>
      </c>
      <c r="T19" s="100">
        <f t="shared" si="0"/>
        <v>0</v>
      </c>
      <c r="U19" s="100">
        <f t="shared" si="0"/>
        <v>0</v>
      </c>
      <c r="V19" s="100">
        <f t="shared" si="0"/>
        <v>0</v>
      </c>
      <c r="W19" s="100">
        <f t="shared" si="0"/>
        <v>0</v>
      </c>
    </row>
    <row r="20" spans="1:23">
      <c r="A20" s="150"/>
      <c r="B20" s="151"/>
      <c r="C20" s="151"/>
      <c r="D20" s="151"/>
      <c r="E20" s="151"/>
      <c r="F20" s="152"/>
      <c r="G20" s="152"/>
      <c r="H20" s="152"/>
      <c r="I20" s="151"/>
      <c r="J20" s="151"/>
      <c r="L20" s="153" t="s">
        <v>158</v>
      </c>
      <c r="M20" s="100" t="str">
        <f t="shared" si="6"/>
        <v xml:space="preserve"> clonado em pUC57_1.8k entre </v>
      </c>
      <c r="N20" s="101" t="e">
        <f t="shared" si="2"/>
        <v>#DIV/0!</v>
      </c>
      <c r="O20" s="100">
        <f t="shared" si="3"/>
        <v>0</v>
      </c>
      <c r="P20" s="100">
        <f t="shared" si="0"/>
        <v>0</v>
      </c>
      <c r="Q20" s="100">
        <f t="shared" si="0"/>
        <v>0</v>
      </c>
      <c r="R20" s="100">
        <f t="shared" si="0"/>
        <v>0</v>
      </c>
      <c r="S20" s="100">
        <f t="shared" si="0"/>
        <v>0</v>
      </c>
      <c r="T20" s="100">
        <f t="shared" si="0"/>
        <v>0</v>
      </c>
      <c r="U20" s="100">
        <f t="shared" si="0"/>
        <v>0</v>
      </c>
      <c r="V20" s="100">
        <f t="shared" si="0"/>
        <v>0</v>
      </c>
      <c r="W20" s="100">
        <f t="shared" si="0"/>
        <v>0</v>
      </c>
    </row>
    <row r="21" spans="1:23">
      <c r="A21" s="150"/>
      <c r="B21" s="151"/>
      <c r="C21" s="151"/>
      <c r="D21" s="151"/>
      <c r="E21" s="151"/>
      <c r="F21" s="152"/>
      <c r="G21" s="152"/>
      <c r="H21" s="152"/>
      <c r="I21" s="151"/>
      <c r="J21" s="151"/>
      <c r="L21" s="153" t="s">
        <v>158</v>
      </c>
      <c r="M21" s="100" t="str">
        <f t="shared" si="6"/>
        <v xml:space="preserve"> clonado em pUC57_1.8k entre </v>
      </c>
      <c r="N21" s="101" t="e">
        <f t="shared" si="2"/>
        <v>#DIV/0!</v>
      </c>
      <c r="O21" s="100">
        <f t="shared" si="3"/>
        <v>0</v>
      </c>
      <c r="P21" s="100">
        <f t="shared" si="0"/>
        <v>0</v>
      </c>
      <c r="Q21" s="100">
        <f t="shared" si="0"/>
        <v>0</v>
      </c>
      <c r="R21" s="100">
        <f t="shared" si="0"/>
        <v>0</v>
      </c>
      <c r="S21" s="100">
        <f t="shared" si="0"/>
        <v>0</v>
      </c>
      <c r="T21" s="100">
        <f t="shared" si="0"/>
        <v>0</v>
      </c>
      <c r="U21" s="100">
        <f t="shared" si="0"/>
        <v>0</v>
      </c>
      <c r="V21" s="100">
        <f t="shared" si="0"/>
        <v>0</v>
      </c>
      <c r="W21" s="100">
        <f t="shared" ref="P21:W47" si="7">LEN($F21)-LEN(SUBSTITUTE($F21,W$4,))</f>
        <v>0</v>
      </c>
    </row>
    <row r="22" spans="1:23">
      <c r="A22" s="150"/>
      <c r="B22" s="151"/>
      <c r="C22" s="151"/>
      <c r="D22" s="151"/>
      <c r="E22" s="151"/>
      <c r="F22" s="152"/>
      <c r="G22" s="152"/>
      <c r="H22" s="152"/>
      <c r="I22" s="151"/>
      <c r="J22" s="151"/>
      <c r="L22" s="153" t="s">
        <v>158</v>
      </c>
      <c r="M22" s="100" t="str">
        <f t="shared" si="6"/>
        <v xml:space="preserve"> clonado em pUC57_1.8k entre </v>
      </c>
      <c r="N22" s="101" t="e">
        <f t="shared" si="2"/>
        <v>#DIV/0!</v>
      </c>
      <c r="O22" s="100">
        <f t="shared" si="3"/>
        <v>0</v>
      </c>
      <c r="P22" s="100">
        <f t="shared" si="7"/>
        <v>0</v>
      </c>
      <c r="Q22" s="100">
        <f t="shared" si="7"/>
        <v>0</v>
      </c>
      <c r="R22" s="100">
        <f t="shared" si="7"/>
        <v>0</v>
      </c>
      <c r="S22" s="100">
        <f t="shared" si="7"/>
        <v>0</v>
      </c>
      <c r="T22" s="100">
        <f t="shared" si="7"/>
        <v>0</v>
      </c>
      <c r="U22" s="100">
        <f t="shared" si="7"/>
        <v>0</v>
      </c>
      <c r="V22" s="100">
        <f t="shared" si="7"/>
        <v>0</v>
      </c>
      <c r="W22" s="100">
        <f t="shared" si="7"/>
        <v>0</v>
      </c>
    </row>
    <row r="23" spans="1:23">
      <c r="A23" s="150"/>
      <c r="B23" s="151"/>
      <c r="C23" s="151"/>
      <c r="D23" s="151"/>
      <c r="E23" s="151"/>
      <c r="F23" s="152"/>
      <c r="G23" s="152"/>
      <c r="H23" s="152"/>
      <c r="I23" s="151"/>
      <c r="J23" s="151"/>
      <c r="L23" s="153" t="s">
        <v>158</v>
      </c>
      <c r="M23" s="100" t="str">
        <f t="shared" si="6"/>
        <v xml:space="preserve"> clonado em pUC57_1.8k entre </v>
      </c>
      <c r="N23" s="101" t="e">
        <f t="shared" si="2"/>
        <v>#DIV/0!</v>
      </c>
      <c r="O23" s="100">
        <f t="shared" si="3"/>
        <v>0</v>
      </c>
      <c r="P23" s="100">
        <f t="shared" si="7"/>
        <v>0</v>
      </c>
      <c r="Q23" s="100">
        <f t="shared" si="7"/>
        <v>0</v>
      </c>
      <c r="R23" s="100">
        <f t="shared" si="7"/>
        <v>0</v>
      </c>
      <c r="S23" s="100">
        <f t="shared" si="7"/>
        <v>0</v>
      </c>
      <c r="T23" s="100">
        <f t="shared" si="7"/>
        <v>0</v>
      </c>
      <c r="U23" s="100">
        <f t="shared" si="7"/>
        <v>0</v>
      </c>
      <c r="V23" s="100">
        <f t="shared" si="7"/>
        <v>0</v>
      </c>
      <c r="W23" s="100">
        <f t="shared" si="7"/>
        <v>0</v>
      </c>
    </row>
    <row r="24" spans="1:23">
      <c r="A24" s="150"/>
      <c r="B24" s="151"/>
      <c r="C24" s="151"/>
      <c r="D24" s="151"/>
      <c r="E24" s="151"/>
      <c r="F24" s="152"/>
      <c r="G24" s="152"/>
      <c r="H24" s="152"/>
      <c r="I24" s="151"/>
      <c r="J24" s="151"/>
      <c r="L24" s="153" t="s">
        <v>158</v>
      </c>
      <c r="M24" s="100" t="str">
        <f t="shared" si="6"/>
        <v xml:space="preserve"> clonado em pUC57_1.8k entre </v>
      </c>
      <c r="N24" s="101" t="e">
        <f t="shared" si="2"/>
        <v>#DIV/0!</v>
      </c>
      <c r="O24" s="100">
        <f t="shared" si="3"/>
        <v>0</v>
      </c>
      <c r="P24" s="100">
        <f t="shared" si="7"/>
        <v>0</v>
      </c>
      <c r="Q24" s="100">
        <f t="shared" si="7"/>
        <v>0</v>
      </c>
      <c r="R24" s="100">
        <f t="shared" si="7"/>
        <v>0</v>
      </c>
      <c r="S24" s="100">
        <f t="shared" si="7"/>
        <v>0</v>
      </c>
      <c r="T24" s="100">
        <f t="shared" si="7"/>
        <v>0</v>
      </c>
      <c r="U24" s="100">
        <f t="shared" si="7"/>
        <v>0</v>
      </c>
      <c r="V24" s="100">
        <f t="shared" si="7"/>
        <v>0</v>
      </c>
      <c r="W24" s="100">
        <f t="shared" si="7"/>
        <v>0</v>
      </c>
    </row>
    <row r="25" spans="1:23">
      <c r="A25" s="150"/>
      <c r="B25" s="151"/>
      <c r="C25" s="151"/>
      <c r="D25" s="151"/>
      <c r="E25" s="151"/>
      <c r="F25" s="152"/>
      <c r="G25" s="152"/>
      <c r="H25" s="152"/>
      <c r="I25" s="151"/>
      <c r="J25" s="151"/>
      <c r="L25" s="153" t="s">
        <v>158</v>
      </c>
      <c r="M25" s="100" t="str">
        <f t="shared" si="6"/>
        <v xml:space="preserve"> clonado em pUC57_1.8k entre </v>
      </c>
      <c r="N25" s="101" t="e">
        <f t="shared" si="2"/>
        <v>#DIV/0!</v>
      </c>
      <c r="O25" s="100">
        <f t="shared" si="3"/>
        <v>0</v>
      </c>
      <c r="P25" s="100">
        <f t="shared" si="7"/>
        <v>0</v>
      </c>
      <c r="Q25" s="100">
        <f t="shared" si="7"/>
        <v>0</v>
      </c>
      <c r="R25" s="100">
        <f t="shared" si="7"/>
        <v>0</v>
      </c>
      <c r="S25" s="100">
        <f t="shared" si="7"/>
        <v>0</v>
      </c>
      <c r="T25" s="100">
        <f t="shared" si="7"/>
        <v>0</v>
      </c>
      <c r="U25" s="100">
        <f t="shared" si="7"/>
        <v>0</v>
      </c>
      <c r="V25" s="100">
        <f t="shared" si="7"/>
        <v>0</v>
      </c>
      <c r="W25" s="100">
        <f t="shared" si="7"/>
        <v>0</v>
      </c>
    </row>
    <row r="26" spans="1:23">
      <c r="A26" s="150"/>
      <c r="B26" s="151"/>
      <c r="C26" s="151"/>
      <c r="D26" s="151"/>
      <c r="E26" s="151"/>
      <c r="F26" s="152"/>
      <c r="G26" s="152"/>
      <c r="H26" s="152"/>
      <c r="I26" s="151"/>
      <c r="J26" s="151"/>
      <c r="L26" s="153" t="s">
        <v>158</v>
      </c>
      <c r="M26" s="100" t="str">
        <f t="shared" si="6"/>
        <v xml:space="preserve"> clonado em pUC57_1.8k entre </v>
      </c>
      <c r="N26" s="101" t="e">
        <f t="shared" si="2"/>
        <v>#DIV/0!</v>
      </c>
      <c r="O26" s="100">
        <f t="shared" si="3"/>
        <v>0</v>
      </c>
      <c r="P26" s="100">
        <f t="shared" si="7"/>
        <v>0</v>
      </c>
      <c r="Q26" s="100">
        <f t="shared" si="7"/>
        <v>0</v>
      </c>
      <c r="R26" s="100">
        <f t="shared" si="7"/>
        <v>0</v>
      </c>
      <c r="S26" s="100">
        <f t="shared" si="7"/>
        <v>0</v>
      </c>
      <c r="T26" s="100">
        <f t="shared" si="7"/>
        <v>0</v>
      </c>
      <c r="U26" s="100">
        <f t="shared" si="7"/>
        <v>0</v>
      </c>
      <c r="V26" s="100">
        <f t="shared" si="7"/>
        <v>0</v>
      </c>
      <c r="W26" s="100">
        <f t="shared" si="7"/>
        <v>0</v>
      </c>
    </row>
    <row r="27" spans="1:23">
      <c r="A27" s="150"/>
      <c r="B27" s="151"/>
      <c r="C27" s="151"/>
      <c r="D27" s="151"/>
      <c r="E27" s="151"/>
      <c r="F27" s="152"/>
      <c r="G27" s="152"/>
      <c r="H27" s="152"/>
      <c r="I27" s="151"/>
      <c r="J27" s="151"/>
      <c r="L27" s="153" t="s">
        <v>158</v>
      </c>
      <c r="M27" s="100" t="str">
        <f t="shared" si="6"/>
        <v xml:space="preserve"> clonado em pUC57_1.8k entre </v>
      </c>
      <c r="N27" s="101" t="e">
        <f t="shared" si="2"/>
        <v>#DIV/0!</v>
      </c>
      <c r="O27" s="100">
        <f t="shared" si="3"/>
        <v>0</v>
      </c>
      <c r="P27" s="100">
        <f t="shared" si="7"/>
        <v>0</v>
      </c>
      <c r="Q27" s="100">
        <f t="shared" si="7"/>
        <v>0</v>
      </c>
      <c r="R27" s="100">
        <f t="shared" si="7"/>
        <v>0</v>
      </c>
      <c r="S27" s="100">
        <f t="shared" si="7"/>
        <v>0</v>
      </c>
      <c r="T27" s="100">
        <f t="shared" si="7"/>
        <v>0</v>
      </c>
      <c r="U27" s="100">
        <f t="shared" si="7"/>
        <v>0</v>
      </c>
      <c r="V27" s="100">
        <f t="shared" si="7"/>
        <v>0</v>
      </c>
      <c r="W27" s="100">
        <f t="shared" si="7"/>
        <v>0</v>
      </c>
    </row>
    <row r="28" spans="1:23">
      <c r="A28" s="130"/>
      <c r="B28" s="134"/>
      <c r="C28" s="134"/>
      <c r="D28" s="134"/>
      <c r="E28" s="134"/>
      <c r="F28" s="137"/>
      <c r="G28" s="137"/>
      <c r="H28" s="137"/>
      <c r="I28" s="151"/>
      <c r="J28" s="134"/>
      <c r="L28" s="153"/>
      <c r="M28" s="100" t="str">
        <f t="shared" si="6"/>
        <v xml:space="preserve"> clonado em  entre </v>
      </c>
      <c r="N28" s="101" t="e">
        <f t="shared" si="2"/>
        <v>#DIV/0!</v>
      </c>
      <c r="O28" s="100">
        <f t="shared" si="3"/>
        <v>0</v>
      </c>
      <c r="P28" s="100">
        <f t="shared" si="7"/>
        <v>0</v>
      </c>
      <c r="Q28" s="100">
        <f t="shared" si="7"/>
        <v>0</v>
      </c>
      <c r="R28" s="100">
        <f t="shared" si="7"/>
        <v>0</v>
      </c>
      <c r="S28" s="100">
        <f t="shared" si="7"/>
        <v>0</v>
      </c>
      <c r="T28" s="100">
        <f t="shared" si="7"/>
        <v>0</v>
      </c>
      <c r="U28" s="100">
        <f t="shared" si="7"/>
        <v>0</v>
      </c>
      <c r="V28" s="100">
        <f t="shared" si="7"/>
        <v>0</v>
      </c>
      <c r="W28" s="100">
        <f t="shared" si="7"/>
        <v>0</v>
      </c>
    </row>
    <row r="29" spans="1:23">
      <c r="A29" s="130"/>
      <c r="B29" s="134"/>
      <c r="C29" s="134"/>
      <c r="D29" s="134"/>
      <c r="E29" s="134"/>
      <c r="F29" s="137"/>
      <c r="G29" s="137"/>
      <c r="H29" s="137"/>
      <c r="I29" s="134"/>
      <c r="J29" s="134"/>
      <c r="L29" s="134"/>
      <c r="M29" s="100" t="str">
        <f t="shared" si="6"/>
        <v xml:space="preserve"> clonado em  entre </v>
      </c>
      <c r="N29" s="101" t="e">
        <f t="shared" si="2"/>
        <v>#DIV/0!</v>
      </c>
      <c r="O29" s="100">
        <f t="shared" si="3"/>
        <v>0</v>
      </c>
      <c r="P29" s="100">
        <f t="shared" si="7"/>
        <v>0</v>
      </c>
      <c r="Q29" s="100">
        <f t="shared" si="7"/>
        <v>0</v>
      </c>
      <c r="R29" s="100">
        <f t="shared" si="7"/>
        <v>0</v>
      </c>
      <c r="S29" s="100">
        <f t="shared" si="7"/>
        <v>0</v>
      </c>
      <c r="T29" s="100">
        <f t="shared" si="7"/>
        <v>0</v>
      </c>
      <c r="U29" s="100">
        <f t="shared" si="7"/>
        <v>0</v>
      </c>
      <c r="V29" s="100">
        <f t="shared" si="7"/>
        <v>0</v>
      </c>
      <c r="W29" s="100">
        <f t="shared" si="7"/>
        <v>0</v>
      </c>
    </row>
    <row r="30" spans="1:23">
      <c r="A30" s="143"/>
      <c r="B30" s="133"/>
      <c r="C30" s="133"/>
      <c r="D30" s="133"/>
      <c r="E30" s="133"/>
      <c r="F30" s="138"/>
      <c r="G30" s="138"/>
      <c r="H30" s="138"/>
      <c r="I30" s="133"/>
      <c r="J30" s="133"/>
      <c r="L30" s="133"/>
      <c r="M30" s="100" t="str">
        <f t="shared" si="6"/>
        <v xml:space="preserve"> clonado em  entre </v>
      </c>
      <c r="N30" s="101" t="e">
        <f t="shared" si="2"/>
        <v>#DIV/0!</v>
      </c>
      <c r="O30" s="100">
        <f t="shared" si="3"/>
        <v>0</v>
      </c>
      <c r="P30" s="100">
        <f t="shared" si="7"/>
        <v>0</v>
      </c>
      <c r="Q30" s="100">
        <f t="shared" si="7"/>
        <v>0</v>
      </c>
      <c r="R30" s="100">
        <f t="shared" si="7"/>
        <v>0</v>
      </c>
      <c r="S30" s="100">
        <f t="shared" si="7"/>
        <v>0</v>
      </c>
      <c r="T30" s="100">
        <f t="shared" si="7"/>
        <v>0</v>
      </c>
      <c r="U30" s="100">
        <f t="shared" si="7"/>
        <v>0</v>
      </c>
      <c r="V30" s="100">
        <f t="shared" si="7"/>
        <v>0</v>
      </c>
      <c r="W30" s="100">
        <f t="shared" si="7"/>
        <v>0</v>
      </c>
    </row>
    <row r="31" spans="1:23">
      <c r="A31" s="143"/>
      <c r="B31" s="133"/>
      <c r="C31" s="133"/>
      <c r="D31" s="133"/>
      <c r="E31" s="133"/>
      <c r="F31" s="138"/>
      <c r="G31" s="138"/>
      <c r="H31" s="138"/>
      <c r="I31" s="133"/>
      <c r="J31" s="133"/>
      <c r="L31" s="133"/>
      <c r="M31" s="100" t="str">
        <f t="shared" si="6"/>
        <v xml:space="preserve"> clonado em  entre </v>
      </c>
      <c r="N31" s="101" t="e">
        <f t="shared" si="2"/>
        <v>#DIV/0!</v>
      </c>
      <c r="O31" s="100">
        <f t="shared" si="3"/>
        <v>0</v>
      </c>
      <c r="P31" s="100">
        <f t="shared" si="7"/>
        <v>0</v>
      </c>
      <c r="Q31" s="100">
        <f t="shared" si="7"/>
        <v>0</v>
      </c>
      <c r="R31" s="100">
        <f t="shared" si="7"/>
        <v>0</v>
      </c>
      <c r="S31" s="100">
        <f t="shared" si="7"/>
        <v>0</v>
      </c>
      <c r="T31" s="100">
        <f t="shared" si="7"/>
        <v>0</v>
      </c>
      <c r="U31" s="100">
        <f t="shared" si="7"/>
        <v>0</v>
      </c>
      <c r="V31" s="100">
        <f t="shared" si="7"/>
        <v>0</v>
      </c>
      <c r="W31" s="100">
        <f t="shared" si="7"/>
        <v>0</v>
      </c>
    </row>
    <row r="32" spans="1:23">
      <c r="A32" s="131"/>
      <c r="B32" s="133"/>
      <c r="C32" s="133"/>
      <c r="D32" s="133"/>
      <c r="E32" s="133"/>
      <c r="F32" s="139"/>
      <c r="G32" s="139"/>
      <c r="H32" s="139"/>
      <c r="I32" s="133"/>
      <c r="J32" s="133"/>
      <c r="L32" s="133"/>
      <c r="M32" s="100" t="str">
        <f t="shared" si="6"/>
        <v xml:space="preserve"> clonado em  entre </v>
      </c>
      <c r="N32" s="101" t="e">
        <f t="shared" si="2"/>
        <v>#DIV/0!</v>
      </c>
      <c r="O32" s="100">
        <f t="shared" si="3"/>
        <v>0</v>
      </c>
      <c r="P32" s="100">
        <f t="shared" si="7"/>
        <v>0</v>
      </c>
      <c r="Q32" s="100">
        <f t="shared" si="7"/>
        <v>0</v>
      </c>
      <c r="R32" s="100">
        <f t="shared" si="7"/>
        <v>0</v>
      </c>
      <c r="S32" s="100">
        <f t="shared" si="7"/>
        <v>0</v>
      </c>
      <c r="T32" s="100">
        <f t="shared" si="7"/>
        <v>0</v>
      </c>
      <c r="U32" s="100">
        <f t="shared" si="7"/>
        <v>0</v>
      </c>
      <c r="V32" s="100">
        <f t="shared" si="7"/>
        <v>0</v>
      </c>
      <c r="W32" s="100">
        <f t="shared" si="7"/>
        <v>0</v>
      </c>
    </row>
    <row r="33" spans="1:23">
      <c r="A33" s="131"/>
      <c r="B33" s="133"/>
      <c r="C33" s="133"/>
      <c r="D33" s="133"/>
      <c r="E33" s="133"/>
      <c r="F33" s="138"/>
      <c r="G33" s="138"/>
      <c r="H33" s="138"/>
      <c r="I33" s="133"/>
      <c r="J33" s="133"/>
      <c r="L33" s="133"/>
      <c r="M33" s="100" t="str">
        <f t="shared" si="6"/>
        <v xml:space="preserve"> clonado em  entre </v>
      </c>
      <c r="N33" s="101" t="e">
        <f t="shared" si="2"/>
        <v>#DIV/0!</v>
      </c>
      <c r="O33" s="100">
        <f t="shared" si="3"/>
        <v>0</v>
      </c>
      <c r="P33" s="100">
        <f t="shared" si="7"/>
        <v>0</v>
      </c>
      <c r="Q33" s="100">
        <f t="shared" si="7"/>
        <v>0</v>
      </c>
      <c r="R33" s="100">
        <f t="shared" si="7"/>
        <v>0</v>
      </c>
      <c r="S33" s="100">
        <f t="shared" si="7"/>
        <v>0</v>
      </c>
      <c r="T33" s="100">
        <f t="shared" si="7"/>
        <v>0</v>
      </c>
      <c r="U33" s="100">
        <f t="shared" si="7"/>
        <v>0</v>
      </c>
      <c r="V33" s="100">
        <f t="shared" si="7"/>
        <v>0</v>
      </c>
      <c r="W33" s="100">
        <f t="shared" si="7"/>
        <v>0</v>
      </c>
    </row>
    <row r="34" spans="1:23">
      <c r="A34" s="144"/>
      <c r="B34" s="133"/>
      <c r="C34" s="133"/>
      <c r="D34" s="133"/>
      <c r="E34" s="133"/>
      <c r="F34" s="139"/>
      <c r="G34" s="139"/>
      <c r="H34" s="139"/>
      <c r="I34" s="133"/>
      <c r="J34" s="133"/>
      <c r="L34" s="133"/>
      <c r="M34" s="100" t="str">
        <f t="shared" si="6"/>
        <v xml:space="preserve"> clonado em  entre </v>
      </c>
      <c r="N34" s="101" t="e">
        <f t="shared" si="2"/>
        <v>#DIV/0!</v>
      </c>
      <c r="O34" s="100">
        <f t="shared" si="3"/>
        <v>0</v>
      </c>
      <c r="P34" s="100">
        <f t="shared" si="7"/>
        <v>0</v>
      </c>
      <c r="Q34" s="100">
        <f t="shared" si="7"/>
        <v>0</v>
      </c>
      <c r="R34" s="100">
        <f t="shared" si="7"/>
        <v>0</v>
      </c>
      <c r="S34" s="100">
        <f t="shared" si="7"/>
        <v>0</v>
      </c>
      <c r="T34" s="100">
        <f t="shared" si="7"/>
        <v>0</v>
      </c>
      <c r="U34" s="100">
        <f t="shared" si="7"/>
        <v>0</v>
      </c>
      <c r="V34" s="100">
        <f t="shared" si="7"/>
        <v>0</v>
      </c>
      <c r="W34" s="100">
        <f t="shared" si="7"/>
        <v>0</v>
      </c>
    </row>
    <row r="35" spans="1:23">
      <c r="A35" s="145"/>
      <c r="B35" s="133"/>
      <c r="C35" s="133"/>
      <c r="D35" s="133"/>
      <c r="E35" s="133"/>
      <c r="F35" s="138"/>
      <c r="G35" s="138"/>
      <c r="H35" s="138"/>
      <c r="I35" s="133"/>
      <c r="J35" s="133"/>
      <c r="L35" s="133"/>
      <c r="M35" s="100" t="str">
        <f t="shared" si="6"/>
        <v xml:space="preserve"> clonado em  entre </v>
      </c>
      <c r="N35" s="101" t="e">
        <f t="shared" si="2"/>
        <v>#DIV/0!</v>
      </c>
      <c r="O35" s="100">
        <f t="shared" si="3"/>
        <v>0</v>
      </c>
      <c r="P35" s="100">
        <f t="shared" si="7"/>
        <v>0</v>
      </c>
      <c r="Q35" s="100">
        <f t="shared" si="7"/>
        <v>0</v>
      </c>
      <c r="R35" s="100">
        <f t="shared" si="7"/>
        <v>0</v>
      </c>
      <c r="S35" s="100">
        <f t="shared" si="7"/>
        <v>0</v>
      </c>
      <c r="T35" s="100">
        <f t="shared" si="7"/>
        <v>0</v>
      </c>
      <c r="U35" s="100">
        <f t="shared" si="7"/>
        <v>0</v>
      </c>
      <c r="V35" s="100">
        <f t="shared" si="7"/>
        <v>0</v>
      </c>
      <c r="W35" s="100">
        <f t="shared" si="7"/>
        <v>0</v>
      </c>
    </row>
    <row r="36" spans="1:23">
      <c r="A36" s="144"/>
      <c r="B36" s="133"/>
      <c r="C36" s="133"/>
      <c r="D36" s="133"/>
      <c r="E36" s="133"/>
      <c r="F36" s="139"/>
      <c r="G36" s="139"/>
      <c r="H36" s="139"/>
      <c r="I36" s="133"/>
      <c r="J36" s="133"/>
      <c r="L36" s="133"/>
      <c r="M36" s="100" t="str">
        <f t="shared" si="6"/>
        <v xml:space="preserve"> clonado em  entre </v>
      </c>
      <c r="N36" s="101" t="e">
        <f t="shared" si="2"/>
        <v>#DIV/0!</v>
      </c>
      <c r="O36" s="100">
        <f t="shared" si="3"/>
        <v>0</v>
      </c>
      <c r="P36" s="100">
        <f t="shared" si="7"/>
        <v>0</v>
      </c>
      <c r="Q36" s="100">
        <f t="shared" si="7"/>
        <v>0</v>
      </c>
      <c r="R36" s="100">
        <f t="shared" si="7"/>
        <v>0</v>
      </c>
      <c r="S36" s="100">
        <f t="shared" si="7"/>
        <v>0</v>
      </c>
      <c r="T36" s="100">
        <f t="shared" si="7"/>
        <v>0</v>
      </c>
      <c r="U36" s="100">
        <f t="shared" si="7"/>
        <v>0</v>
      </c>
      <c r="V36" s="100">
        <f t="shared" si="7"/>
        <v>0</v>
      </c>
      <c r="W36" s="100">
        <f t="shared" si="7"/>
        <v>0</v>
      </c>
    </row>
    <row r="37" spans="1:23">
      <c r="A37" s="145"/>
      <c r="B37" s="133"/>
      <c r="C37" s="133"/>
      <c r="D37" s="133"/>
      <c r="E37" s="133"/>
      <c r="F37" s="138"/>
      <c r="G37" s="138"/>
      <c r="H37" s="138"/>
      <c r="I37" s="133"/>
      <c r="J37" s="133"/>
      <c r="L37" s="133"/>
      <c r="M37" s="100" t="str">
        <f t="shared" si="6"/>
        <v xml:space="preserve"> clonado em  entre </v>
      </c>
      <c r="N37" s="101" t="e">
        <f t="shared" si="2"/>
        <v>#DIV/0!</v>
      </c>
      <c r="O37" s="100">
        <f t="shared" si="3"/>
        <v>0</v>
      </c>
      <c r="P37" s="100">
        <f t="shared" si="7"/>
        <v>0</v>
      </c>
      <c r="Q37" s="100">
        <f t="shared" si="7"/>
        <v>0</v>
      </c>
      <c r="R37" s="100">
        <f t="shared" si="7"/>
        <v>0</v>
      </c>
      <c r="S37" s="100">
        <f t="shared" si="7"/>
        <v>0</v>
      </c>
      <c r="T37" s="100">
        <f t="shared" si="7"/>
        <v>0</v>
      </c>
      <c r="U37" s="100">
        <f t="shared" si="7"/>
        <v>0</v>
      </c>
      <c r="V37" s="100">
        <f t="shared" si="7"/>
        <v>0</v>
      </c>
      <c r="W37" s="100">
        <f t="shared" si="7"/>
        <v>0</v>
      </c>
    </row>
    <row r="38" spans="1:23">
      <c r="A38" s="146"/>
      <c r="B38" s="134"/>
      <c r="C38" s="134"/>
      <c r="D38" s="134"/>
      <c r="E38" s="134"/>
      <c r="F38" s="137"/>
      <c r="G38" s="137"/>
      <c r="H38" s="137"/>
      <c r="I38" s="134"/>
      <c r="J38" s="134"/>
      <c r="L38" s="134"/>
      <c r="M38" s="100" t="str">
        <f t="shared" si="6"/>
        <v xml:space="preserve"> clonado em  entre </v>
      </c>
      <c r="N38" s="101" t="e">
        <f t="shared" si="2"/>
        <v>#DIV/0!</v>
      </c>
      <c r="O38" s="100">
        <f t="shared" si="3"/>
        <v>0</v>
      </c>
      <c r="P38" s="100">
        <f t="shared" si="7"/>
        <v>0</v>
      </c>
      <c r="Q38" s="100">
        <f t="shared" si="7"/>
        <v>0</v>
      </c>
      <c r="R38" s="100">
        <f t="shared" si="7"/>
        <v>0</v>
      </c>
      <c r="S38" s="100">
        <f t="shared" si="7"/>
        <v>0</v>
      </c>
      <c r="T38" s="100">
        <f t="shared" si="7"/>
        <v>0</v>
      </c>
      <c r="U38" s="100">
        <f t="shared" si="7"/>
        <v>0</v>
      </c>
      <c r="V38" s="100">
        <f t="shared" si="7"/>
        <v>0</v>
      </c>
      <c r="W38" s="100">
        <f t="shared" si="7"/>
        <v>0</v>
      </c>
    </row>
    <row r="39" spans="1:23">
      <c r="A39" s="147"/>
      <c r="B39" s="134"/>
      <c r="C39" s="134"/>
      <c r="D39" s="134"/>
      <c r="E39" s="134"/>
      <c r="F39" s="136"/>
      <c r="G39" s="136"/>
      <c r="H39" s="136"/>
      <c r="I39" s="134"/>
      <c r="J39" s="134"/>
      <c r="L39" s="134"/>
      <c r="M39" s="100" t="str">
        <f t="shared" si="6"/>
        <v xml:space="preserve"> clonado em  entre </v>
      </c>
      <c r="N39" s="101" t="e">
        <f t="shared" si="2"/>
        <v>#DIV/0!</v>
      </c>
      <c r="O39" s="100">
        <f t="shared" si="3"/>
        <v>0</v>
      </c>
      <c r="P39" s="100">
        <f t="shared" si="7"/>
        <v>0</v>
      </c>
      <c r="Q39" s="100">
        <f t="shared" si="7"/>
        <v>0</v>
      </c>
      <c r="R39" s="100">
        <f t="shared" si="7"/>
        <v>0</v>
      </c>
      <c r="S39" s="100">
        <f t="shared" si="7"/>
        <v>0</v>
      </c>
      <c r="T39" s="100">
        <f t="shared" si="7"/>
        <v>0</v>
      </c>
      <c r="U39" s="100">
        <f t="shared" si="7"/>
        <v>0</v>
      </c>
      <c r="V39" s="100">
        <f t="shared" si="7"/>
        <v>0</v>
      </c>
      <c r="W39" s="100">
        <f t="shared" si="7"/>
        <v>0</v>
      </c>
    </row>
    <row r="40" spans="1:23">
      <c r="A40" s="146"/>
      <c r="B40" s="134"/>
      <c r="C40" s="134"/>
      <c r="D40" s="134"/>
      <c r="E40" s="134"/>
      <c r="F40" s="137"/>
      <c r="G40" s="137"/>
      <c r="H40" s="137"/>
      <c r="I40" s="134"/>
      <c r="J40" s="134"/>
      <c r="L40" s="134"/>
      <c r="M40" s="100" t="str">
        <f t="shared" si="6"/>
        <v xml:space="preserve"> clonado em  entre </v>
      </c>
      <c r="N40" s="101" t="e">
        <f t="shared" si="2"/>
        <v>#DIV/0!</v>
      </c>
      <c r="O40" s="100">
        <f t="shared" si="3"/>
        <v>0</v>
      </c>
      <c r="P40" s="100">
        <f t="shared" si="7"/>
        <v>0</v>
      </c>
      <c r="Q40" s="100">
        <f t="shared" si="7"/>
        <v>0</v>
      </c>
      <c r="R40" s="100">
        <f t="shared" si="7"/>
        <v>0</v>
      </c>
      <c r="S40" s="100">
        <f t="shared" si="7"/>
        <v>0</v>
      </c>
      <c r="T40" s="100">
        <f t="shared" si="7"/>
        <v>0</v>
      </c>
      <c r="U40" s="100">
        <f t="shared" si="7"/>
        <v>0</v>
      </c>
      <c r="V40" s="100">
        <f t="shared" si="7"/>
        <v>0</v>
      </c>
      <c r="W40" s="100">
        <f t="shared" si="7"/>
        <v>0</v>
      </c>
    </row>
    <row r="41" spans="1:23">
      <c r="A41" s="147"/>
      <c r="B41" s="134"/>
      <c r="C41" s="134"/>
      <c r="D41" s="134"/>
      <c r="E41" s="134"/>
      <c r="F41" s="136"/>
      <c r="G41" s="136"/>
      <c r="H41" s="136"/>
      <c r="I41" s="134"/>
      <c r="J41" s="134"/>
      <c r="L41" s="134"/>
      <c r="M41" s="100" t="str">
        <f t="shared" si="6"/>
        <v xml:space="preserve"> clonado em  entre </v>
      </c>
      <c r="N41" s="101" t="e">
        <f t="shared" si="2"/>
        <v>#DIV/0!</v>
      </c>
      <c r="O41" s="100">
        <f t="shared" si="3"/>
        <v>0</v>
      </c>
      <c r="P41" s="100">
        <f t="shared" si="7"/>
        <v>0</v>
      </c>
      <c r="Q41" s="100">
        <f t="shared" si="7"/>
        <v>0</v>
      </c>
      <c r="R41" s="100">
        <f t="shared" si="7"/>
        <v>0</v>
      </c>
      <c r="S41" s="100">
        <f t="shared" si="7"/>
        <v>0</v>
      </c>
      <c r="T41" s="100">
        <f t="shared" si="7"/>
        <v>0</v>
      </c>
      <c r="U41" s="100">
        <f t="shared" si="7"/>
        <v>0</v>
      </c>
      <c r="V41" s="100">
        <f t="shared" si="7"/>
        <v>0</v>
      </c>
      <c r="W41" s="100">
        <f t="shared" si="7"/>
        <v>0</v>
      </c>
    </row>
    <row r="42" spans="1:23">
      <c r="A42" s="132"/>
      <c r="B42" s="133"/>
      <c r="C42" s="133"/>
      <c r="D42" s="133"/>
      <c r="E42" s="133"/>
      <c r="F42" s="139"/>
      <c r="G42" s="139"/>
      <c r="H42" s="139"/>
      <c r="I42" s="133"/>
      <c r="J42" s="133"/>
      <c r="L42" s="133"/>
      <c r="M42" s="100" t="str">
        <f t="shared" si="6"/>
        <v xml:space="preserve"> clonado em  entre </v>
      </c>
      <c r="N42" s="101" t="e">
        <f t="shared" si="2"/>
        <v>#DIV/0!</v>
      </c>
      <c r="O42" s="100">
        <f t="shared" si="3"/>
        <v>0</v>
      </c>
      <c r="P42" s="100">
        <f t="shared" si="7"/>
        <v>0</v>
      </c>
      <c r="Q42" s="100">
        <f t="shared" si="7"/>
        <v>0</v>
      </c>
      <c r="R42" s="100">
        <f t="shared" si="7"/>
        <v>0</v>
      </c>
      <c r="S42" s="100">
        <f t="shared" si="7"/>
        <v>0</v>
      </c>
      <c r="T42" s="100">
        <f t="shared" si="7"/>
        <v>0</v>
      </c>
      <c r="U42" s="100">
        <f t="shared" si="7"/>
        <v>0</v>
      </c>
      <c r="V42" s="100">
        <f t="shared" si="7"/>
        <v>0</v>
      </c>
      <c r="W42" s="100">
        <f t="shared" si="7"/>
        <v>0</v>
      </c>
    </row>
    <row r="43" spans="1:23">
      <c r="A43" s="134"/>
      <c r="B43" s="134"/>
      <c r="C43" s="134"/>
      <c r="D43" s="134"/>
      <c r="E43" s="134"/>
      <c r="F43" s="136"/>
      <c r="G43" s="136"/>
      <c r="H43" s="136"/>
      <c r="I43" s="134"/>
      <c r="J43" s="134"/>
      <c r="L43" s="134"/>
      <c r="M43" s="100" t="str">
        <f t="shared" si="6"/>
        <v xml:space="preserve"> clonado em  entre </v>
      </c>
      <c r="N43" s="101" t="e">
        <f t="shared" si="2"/>
        <v>#DIV/0!</v>
      </c>
      <c r="O43" s="100">
        <f t="shared" si="3"/>
        <v>0</v>
      </c>
      <c r="P43" s="100">
        <f t="shared" si="7"/>
        <v>0</v>
      </c>
      <c r="Q43" s="100">
        <f t="shared" si="7"/>
        <v>0</v>
      </c>
      <c r="R43" s="100">
        <f t="shared" si="7"/>
        <v>0</v>
      </c>
      <c r="S43" s="100">
        <f t="shared" si="7"/>
        <v>0</v>
      </c>
      <c r="T43" s="100">
        <f t="shared" si="7"/>
        <v>0</v>
      </c>
      <c r="U43" s="100">
        <f t="shared" si="7"/>
        <v>0</v>
      </c>
      <c r="V43" s="100">
        <f t="shared" si="7"/>
        <v>0</v>
      </c>
      <c r="W43" s="100">
        <f t="shared" si="7"/>
        <v>0</v>
      </c>
    </row>
    <row r="44" spans="1:23">
      <c r="A44" s="148"/>
      <c r="B44" s="135"/>
      <c r="C44" s="135"/>
      <c r="D44" s="135"/>
      <c r="E44" s="135"/>
      <c r="F44" s="140"/>
      <c r="G44" s="140"/>
      <c r="H44" s="140"/>
      <c r="I44" s="135"/>
      <c r="J44" s="135"/>
      <c r="L44" s="135"/>
      <c r="M44" s="100" t="str">
        <f t="shared" si="6"/>
        <v xml:space="preserve"> clonado em  entre </v>
      </c>
      <c r="N44" s="101" t="e">
        <f t="shared" si="2"/>
        <v>#DIV/0!</v>
      </c>
      <c r="O44" s="100">
        <f t="shared" si="3"/>
        <v>0</v>
      </c>
      <c r="P44" s="100">
        <f t="shared" si="7"/>
        <v>0</v>
      </c>
      <c r="Q44" s="100">
        <f t="shared" si="7"/>
        <v>0</v>
      </c>
      <c r="R44" s="100">
        <f t="shared" si="7"/>
        <v>0</v>
      </c>
      <c r="S44" s="100">
        <f t="shared" si="7"/>
        <v>0</v>
      </c>
      <c r="T44" s="100">
        <f t="shared" si="7"/>
        <v>0</v>
      </c>
      <c r="U44" s="100">
        <f t="shared" si="7"/>
        <v>0</v>
      </c>
      <c r="V44" s="100">
        <f t="shared" si="7"/>
        <v>0</v>
      </c>
      <c r="W44" s="100">
        <f t="shared" si="7"/>
        <v>0</v>
      </c>
    </row>
    <row r="45" spans="1:23">
      <c r="A45" s="149"/>
      <c r="B45" s="135"/>
      <c r="C45" s="135"/>
      <c r="D45" s="135"/>
      <c r="E45" s="135"/>
      <c r="F45" s="141"/>
      <c r="G45" s="141"/>
      <c r="H45" s="141"/>
      <c r="I45" s="135"/>
      <c r="J45" s="135"/>
      <c r="L45" s="135"/>
      <c r="M45" s="100" t="str">
        <f t="shared" si="6"/>
        <v xml:space="preserve"> clonado em  entre </v>
      </c>
      <c r="N45" s="101" t="e">
        <f t="shared" si="2"/>
        <v>#DIV/0!</v>
      </c>
      <c r="O45" s="100">
        <f t="shared" si="3"/>
        <v>0</v>
      </c>
      <c r="P45" s="100">
        <f t="shared" si="7"/>
        <v>0</v>
      </c>
      <c r="Q45" s="100">
        <f t="shared" si="7"/>
        <v>0</v>
      </c>
      <c r="R45" s="100">
        <f t="shared" si="7"/>
        <v>0</v>
      </c>
      <c r="S45" s="100">
        <f t="shared" si="7"/>
        <v>0</v>
      </c>
      <c r="T45" s="100">
        <f t="shared" si="7"/>
        <v>0</v>
      </c>
      <c r="U45" s="100">
        <f t="shared" si="7"/>
        <v>0</v>
      </c>
      <c r="V45" s="100">
        <f t="shared" si="7"/>
        <v>0</v>
      </c>
      <c r="W45" s="100">
        <f t="shared" si="7"/>
        <v>0</v>
      </c>
    </row>
    <row r="46" spans="1:23">
      <c r="M46" s="100" t="str">
        <f>CONCATENATE(A46," clonado em ",L46," entre ",B46, " e ", I46)</f>
        <v xml:space="preserve"> clonado em  entre  e </v>
      </c>
      <c r="N46" s="101" t="e">
        <f t="shared" si="2"/>
        <v>#DIV/0!</v>
      </c>
      <c r="O46" s="100">
        <f t="shared" si="3"/>
        <v>0</v>
      </c>
      <c r="P46" s="100">
        <f t="shared" si="7"/>
        <v>0</v>
      </c>
      <c r="Q46" s="100">
        <f t="shared" si="7"/>
        <v>0</v>
      </c>
      <c r="R46" s="100">
        <f t="shared" si="7"/>
        <v>0</v>
      </c>
      <c r="S46" s="100">
        <f t="shared" si="7"/>
        <v>0</v>
      </c>
      <c r="T46" s="100">
        <f t="shared" si="7"/>
        <v>0</v>
      </c>
      <c r="U46" s="100">
        <f t="shared" si="7"/>
        <v>0</v>
      </c>
      <c r="V46" s="100">
        <f t="shared" si="7"/>
        <v>0</v>
      </c>
      <c r="W46" s="100">
        <f t="shared" si="7"/>
        <v>0</v>
      </c>
    </row>
    <row r="47" spans="1:23">
      <c r="M47" s="100" t="str">
        <f>CONCATENATE(A47," clonado em ",L47," entre ",B47, " e ", I47)</f>
        <v xml:space="preserve"> clonado em  entre  e </v>
      </c>
      <c r="N47" s="101" t="e">
        <f t="shared" si="2"/>
        <v>#DIV/0!</v>
      </c>
      <c r="O47" s="100">
        <f t="shared" si="3"/>
        <v>0</v>
      </c>
      <c r="P47" s="100">
        <f t="shared" si="7"/>
        <v>0</v>
      </c>
      <c r="Q47" s="100">
        <f t="shared" si="7"/>
        <v>0</v>
      </c>
      <c r="R47" s="100">
        <f t="shared" si="7"/>
        <v>0</v>
      </c>
      <c r="S47" s="100">
        <f t="shared" si="7"/>
        <v>0</v>
      </c>
      <c r="T47" s="100">
        <f t="shared" si="7"/>
        <v>0</v>
      </c>
      <c r="U47" s="100">
        <f t="shared" si="7"/>
        <v>0</v>
      </c>
      <c r="V47" s="100">
        <f t="shared" si="7"/>
        <v>0</v>
      </c>
      <c r="W47" s="100">
        <f t="shared" si="7"/>
        <v>0</v>
      </c>
    </row>
    <row r="48" spans="1:23">
      <c r="M48" s="100" t="str">
        <f>CONCATENATE(A48," clonado em ",L48," entre ",B48, "  ", I48)</f>
        <v xml:space="preserve"> clonado em  entre   </v>
      </c>
    </row>
  </sheetData>
  <mergeCells count="1">
    <mergeCell ref="C3:E3"/>
  </mergeCells>
  <phoneticPr fontId="18" type="noConversion"/>
  <conditionalFormatting sqref="A5:A7">
    <cfRule type="duplicateValues" dxfId="53" priority="114"/>
  </conditionalFormatting>
  <conditionalFormatting sqref="A7">
    <cfRule type="duplicateValues" dxfId="52" priority="70"/>
  </conditionalFormatting>
  <conditionalFormatting sqref="A8">
    <cfRule type="duplicateValues" dxfId="51" priority="75"/>
  </conditionalFormatting>
  <conditionalFormatting sqref="A5:E7">
    <cfRule type="containsBlanks" dxfId="50" priority="115">
      <formula>LEN(TRIM(A5))=0</formula>
    </cfRule>
  </conditionalFormatting>
  <conditionalFormatting sqref="A5:E8">
    <cfRule type="containsBlanks" dxfId="49" priority="74">
      <formula>LEN(TRIM(A5))=0</formula>
    </cfRule>
  </conditionalFormatting>
  <conditionalFormatting sqref="A8:E8">
    <cfRule type="containsBlanks" dxfId="48" priority="76">
      <formula>LEN(TRIM(A8))=0</formula>
    </cfRule>
  </conditionalFormatting>
  <conditionalFormatting sqref="A7:H7">
    <cfRule type="containsBlanks" dxfId="47" priority="69">
      <formula>LEN(TRIM(A7))=0</formula>
    </cfRule>
    <cfRule type="containsBlanks" dxfId="46" priority="71">
      <formula>LEN(TRIM(A7))=0</formula>
    </cfRule>
  </conditionalFormatting>
  <conditionalFormatting sqref="B5:E6 B10:E14 B18:E27 J5:J6 L29:L30 L32:L36">
    <cfRule type="containsBlanks" dxfId="45" priority="202">
      <formula>LEN(TRIM(B5))=0</formula>
    </cfRule>
  </conditionalFormatting>
  <conditionalFormatting sqref="B5:E6 B10:E14 B18:E27 J5:J6">
    <cfRule type="containsBlanks" dxfId="44" priority="200">
      <formula>LEN(TRIM(B5))=0</formula>
    </cfRule>
  </conditionalFormatting>
  <conditionalFormatting sqref="B7:E9">
    <cfRule type="containsBlanks" dxfId="43" priority="15">
      <formula>LEN(TRIM(B7))=0</formula>
    </cfRule>
    <cfRule type="containsBlanks" dxfId="42" priority="16">
      <formula>LEN(TRIM(B7))=0</formula>
    </cfRule>
  </conditionalFormatting>
  <conditionalFormatting sqref="B15:E17">
    <cfRule type="containsBlanks" dxfId="41" priority="93">
      <formula>LEN(TRIM(B15))=0</formula>
    </cfRule>
    <cfRule type="containsBlanks" dxfId="40" priority="94">
      <formula>LEN(TRIM(B15))=0</formula>
    </cfRule>
  </conditionalFormatting>
  <conditionalFormatting sqref="F7:H8">
    <cfRule type="containsBlanks" dxfId="39" priority="67">
      <formula>LEN(TRIM(F7))=0</formula>
    </cfRule>
    <cfRule type="containsBlanks" dxfId="38" priority="68">
      <formula>LEN(TRIM(F7))=0</formula>
    </cfRule>
  </conditionalFormatting>
  <conditionalFormatting sqref="F9:H27">
    <cfRule type="containsBlanks" dxfId="37" priority="111">
      <formula>LEN(TRIM(F9))=0</formula>
    </cfRule>
    <cfRule type="containsBlanks" dxfId="36" priority="112">
      <formula>LEN(TRIM(F9))=0</formula>
    </cfRule>
  </conditionalFormatting>
  <conditionalFormatting sqref="I5:I6">
    <cfRule type="containsBlanks" dxfId="35" priority="1">
      <formula>LEN(TRIM(I5))=0</formula>
    </cfRule>
    <cfRule type="containsBlanks" dxfId="34" priority="2">
      <formula>LEN(TRIM(I5))=0</formula>
    </cfRule>
  </conditionalFormatting>
  <conditionalFormatting sqref="I10:I28">
    <cfRule type="containsBlanks" dxfId="33" priority="83">
      <formula>LEN(TRIM(I10))=0</formula>
    </cfRule>
    <cfRule type="containsBlanks" dxfId="32" priority="84">
      <formula>LEN(TRIM(I10))=0</formula>
    </cfRule>
  </conditionalFormatting>
  <conditionalFormatting sqref="I7:J9">
    <cfRule type="containsBlanks" dxfId="31" priority="23">
      <formula>LEN(TRIM(I7))=0</formula>
    </cfRule>
    <cfRule type="containsBlanks" dxfId="30" priority="24">
      <formula>LEN(TRIM(I7))=0</formula>
    </cfRule>
  </conditionalFormatting>
  <conditionalFormatting sqref="J10:J27">
    <cfRule type="containsBlanks" dxfId="29" priority="116">
      <formula>LEN(TRIM(J10))=0</formula>
    </cfRule>
    <cfRule type="containsBlanks" dxfId="28" priority="117">
      <formula>LEN(TRIM(J10))=0</formula>
    </cfRule>
  </conditionalFormatting>
  <conditionalFormatting sqref="L29:L30 L32:L36">
    <cfRule type="duplicateValues" dxfId="27" priority="201"/>
  </conditionalFormatting>
  <conditionalFormatting sqref="L29:L36">
    <cfRule type="containsBlanks" dxfId="26" priority="118">
      <formula>LEN(TRIM(L29))=0</formula>
    </cfRule>
  </conditionalFormatting>
  <conditionalFormatting sqref="L31">
    <cfRule type="duplicateValues" dxfId="25" priority="119"/>
    <cfRule type="containsBlanks" dxfId="24" priority="120">
      <formula>LEN(TRIM(L31))=0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B613-D8F0-429D-8BB1-6EDE634F2F32}">
  <dimension ref="A1:V53"/>
  <sheetViews>
    <sheetView zoomScale="70" zoomScaleNormal="70" workbookViewId="0">
      <selection activeCell="C3" sqref="C3"/>
    </sheetView>
  </sheetViews>
  <sheetFormatPr defaultColWidth="9.109375" defaultRowHeight="14.4"/>
  <cols>
    <col min="1" max="1" width="23.33203125" style="100" customWidth="1"/>
    <col min="2" max="2" width="23.109375" style="100" bestFit="1" customWidth="1"/>
    <col min="3" max="4" width="19.44140625" style="100" customWidth="1"/>
    <col min="5" max="5" width="22.21875" style="100" bestFit="1" customWidth="1"/>
    <col min="6" max="6" width="19.44140625" style="100" bestFit="1" customWidth="1"/>
    <col min="7" max="7" width="11.109375" style="100" customWidth="1"/>
    <col min="9" max="9" width="13.44140625" style="100" bestFit="1" customWidth="1"/>
    <col min="10" max="10" width="65.44140625" style="100" customWidth="1"/>
    <col min="11" max="12" width="9.109375" style="100"/>
    <col min="13" max="13" width="5" style="100" bestFit="1" customWidth="1"/>
    <col min="14" max="14" width="4.44140625" style="100" bestFit="1" customWidth="1"/>
    <col min="15" max="16" width="5.44140625" style="100" customWidth="1"/>
    <col min="17" max="18" width="6.109375" style="100" customWidth="1"/>
    <col min="19" max="20" width="6.33203125" style="100" customWidth="1"/>
    <col min="21" max="16384" width="9.109375" style="100"/>
  </cols>
  <sheetData>
    <row r="1" spans="1:22" ht="64.8" customHeight="1">
      <c r="A1" s="100" t="s">
        <v>417</v>
      </c>
    </row>
    <row r="2" spans="1:22">
      <c r="A2" s="100" t="s">
        <v>289</v>
      </c>
      <c r="B2" s="100" t="s">
        <v>323</v>
      </c>
      <c r="C2" s="100" t="s">
        <v>324</v>
      </c>
      <c r="D2" s="100" t="s">
        <v>325</v>
      </c>
      <c r="E2" s="100" t="s">
        <v>320</v>
      </c>
      <c r="F2" s="100" t="s">
        <v>171</v>
      </c>
      <c r="G2" s="100" t="s">
        <v>321</v>
      </c>
    </row>
    <row r="3" spans="1:22">
      <c r="B3" s="100" t="s">
        <v>278</v>
      </c>
    </row>
    <row r="4" spans="1:22">
      <c r="B4" s="100" t="s">
        <v>290</v>
      </c>
    </row>
    <row r="5" spans="1:22">
      <c r="B5" s="100" t="s">
        <v>291</v>
      </c>
    </row>
    <row r="6" spans="1:22">
      <c r="B6" s="100" t="s">
        <v>292</v>
      </c>
    </row>
    <row r="7" spans="1:22">
      <c r="B7" s="100" t="s">
        <v>322</v>
      </c>
    </row>
    <row r="9" spans="1:22">
      <c r="A9" s="100" t="s">
        <v>93</v>
      </c>
      <c r="B9" s="100" t="s">
        <v>166</v>
      </c>
      <c r="C9" s="100" t="s">
        <v>320</v>
      </c>
      <c r="D9" s="100" t="s">
        <v>167</v>
      </c>
      <c r="E9" s="100" t="s">
        <v>321</v>
      </c>
      <c r="F9" s="100" t="s">
        <v>168</v>
      </c>
      <c r="G9" s="100" t="s">
        <v>172</v>
      </c>
      <c r="H9" s="124" t="s">
        <v>173</v>
      </c>
      <c r="I9" s="100" t="s">
        <v>94</v>
      </c>
      <c r="J9" s="100" t="s">
        <v>95</v>
      </c>
      <c r="K9" s="100" t="s">
        <v>86</v>
      </c>
      <c r="L9" s="100" t="s">
        <v>87</v>
      </c>
      <c r="M9" s="100" t="s">
        <v>82</v>
      </c>
      <c r="N9" s="100" t="s">
        <v>88</v>
      </c>
      <c r="O9" s="100" t="s">
        <v>83</v>
      </c>
      <c r="P9" s="100" t="s">
        <v>89</v>
      </c>
      <c r="Q9" s="100" t="s">
        <v>84</v>
      </c>
      <c r="R9" s="100" t="s">
        <v>90</v>
      </c>
      <c r="S9" s="100" t="s">
        <v>85</v>
      </c>
      <c r="T9" s="100" t="s">
        <v>91</v>
      </c>
    </row>
    <row r="10" spans="1:22" ht="15.6">
      <c r="A10" s="154"/>
      <c r="B10" s="151"/>
      <c r="C10" s="153"/>
      <c r="D10" s="153"/>
      <c r="E10" s="153"/>
      <c r="F10" s="151"/>
      <c r="G10" s="151"/>
      <c r="I10" s="153" t="s">
        <v>158</v>
      </c>
      <c r="J10" s="100" t="str">
        <f>CONCATENATE(A10," clonado em vetor ",I10," no sítio de ",B10, G10, F10)</f>
        <v xml:space="preserve"> clonado em vetor pUC57_1.8k no sítio de </v>
      </c>
      <c r="K10" s="101" t="e">
        <f>(SUM(Q10:T10)/SUM(M10:T10))</f>
        <v>#REF!</v>
      </c>
      <c r="L10" s="100" t="e">
        <f>SUM(M10:T10)</f>
        <v>#REF!</v>
      </c>
      <c r="M10" s="100" t="e">
        <f>LEN(#REF!)-LEN(SUBSTITUTE(#REF!,M$9,))</f>
        <v>#REF!</v>
      </c>
      <c r="N10" s="100" t="e">
        <f>LEN(#REF!)-LEN(SUBSTITUTE(#REF!,N$9,))</f>
        <v>#REF!</v>
      </c>
      <c r="O10" s="100" t="e">
        <f>LEN(#REF!)-LEN(SUBSTITUTE(#REF!,O$9,))</f>
        <v>#REF!</v>
      </c>
      <c r="P10" s="100" t="e">
        <f>LEN(#REF!)-LEN(SUBSTITUTE(#REF!,P$9,))</f>
        <v>#REF!</v>
      </c>
      <c r="Q10" s="100" t="e">
        <f>LEN(#REF!)-LEN(SUBSTITUTE(#REF!,Q$9,))</f>
        <v>#REF!</v>
      </c>
      <c r="R10" s="100" t="e">
        <f>LEN(#REF!)-LEN(SUBSTITUTE(#REF!,R$9,))</f>
        <v>#REF!</v>
      </c>
      <c r="S10" s="100" t="e">
        <f>LEN(#REF!)-LEN(SUBSTITUTE(#REF!,S$9,))</f>
        <v>#REF!</v>
      </c>
      <c r="T10" s="100" t="e">
        <f>LEN(#REF!)-LEN(SUBSTITUTE(#REF!,T$9,))</f>
        <v>#REF!</v>
      </c>
      <c r="V10" s="100" t="str">
        <f t="shared" ref="V10:V17" si="0">CONCATENATE(A10," cloned into ",I10," at ",B10, " / ", F10)</f>
        <v xml:space="preserve"> cloned into pUC57_1.8k at  / </v>
      </c>
    </row>
    <row r="11" spans="1:22" ht="15.6">
      <c r="A11" s="154"/>
      <c r="B11" s="151"/>
      <c r="C11" s="153"/>
      <c r="D11" s="153"/>
      <c r="E11" s="153"/>
      <c r="F11" s="151"/>
      <c r="G11" s="151"/>
      <c r="I11" s="153" t="s">
        <v>158</v>
      </c>
      <c r="J11" s="100" t="str">
        <f>CONCATENATE(A11," clonado em vetor ",I11," no sítio de ",B11, G11, F11)</f>
        <v xml:space="preserve"> clonado em vetor pUC57_1.8k no sítio de </v>
      </c>
      <c r="K11" s="101" t="e">
        <f t="shared" ref="K11:K52" si="1">(SUM(Q11:T11)/SUM(M11:T11))</f>
        <v>#REF!</v>
      </c>
      <c r="L11" s="100" t="e">
        <f t="shared" ref="L11:L52" si="2">SUM(M11:T11)</f>
        <v>#REF!</v>
      </c>
      <c r="M11" s="100" t="e">
        <f>LEN(#REF!)-LEN(SUBSTITUTE(#REF!,M$9,))</f>
        <v>#REF!</v>
      </c>
      <c r="N11" s="100" t="e">
        <f>LEN(#REF!)-LEN(SUBSTITUTE(#REF!,N$9,))</f>
        <v>#REF!</v>
      </c>
      <c r="O11" s="100" t="e">
        <f>LEN(#REF!)-LEN(SUBSTITUTE(#REF!,O$9,))</f>
        <v>#REF!</v>
      </c>
      <c r="P11" s="100" t="e">
        <f>LEN(#REF!)-LEN(SUBSTITUTE(#REF!,P$9,))</f>
        <v>#REF!</v>
      </c>
      <c r="Q11" s="100" t="e">
        <f>LEN(#REF!)-LEN(SUBSTITUTE(#REF!,Q$9,))</f>
        <v>#REF!</v>
      </c>
      <c r="R11" s="100" t="e">
        <f>LEN(#REF!)-LEN(SUBSTITUTE(#REF!,R$9,))</f>
        <v>#REF!</v>
      </c>
      <c r="S11" s="100" t="e">
        <f>LEN(#REF!)-LEN(SUBSTITUTE(#REF!,S$9,))</f>
        <v>#REF!</v>
      </c>
      <c r="T11" s="100" t="e">
        <f>LEN(#REF!)-LEN(SUBSTITUTE(#REF!,T$9,))</f>
        <v>#REF!</v>
      </c>
      <c r="V11" s="100" t="str">
        <f t="shared" si="0"/>
        <v xml:space="preserve"> cloned into pUC57_1.8k at  / </v>
      </c>
    </row>
    <row r="12" spans="1:22" ht="15.6">
      <c r="A12" s="154"/>
      <c r="B12" s="151"/>
      <c r="C12" s="153"/>
      <c r="D12" s="153"/>
      <c r="E12" s="153"/>
      <c r="F12" s="151"/>
      <c r="G12" s="151"/>
      <c r="I12" s="153" t="s">
        <v>158</v>
      </c>
      <c r="J12" s="100" t="str">
        <f>CONCATENATE(A12," clonado em vetor ",I12," no sítio de ",B12, G12, F12)</f>
        <v xml:space="preserve"> clonado em vetor pUC57_1.8k no sítio de </v>
      </c>
      <c r="K12" s="101" t="e">
        <f t="shared" si="1"/>
        <v>#REF!</v>
      </c>
      <c r="L12" s="100" t="e">
        <f t="shared" si="2"/>
        <v>#REF!</v>
      </c>
      <c r="M12" s="100" t="e">
        <f>LEN(#REF!)-LEN(SUBSTITUTE(#REF!,M$9,))</f>
        <v>#REF!</v>
      </c>
      <c r="N12" s="100" t="e">
        <f>LEN(#REF!)-LEN(SUBSTITUTE(#REF!,N$9,))</f>
        <v>#REF!</v>
      </c>
      <c r="O12" s="100" t="e">
        <f>LEN(#REF!)-LEN(SUBSTITUTE(#REF!,O$9,))</f>
        <v>#REF!</v>
      </c>
      <c r="P12" s="100" t="e">
        <f>LEN(#REF!)-LEN(SUBSTITUTE(#REF!,P$9,))</f>
        <v>#REF!</v>
      </c>
      <c r="Q12" s="100" t="e">
        <f>LEN(#REF!)-LEN(SUBSTITUTE(#REF!,Q$9,))</f>
        <v>#REF!</v>
      </c>
      <c r="R12" s="100" t="e">
        <f>LEN(#REF!)-LEN(SUBSTITUTE(#REF!,R$9,))</f>
        <v>#REF!</v>
      </c>
      <c r="S12" s="100" t="e">
        <f>LEN(#REF!)-LEN(SUBSTITUTE(#REF!,S$9,))</f>
        <v>#REF!</v>
      </c>
      <c r="T12" s="100" t="e">
        <f>LEN(#REF!)-LEN(SUBSTITUTE(#REF!,T$9,))</f>
        <v>#REF!</v>
      </c>
      <c r="V12" s="100" t="str">
        <f t="shared" si="0"/>
        <v xml:space="preserve"> cloned into pUC57_1.8k at  / </v>
      </c>
    </row>
    <row r="13" spans="1:22" ht="15.6">
      <c r="A13" s="154"/>
      <c r="B13" s="151"/>
      <c r="C13" s="153"/>
      <c r="D13" s="153"/>
      <c r="E13" s="153"/>
      <c r="F13" s="151"/>
      <c r="G13" s="151"/>
      <c r="I13" s="153" t="s">
        <v>158</v>
      </c>
      <c r="J13" s="100" t="str">
        <f>CONCATENATE(A13," clonado em vetor ",I13," no sítio de ",B13, G13, F13)</f>
        <v xml:space="preserve"> clonado em vetor pUC57_1.8k no sítio de </v>
      </c>
      <c r="K13" s="101" t="e">
        <f t="shared" si="1"/>
        <v>#REF!</v>
      </c>
      <c r="L13" s="100" t="e">
        <f t="shared" si="2"/>
        <v>#REF!</v>
      </c>
      <c r="M13" s="100" t="e">
        <f>LEN(#REF!)-LEN(SUBSTITUTE(#REF!,M$9,))</f>
        <v>#REF!</v>
      </c>
      <c r="N13" s="100" t="e">
        <f>LEN(#REF!)-LEN(SUBSTITUTE(#REF!,N$9,))</f>
        <v>#REF!</v>
      </c>
      <c r="O13" s="100" t="e">
        <f>LEN(#REF!)-LEN(SUBSTITUTE(#REF!,O$9,))</f>
        <v>#REF!</v>
      </c>
      <c r="P13" s="100" t="e">
        <f>LEN(#REF!)-LEN(SUBSTITUTE(#REF!,P$9,))</f>
        <v>#REF!</v>
      </c>
      <c r="Q13" s="100" t="e">
        <f>LEN(#REF!)-LEN(SUBSTITUTE(#REF!,Q$9,))</f>
        <v>#REF!</v>
      </c>
      <c r="R13" s="100" t="e">
        <f>LEN(#REF!)-LEN(SUBSTITUTE(#REF!,R$9,))</f>
        <v>#REF!</v>
      </c>
      <c r="S13" s="100" t="e">
        <f>LEN(#REF!)-LEN(SUBSTITUTE(#REF!,S$9,))</f>
        <v>#REF!</v>
      </c>
      <c r="T13" s="100" t="e">
        <f>LEN(#REF!)-LEN(SUBSTITUTE(#REF!,T$9,))</f>
        <v>#REF!</v>
      </c>
      <c r="V13" s="100" t="str">
        <f t="shared" si="0"/>
        <v xml:space="preserve"> cloned into pUC57_1.8k at  / </v>
      </c>
    </row>
    <row r="14" spans="1:22" ht="15.6">
      <c r="A14" s="154"/>
      <c r="B14" s="151"/>
      <c r="C14" s="153"/>
      <c r="D14" s="153"/>
      <c r="E14" s="153"/>
      <c r="F14" s="151"/>
      <c r="G14" s="151"/>
      <c r="I14" s="153" t="s">
        <v>158</v>
      </c>
      <c r="J14" s="100" t="str">
        <f>CONCATENATE(A14," clonado em vetor ",I14," no sítio de ",B14, G14, F14)</f>
        <v xml:space="preserve"> clonado em vetor pUC57_1.8k no sítio de </v>
      </c>
      <c r="K14" s="101" t="e">
        <f t="shared" si="1"/>
        <v>#REF!</v>
      </c>
      <c r="L14" s="100" t="e">
        <f t="shared" si="2"/>
        <v>#REF!</v>
      </c>
      <c r="M14" s="100" t="e">
        <f>LEN(#REF!)-LEN(SUBSTITUTE(#REF!,M$9,))</f>
        <v>#REF!</v>
      </c>
      <c r="N14" s="100" t="e">
        <f>LEN(#REF!)-LEN(SUBSTITUTE(#REF!,N$9,))</f>
        <v>#REF!</v>
      </c>
      <c r="O14" s="100" t="e">
        <f>LEN(#REF!)-LEN(SUBSTITUTE(#REF!,O$9,))</f>
        <v>#REF!</v>
      </c>
      <c r="P14" s="100" t="e">
        <f>LEN(#REF!)-LEN(SUBSTITUTE(#REF!,P$9,))</f>
        <v>#REF!</v>
      </c>
      <c r="Q14" s="100" t="e">
        <f>LEN(#REF!)-LEN(SUBSTITUTE(#REF!,Q$9,))</f>
        <v>#REF!</v>
      </c>
      <c r="R14" s="100" t="e">
        <f>LEN(#REF!)-LEN(SUBSTITUTE(#REF!,R$9,))</f>
        <v>#REF!</v>
      </c>
      <c r="S14" s="100" t="e">
        <f>LEN(#REF!)-LEN(SUBSTITUTE(#REF!,S$9,))</f>
        <v>#REF!</v>
      </c>
      <c r="T14" s="100" t="e">
        <f>LEN(#REF!)-LEN(SUBSTITUTE(#REF!,T$9,))</f>
        <v>#REF!</v>
      </c>
      <c r="V14" s="100" t="str">
        <f t="shared" si="0"/>
        <v xml:space="preserve"> cloned into pUC57_1.8k at  / </v>
      </c>
    </row>
    <row r="15" spans="1:22" ht="15.6">
      <c r="A15" s="154"/>
      <c r="B15" s="151"/>
      <c r="C15" s="151"/>
      <c r="D15" s="151"/>
      <c r="E15" s="151"/>
      <c r="F15" s="151" t="s">
        <v>163</v>
      </c>
      <c r="G15" s="151" t="s">
        <v>159</v>
      </c>
      <c r="I15" s="153" t="s">
        <v>164</v>
      </c>
      <c r="J15" s="100" t="str">
        <f>CONCATENATE(A15," clonado em ",I15," em ",B15, G15, F15)</f>
        <v xml:space="preserve"> clonado em pET15b em  e XhoI</v>
      </c>
      <c r="K15" s="101" t="e">
        <f t="shared" si="1"/>
        <v>#REF!</v>
      </c>
      <c r="L15" s="100" t="e">
        <f t="shared" si="2"/>
        <v>#REF!</v>
      </c>
      <c r="M15" s="100" t="e">
        <f>LEN(#REF!)-LEN(SUBSTITUTE(#REF!,M$9,))</f>
        <v>#REF!</v>
      </c>
      <c r="N15" s="100" t="e">
        <f>LEN(#REF!)-LEN(SUBSTITUTE(#REF!,N$9,))</f>
        <v>#REF!</v>
      </c>
      <c r="O15" s="100" t="e">
        <f>LEN(#REF!)-LEN(SUBSTITUTE(#REF!,O$9,))</f>
        <v>#REF!</v>
      </c>
      <c r="P15" s="100" t="e">
        <f>LEN(#REF!)-LEN(SUBSTITUTE(#REF!,P$9,))</f>
        <v>#REF!</v>
      </c>
      <c r="Q15" s="100" t="e">
        <f>LEN(#REF!)-LEN(SUBSTITUTE(#REF!,Q$9,))</f>
        <v>#REF!</v>
      </c>
      <c r="R15" s="100" t="e">
        <f>LEN(#REF!)-LEN(SUBSTITUTE(#REF!,R$9,))</f>
        <v>#REF!</v>
      </c>
      <c r="S15" s="100" t="e">
        <f>LEN(#REF!)-LEN(SUBSTITUTE(#REF!,S$9,))</f>
        <v>#REF!</v>
      </c>
      <c r="T15" s="100" t="e">
        <f>LEN(#REF!)-LEN(SUBSTITUTE(#REF!,T$9,))</f>
        <v>#REF!</v>
      </c>
      <c r="V15" s="100" t="str">
        <f t="shared" si="0"/>
        <v xml:space="preserve"> cloned into pET15b at  / XhoI</v>
      </c>
    </row>
    <row r="16" spans="1:22" ht="15.6">
      <c r="A16" s="154"/>
      <c r="B16" s="151"/>
      <c r="C16" s="151"/>
      <c r="D16" s="151"/>
      <c r="E16" s="151"/>
      <c r="F16" s="151" t="s">
        <v>163</v>
      </c>
      <c r="G16" s="151" t="s">
        <v>159</v>
      </c>
      <c r="I16" s="153" t="s">
        <v>164</v>
      </c>
      <c r="J16" s="100" t="str">
        <f>CONCATENATE(A16," clonado em ",I16," em ",B16, G16, F16)</f>
        <v xml:space="preserve"> clonado em pET15b em  e XhoI</v>
      </c>
      <c r="K16" s="101" t="e">
        <f t="shared" si="1"/>
        <v>#REF!</v>
      </c>
      <c r="L16" s="100" t="e">
        <f t="shared" si="2"/>
        <v>#REF!</v>
      </c>
      <c r="M16" s="100" t="e">
        <f>LEN(#REF!)-LEN(SUBSTITUTE(#REF!,M$9,))</f>
        <v>#REF!</v>
      </c>
      <c r="N16" s="100" t="e">
        <f>LEN(#REF!)-LEN(SUBSTITUTE(#REF!,N$9,))</f>
        <v>#REF!</v>
      </c>
      <c r="O16" s="100" t="e">
        <f>LEN(#REF!)-LEN(SUBSTITUTE(#REF!,O$9,))</f>
        <v>#REF!</v>
      </c>
      <c r="P16" s="100" t="e">
        <f>LEN(#REF!)-LEN(SUBSTITUTE(#REF!,P$9,))</f>
        <v>#REF!</v>
      </c>
      <c r="Q16" s="100" t="e">
        <f>LEN(#REF!)-LEN(SUBSTITUTE(#REF!,Q$9,))</f>
        <v>#REF!</v>
      </c>
      <c r="R16" s="100" t="e">
        <f>LEN(#REF!)-LEN(SUBSTITUTE(#REF!,R$9,))</f>
        <v>#REF!</v>
      </c>
      <c r="S16" s="100" t="e">
        <f>LEN(#REF!)-LEN(SUBSTITUTE(#REF!,S$9,))</f>
        <v>#REF!</v>
      </c>
      <c r="T16" s="100" t="e">
        <f>LEN(#REF!)-LEN(SUBSTITUTE(#REF!,T$9,))</f>
        <v>#REF!</v>
      </c>
      <c r="V16" s="100" t="str">
        <f t="shared" si="0"/>
        <v xml:space="preserve"> cloned into pET15b at  / XhoI</v>
      </c>
    </row>
    <row r="17" spans="1:22" ht="15.6">
      <c r="A17" s="154"/>
      <c r="B17" s="151"/>
      <c r="C17" s="151"/>
      <c r="D17" s="151"/>
      <c r="E17" s="151"/>
      <c r="F17" s="151" t="s">
        <v>163</v>
      </c>
      <c r="G17" s="151" t="s">
        <v>159</v>
      </c>
      <c r="I17" s="153" t="s">
        <v>164</v>
      </c>
      <c r="J17" s="100" t="str">
        <f t="shared" ref="J17:J50" si="3">CONCATENATE(A17," clonado em ",I17," entre ",B17, G17, F17)</f>
        <v xml:space="preserve"> clonado em pET15b entre  e XhoI</v>
      </c>
      <c r="K17" s="101" t="e">
        <f t="shared" si="1"/>
        <v>#REF!</v>
      </c>
      <c r="L17" s="100" t="e">
        <f t="shared" si="2"/>
        <v>#REF!</v>
      </c>
      <c r="M17" s="100" t="e">
        <f>LEN(#REF!)-LEN(SUBSTITUTE(#REF!,M$9,))</f>
        <v>#REF!</v>
      </c>
      <c r="N17" s="100" t="e">
        <f>LEN(#REF!)-LEN(SUBSTITUTE(#REF!,N$9,))</f>
        <v>#REF!</v>
      </c>
      <c r="O17" s="100" t="e">
        <f>LEN(#REF!)-LEN(SUBSTITUTE(#REF!,O$9,))</f>
        <v>#REF!</v>
      </c>
      <c r="P17" s="100" t="e">
        <f>LEN(#REF!)-LEN(SUBSTITUTE(#REF!,P$9,))</f>
        <v>#REF!</v>
      </c>
      <c r="Q17" s="100" t="e">
        <f>LEN(#REF!)-LEN(SUBSTITUTE(#REF!,Q$9,))</f>
        <v>#REF!</v>
      </c>
      <c r="R17" s="100" t="e">
        <f>LEN(#REF!)-LEN(SUBSTITUTE(#REF!,R$9,))</f>
        <v>#REF!</v>
      </c>
      <c r="S17" s="100" t="e">
        <f>LEN(#REF!)-LEN(SUBSTITUTE(#REF!,S$9,))</f>
        <v>#REF!</v>
      </c>
      <c r="T17" s="100" t="e">
        <f>LEN(#REF!)-LEN(SUBSTITUTE(#REF!,T$9,))</f>
        <v>#REF!</v>
      </c>
      <c r="V17" s="100" t="str">
        <f t="shared" si="0"/>
        <v xml:space="preserve"> cloned into pET15b at  / XhoI</v>
      </c>
    </row>
    <row r="18" spans="1:22" ht="15.6">
      <c r="A18" s="154"/>
      <c r="B18" s="151"/>
      <c r="C18" s="151"/>
      <c r="D18" s="151"/>
      <c r="E18" s="151"/>
      <c r="F18" s="151" t="s">
        <v>163</v>
      </c>
      <c r="G18" s="151" t="s">
        <v>159</v>
      </c>
      <c r="I18" s="153" t="s">
        <v>164</v>
      </c>
      <c r="J18" s="100" t="str">
        <f t="shared" si="3"/>
        <v xml:space="preserve"> clonado em pET15b entre  e XhoI</v>
      </c>
      <c r="K18" s="101" t="e">
        <f t="shared" si="1"/>
        <v>#REF!</v>
      </c>
      <c r="L18" s="100" t="e">
        <f t="shared" si="2"/>
        <v>#REF!</v>
      </c>
      <c r="M18" s="100" t="e">
        <f>LEN(#REF!)-LEN(SUBSTITUTE(#REF!,M$9,))</f>
        <v>#REF!</v>
      </c>
      <c r="N18" s="100" t="e">
        <f>LEN(#REF!)-LEN(SUBSTITUTE(#REF!,N$9,))</f>
        <v>#REF!</v>
      </c>
      <c r="O18" s="100" t="e">
        <f>LEN(#REF!)-LEN(SUBSTITUTE(#REF!,O$9,))</f>
        <v>#REF!</v>
      </c>
      <c r="P18" s="100" t="e">
        <f>LEN(#REF!)-LEN(SUBSTITUTE(#REF!,P$9,))</f>
        <v>#REF!</v>
      </c>
      <c r="Q18" s="100" t="e">
        <f>LEN(#REF!)-LEN(SUBSTITUTE(#REF!,Q$9,))</f>
        <v>#REF!</v>
      </c>
      <c r="R18" s="100" t="e">
        <f>LEN(#REF!)-LEN(SUBSTITUTE(#REF!,R$9,))</f>
        <v>#REF!</v>
      </c>
      <c r="S18" s="100" t="e">
        <f>LEN(#REF!)-LEN(SUBSTITUTE(#REF!,S$9,))</f>
        <v>#REF!</v>
      </c>
      <c r="T18" s="100" t="e">
        <f>LEN(#REF!)-LEN(SUBSTITUTE(#REF!,T$9,))</f>
        <v>#REF!</v>
      </c>
    </row>
    <row r="19" spans="1:22" ht="15.6">
      <c r="A19" s="154"/>
      <c r="B19" s="151"/>
      <c r="C19" s="151"/>
      <c r="D19" s="151"/>
      <c r="E19" s="151"/>
      <c r="F19" s="151" t="s">
        <v>163</v>
      </c>
      <c r="G19" s="151" t="s">
        <v>159</v>
      </c>
      <c r="I19" s="153" t="s">
        <v>165</v>
      </c>
      <c r="J19" s="100" t="str">
        <f t="shared" si="3"/>
        <v xml:space="preserve"> clonado em pET28a entre  e XhoI</v>
      </c>
      <c r="K19" s="101" t="e">
        <f t="shared" si="1"/>
        <v>#REF!</v>
      </c>
      <c r="L19" s="100" t="e">
        <f t="shared" si="2"/>
        <v>#REF!</v>
      </c>
      <c r="M19" s="100" t="e">
        <f>LEN(#REF!)-LEN(SUBSTITUTE(#REF!,M$9,))</f>
        <v>#REF!</v>
      </c>
      <c r="N19" s="100" t="e">
        <f>LEN(#REF!)-LEN(SUBSTITUTE(#REF!,N$9,))</f>
        <v>#REF!</v>
      </c>
      <c r="O19" s="100" t="e">
        <f>LEN(#REF!)-LEN(SUBSTITUTE(#REF!,O$9,))</f>
        <v>#REF!</v>
      </c>
      <c r="P19" s="100" t="e">
        <f>LEN(#REF!)-LEN(SUBSTITUTE(#REF!,P$9,))</f>
        <v>#REF!</v>
      </c>
      <c r="Q19" s="100" t="e">
        <f>LEN(#REF!)-LEN(SUBSTITUTE(#REF!,Q$9,))</f>
        <v>#REF!</v>
      </c>
      <c r="R19" s="100" t="e">
        <f>LEN(#REF!)-LEN(SUBSTITUTE(#REF!,R$9,))</f>
        <v>#REF!</v>
      </c>
      <c r="S19" s="100" t="e">
        <f>LEN(#REF!)-LEN(SUBSTITUTE(#REF!,S$9,))</f>
        <v>#REF!</v>
      </c>
      <c r="T19" s="100" t="e">
        <f>LEN(#REF!)-LEN(SUBSTITUTE(#REF!,T$9,))</f>
        <v>#REF!</v>
      </c>
    </row>
    <row r="20" spans="1:22" ht="15.6">
      <c r="A20" s="154"/>
      <c r="B20" s="151"/>
      <c r="C20" s="151"/>
      <c r="D20" s="151"/>
      <c r="E20" s="151"/>
      <c r="F20" s="151" t="s">
        <v>162</v>
      </c>
      <c r="G20" s="151" t="s">
        <v>159</v>
      </c>
      <c r="I20" s="155" t="s">
        <v>160</v>
      </c>
      <c r="J20" s="100" t="str">
        <f t="shared" si="3"/>
        <v xml:space="preserve"> clonado em pET19b entre  e BamHI</v>
      </c>
      <c r="K20" s="101" t="e">
        <f t="shared" si="1"/>
        <v>#REF!</v>
      </c>
      <c r="L20" s="100" t="e">
        <f t="shared" si="2"/>
        <v>#REF!</v>
      </c>
      <c r="M20" s="100" t="e">
        <f>LEN(#REF!)-LEN(SUBSTITUTE(#REF!,M$9,))</f>
        <v>#REF!</v>
      </c>
      <c r="N20" s="100" t="e">
        <f>LEN(#REF!)-LEN(SUBSTITUTE(#REF!,N$9,))</f>
        <v>#REF!</v>
      </c>
      <c r="O20" s="100" t="e">
        <f>LEN(#REF!)-LEN(SUBSTITUTE(#REF!,O$9,))</f>
        <v>#REF!</v>
      </c>
      <c r="P20" s="100" t="e">
        <f>LEN(#REF!)-LEN(SUBSTITUTE(#REF!,P$9,))</f>
        <v>#REF!</v>
      </c>
      <c r="Q20" s="100" t="e">
        <f>LEN(#REF!)-LEN(SUBSTITUTE(#REF!,Q$9,))</f>
        <v>#REF!</v>
      </c>
      <c r="R20" s="100" t="e">
        <f>LEN(#REF!)-LEN(SUBSTITUTE(#REF!,R$9,))</f>
        <v>#REF!</v>
      </c>
      <c r="S20" s="100" t="e">
        <f>LEN(#REF!)-LEN(SUBSTITUTE(#REF!,S$9,))</f>
        <v>#REF!</v>
      </c>
      <c r="T20" s="100" t="e">
        <f>LEN(#REF!)-LEN(SUBSTITUTE(#REF!,T$9,))</f>
        <v>#REF!</v>
      </c>
    </row>
    <row r="21" spans="1:22" ht="15.6">
      <c r="A21" s="154"/>
      <c r="B21" s="151"/>
      <c r="C21" s="151"/>
      <c r="D21" s="151"/>
      <c r="E21" s="151"/>
      <c r="F21" s="151" t="s">
        <v>162</v>
      </c>
      <c r="G21" s="151" t="s">
        <v>159</v>
      </c>
      <c r="I21" s="155" t="s">
        <v>160</v>
      </c>
      <c r="J21" s="100" t="str">
        <f t="shared" si="3"/>
        <v xml:space="preserve"> clonado em pET19b entre  e BamHI</v>
      </c>
      <c r="K21" s="101" t="e">
        <f t="shared" si="1"/>
        <v>#REF!</v>
      </c>
      <c r="L21" s="100" t="e">
        <f t="shared" si="2"/>
        <v>#REF!</v>
      </c>
      <c r="M21" s="100" t="e">
        <f>LEN(#REF!)-LEN(SUBSTITUTE(#REF!,M$9,))</f>
        <v>#REF!</v>
      </c>
      <c r="N21" s="100" t="e">
        <f>LEN(#REF!)-LEN(SUBSTITUTE(#REF!,N$9,))</f>
        <v>#REF!</v>
      </c>
      <c r="O21" s="100" t="e">
        <f>LEN(#REF!)-LEN(SUBSTITUTE(#REF!,O$9,))</f>
        <v>#REF!</v>
      </c>
      <c r="P21" s="100" t="e">
        <f>LEN(#REF!)-LEN(SUBSTITUTE(#REF!,P$9,))</f>
        <v>#REF!</v>
      </c>
      <c r="Q21" s="100" t="e">
        <f>LEN(#REF!)-LEN(SUBSTITUTE(#REF!,Q$9,))</f>
        <v>#REF!</v>
      </c>
      <c r="R21" s="100" t="e">
        <f>LEN(#REF!)-LEN(SUBSTITUTE(#REF!,R$9,))</f>
        <v>#REF!</v>
      </c>
      <c r="S21" s="100" t="e">
        <f>LEN(#REF!)-LEN(SUBSTITUTE(#REF!,S$9,))</f>
        <v>#REF!</v>
      </c>
      <c r="T21" s="100" t="e">
        <f>LEN(#REF!)-LEN(SUBSTITUTE(#REF!,T$9,))</f>
        <v>#REF!</v>
      </c>
    </row>
    <row r="22" spans="1:22" ht="15.6">
      <c r="A22" s="154"/>
      <c r="B22" s="151"/>
      <c r="C22" s="151"/>
      <c r="D22" s="151"/>
      <c r="E22" s="151"/>
      <c r="F22" s="151" t="s">
        <v>162</v>
      </c>
      <c r="G22" s="151" t="s">
        <v>159</v>
      </c>
      <c r="I22" s="155" t="s">
        <v>160</v>
      </c>
      <c r="J22" s="100" t="str">
        <f t="shared" si="3"/>
        <v xml:space="preserve"> clonado em pET19b entre  e BamHI</v>
      </c>
      <c r="K22" s="101" t="e">
        <f t="shared" si="1"/>
        <v>#REF!</v>
      </c>
      <c r="L22" s="100" t="e">
        <f t="shared" si="2"/>
        <v>#REF!</v>
      </c>
      <c r="M22" s="100" t="e">
        <f>LEN(#REF!)-LEN(SUBSTITUTE(#REF!,M$9,))</f>
        <v>#REF!</v>
      </c>
      <c r="N22" s="100" t="e">
        <f>LEN(#REF!)-LEN(SUBSTITUTE(#REF!,N$9,))</f>
        <v>#REF!</v>
      </c>
      <c r="O22" s="100" t="e">
        <f>LEN(#REF!)-LEN(SUBSTITUTE(#REF!,O$9,))</f>
        <v>#REF!</v>
      </c>
      <c r="P22" s="100" t="e">
        <f>LEN(#REF!)-LEN(SUBSTITUTE(#REF!,P$9,))</f>
        <v>#REF!</v>
      </c>
      <c r="Q22" s="100" t="e">
        <f>LEN(#REF!)-LEN(SUBSTITUTE(#REF!,Q$9,))</f>
        <v>#REF!</v>
      </c>
      <c r="R22" s="100" t="e">
        <f>LEN(#REF!)-LEN(SUBSTITUTE(#REF!,R$9,))</f>
        <v>#REF!</v>
      </c>
      <c r="S22" s="100" t="e">
        <f>LEN(#REF!)-LEN(SUBSTITUTE(#REF!,S$9,))</f>
        <v>#REF!</v>
      </c>
      <c r="T22" s="100" t="e">
        <f>LEN(#REF!)-LEN(SUBSTITUTE(#REF!,T$9,))</f>
        <v>#REF!</v>
      </c>
    </row>
    <row r="23" spans="1:22">
      <c r="A23" s="150"/>
      <c r="B23" s="151"/>
      <c r="C23" s="151"/>
      <c r="D23" s="151"/>
      <c r="E23" s="151"/>
      <c r="F23" s="151"/>
      <c r="G23" s="151" t="s">
        <v>159</v>
      </c>
      <c r="I23" s="153" t="s">
        <v>158</v>
      </c>
      <c r="J23" s="100" t="str">
        <f t="shared" si="3"/>
        <v xml:space="preserve"> clonado em pUC57_1.8k entre  e </v>
      </c>
      <c r="K23" s="101" t="e">
        <f t="shared" si="1"/>
        <v>#REF!</v>
      </c>
      <c r="L23" s="100" t="e">
        <f t="shared" si="2"/>
        <v>#REF!</v>
      </c>
      <c r="M23" s="100" t="e">
        <f>LEN(#REF!)-LEN(SUBSTITUTE(#REF!,M$9,))</f>
        <v>#REF!</v>
      </c>
      <c r="N23" s="100" t="e">
        <f>LEN(#REF!)-LEN(SUBSTITUTE(#REF!,N$9,))</f>
        <v>#REF!</v>
      </c>
      <c r="O23" s="100" t="e">
        <f>LEN(#REF!)-LEN(SUBSTITUTE(#REF!,O$9,))</f>
        <v>#REF!</v>
      </c>
      <c r="P23" s="100" t="e">
        <f>LEN(#REF!)-LEN(SUBSTITUTE(#REF!,P$9,))</f>
        <v>#REF!</v>
      </c>
      <c r="Q23" s="100" t="e">
        <f>LEN(#REF!)-LEN(SUBSTITUTE(#REF!,Q$9,))</f>
        <v>#REF!</v>
      </c>
      <c r="R23" s="100" t="e">
        <f>LEN(#REF!)-LEN(SUBSTITUTE(#REF!,R$9,))</f>
        <v>#REF!</v>
      </c>
      <c r="S23" s="100" t="e">
        <f>LEN(#REF!)-LEN(SUBSTITUTE(#REF!,S$9,))</f>
        <v>#REF!</v>
      </c>
      <c r="T23" s="100" t="e">
        <f>LEN(#REF!)-LEN(SUBSTITUTE(#REF!,T$9,))</f>
        <v>#REF!</v>
      </c>
    </row>
    <row r="24" spans="1:22">
      <c r="A24" s="150"/>
      <c r="B24" s="151"/>
      <c r="C24" s="151"/>
      <c r="D24" s="151"/>
      <c r="E24" s="151"/>
      <c r="F24" s="151"/>
      <c r="G24" s="151"/>
      <c r="I24" s="153" t="s">
        <v>158</v>
      </c>
      <c r="J24" s="100" t="str">
        <f t="shared" si="3"/>
        <v xml:space="preserve"> clonado em pUC57_1.8k entre </v>
      </c>
      <c r="K24" s="101" t="e">
        <f t="shared" si="1"/>
        <v>#REF!</v>
      </c>
      <c r="L24" s="100" t="e">
        <f t="shared" si="2"/>
        <v>#REF!</v>
      </c>
      <c r="M24" s="100" t="e">
        <f>LEN(#REF!)-LEN(SUBSTITUTE(#REF!,M$9,))</f>
        <v>#REF!</v>
      </c>
      <c r="N24" s="100" t="e">
        <f>LEN(#REF!)-LEN(SUBSTITUTE(#REF!,N$9,))</f>
        <v>#REF!</v>
      </c>
      <c r="O24" s="100" t="e">
        <f>LEN(#REF!)-LEN(SUBSTITUTE(#REF!,O$9,))</f>
        <v>#REF!</v>
      </c>
      <c r="P24" s="100" t="e">
        <f>LEN(#REF!)-LEN(SUBSTITUTE(#REF!,P$9,))</f>
        <v>#REF!</v>
      </c>
      <c r="Q24" s="100" t="e">
        <f>LEN(#REF!)-LEN(SUBSTITUTE(#REF!,Q$9,))</f>
        <v>#REF!</v>
      </c>
      <c r="R24" s="100" t="e">
        <f>LEN(#REF!)-LEN(SUBSTITUTE(#REF!,R$9,))</f>
        <v>#REF!</v>
      </c>
      <c r="S24" s="100" t="e">
        <f>LEN(#REF!)-LEN(SUBSTITUTE(#REF!,S$9,))</f>
        <v>#REF!</v>
      </c>
      <c r="T24" s="100" t="e">
        <f>LEN(#REF!)-LEN(SUBSTITUTE(#REF!,T$9,))</f>
        <v>#REF!</v>
      </c>
    </row>
    <row r="25" spans="1:22">
      <c r="A25" s="150"/>
      <c r="B25" s="151"/>
      <c r="C25" s="151"/>
      <c r="D25" s="151"/>
      <c r="E25" s="151"/>
      <c r="F25" s="151"/>
      <c r="G25" s="151"/>
      <c r="I25" s="153" t="s">
        <v>158</v>
      </c>
      <c r="J25" s="100" t="str">
        <f t="shared" si="3"/>
        <v xml:space="preserve"> clonado em pUC57_1.8k entre </v>
      </c>
      <c r="K25" s="101" t="e">
        <f t="shared" si="1"/>
        <v>#REF!</v>
      </c>
      <c r="L25" s="100" t="e">
        <f t="shared" si="2"/>
        <v>#REF!</v>
      </c>
      <c r="M25" s="100" t="e">
        <f>LEN(#REF!)-LEN(SUBSTITUTE(#REF!,M$9,))</f>
        <v>#REF!</v>
      </c>
      <c r="N25" s="100" t="e">
        <f>LEN(#REF!)-LEN(SUBSTITUTE(#REF!,N$9,))</f>
        <v>#REF!</v>
      </c>
      <c r="O25" s="100" t="e">
        <f>LEN(#REF!)-LEN(SUBSTITUTE(#REF!,O$9,))</f>
        <v>#REF!</v>
      </c>
      <c r="P25" s="100" t="e">
        <f>LEN(#REF!)-LEN(SUBSTITUTE(#REF!,P$9,))</f>
        <v>#REF!</v>
      </c>
      <c r="Q25" s="100" t="e">
        <f>LEN(#REF!)-LEN(SUBSTITUTE(#REF!,Q$9,))</f>
        <v>#REF!</v>
      </c>
      <c r="R25" s="100" t="e">
        <f>LEN(#REF!)-LEN(SUBSTITUTE(#REF!,R$9,))</f>
        <v>#REF!</v>
      </c>
      <c r="S25" s="100" t="e">
        <f>LEN(#REF!)-LEN(SUBSTITUTE(#REF!,S$9,))</f>
        <v>#REF!</v>
      </c>
      <c r="T25" s="100" t="e">
        <f>LEN(#REF!)-LEN(SUBSTITUTE(#REF!,T$9,))</f>
        <v>#REF!</v>
      </c>
    </row>
    <row r="26" spans="1:22">
      <c r="A26" s="150"/>
      <c r="B26" s="151"/>
      <c r="C26" s="151"/>
      <c r="D26" s="151"/>
      <c r="E26" s="151"/>
      <c r="F26" s="151"/>
      <c r="G26" s="151"/>
      <c r="I26" s="153" t="s">
        <v>158</v>
      </c>
      <c r="J26" s="100" t="str">
        <f t="shared" si="3"/>
        <v xml:space="preserve"> clonado em pUC57_1.8k entre </v>
      </c>
      <c r="K26" s="101" t="e">
        <f t="shared" si="1"/>
        <v>#REF!</v>
      </c>
      <c r="L26" s="100" t="e">
        <f t="shared" si="2"/>
        <v>#REF!</v>
      </c>
      <c r="M26" s="100" t="e">
        <f>LEN(#REF!)-LEN(SUBSTITUTE(#REF!,M$9,))</f>
        <v>#REF!</v>
      </c>
      <c r="N26" s="100" t="e">
        <f>LEN(#REF!)-LEN(SUBSTITUTE(#REF!,N$9,))</f>
        <v>#REF!</v>
      </c>
      <c r="O26" s="100" t="e">
        <f>LEN(#REF!)-LEN(SUBSTITUTE(#REF!,O$9,))</f>
        <v>#REF!</v>
      </c>
      <c r="P26" s="100" t="e">
        <f>LEN(#REF!)-LEN(SUBSTITUTE(#REF!,P$9,))</f>
        <v>#REF!</v>
      </c>
      <c r="Q26" s="100" t="e">
        <f>LEN(#REF!)-LEN(SUBSTITUTE(#REF!,Q$9,))</f>
        <v>#REF!</v>
      </c>
      <c r="R26" s="100" t="e">
        <f>LEN(#REF!)-LEN(SUBSTITUTE(#REF!,R$9,))</f>
        <v>#REF!</v>
      </c>
      <c r="S26" s="100" t="e">
        <f>LEN(#REF!)-LEN(SUBSTITUTE(#REF!,S$9,))</f>
        <v>#REF!</v>
      </c>
      <c r="T26" s="100" t="e">
        <f>LEN(#REF!)-LEN(SUBSTITUTE(#REF!,T$9,))</f>
        <v>#REF!</v>
      </c>
    </row>
    <row r="27" spans="1:22">
      <c r="A27" s="150"/>
      <c r="B27" s="151"/>
      <c r="C27" s="151"/>
      <c r="D27" s="151"/>
      <c r="E27" s="151"/>
      <c r="F27" s="151"/>
      <c r="G27" s="151"/>
      <c r="I27" s="153" t="s">
        <v>158</v>
      </c>
      <c r="J27" s="100" t="str">
        <f t="shared" si="3"/>
        <v xml:space="preserve"> clonado em pUC57_1.8k entre </v>
      </c>
      <c r="K27" s="101" t="e">
        <f t="shared" si="1"/>
        <v>#REF!</v>
      </c>
      <c r="L27" s="100" t="e">
        <f t="shared" si="2"/>
        <v>#REF!</v>
      </c>
      <c r="M27" s="100" t="e">
        <f>LEN(#REF!)-LEN(SUBSTITUTE(#REF!,M$9,))</f>
        <v>#REF!</v>
      </c>
      <c r="N27" s="100" t="e">
        <f>LEN(#REF!)-LEN(SUBSTITUTE(#REF!,N$9,))</f>
        <v>#REF!</v>
      </c>
      <c r="O27" s="100" t="e">
        <f>LEN(#REF!)-LEN(SUBSTITUTE(#REF!,O$9,))</f>
        <v>#REF!</v>
      </c>
      <c r="P27" s="100" t="e">
        <f>LEN(#REF!)-LEN(SUBSTITUTE(#REF!,P$9,))</f>
        <v>#REF!</v>
      </c>
      <c r="Q27" s="100" t="e">
        <f>LEN(#REF!)-LEN(SUBSTITUTE(#REF!,Q$9,))</f>
        <v>#REF!</v>
      </c>
      <c r="R27" s="100" t="e">
        <f>LEN(#REF!)-LEN(SUBSTITUTE(#REF!,R$9,))</f>
        <v>#REF!</v>
      </c>
      <c r="S27" s="100" t="e">
        <f>LEN(#REF!)-LEN(SUBSTITUTE(#REF!,S$9,))</f>
        <v>#REF!</v>
      </c>
      <c r="T27" s="100" t="e">
        <f>LEN(#REF!)-LEN(SUBSTITUTE(#REF!,T$9,))</f>
        <v>#REF!</v>
      </c>
    </row>
    <row r="28" spans="1:22">
      <c r="A28" s="150"/>
      <c r="B28" s="151"/>
      <c r="C28" s="151"/>
      <c r="D28" s="151"/>
      <c r="E28" s="151"/>
      <c r="F28" s="151"/>
      <c r="G28" s="151"/>
      <c r="I28" s="153" t="s">
        <v>158</v>
      </c>
      <c r="J28" s="100" t="str">
        <f t="shared" si="3"/>
        <v xml:space="preserve"> clonado em pUC57_1.8k entre </v>
      </c>
      <c r="K28" s="101" t="e">
        <f t="shared" si="1"/>
        <v>#REF!</v>
      </c>
      <c r="L28" s="100" t="e">
        <f t="shared" si="2"/>
        <v>#REF!</v>
      </c>
      <c r="M28" s="100" t="e">
        <f>LEN(#REF!)-LEN(SUBSTITUTE(#REF!,M$9,))</f>
        <v>#REF!</v>
      </c>
      <c r="N28" s="100" t="e">
        <f>LEN(#REF!)-LEN(SUBSTITUTE(#REF!,N$9,))</f>
        <v>#REF!</v>
      </c>
      <c r="O28" s="100" t="e">
        <f>LEN(#REF!)-LEN(SUBSTITUTE(#REF!,O$9,))</f>
        <v>#REF!</v>
      </c>
      <c r="P28" s="100" t="e">
        <f>LEN(#REF!)-LEN(SUBSTITUTE(#REF!,P$9,))</f>
        <v>#REF!</v>
      </c>
      <c r="Q28" s="100" t="e">
        <f>LEN(#REF!)-LEN(SUBSTITUTE(#REF!,Q$9,))</f>
        <v>#REF!</v>
      </c>
      <c r="R28" s="100" t="e">
        <f>LEN(#REF!)-LEN(SUBSTITUTE(#REF!,R$9,))</f>
        <v>#REF!</v>
      </c>
      <c r="S28" s="100" t="e">
        <f>LEN(#REF!)-LEN(SUBSTITUTE(#REF!,S$9,))</f>
        <v>#REF!</v>
      </c>
      <c r="T28" s="100" t="e">
        <f>LEN(#REF!)-LEN(SUBSTITUTE(#REF!,T$9,))</f>
        <v>#REF!</v>
      </c>
    </row>
    <row r="29" spans="1:22">
      <c r="A29" s="150"/>
      <c r="B29" s="151"/>
      <c r="C29" s="151"/>
      <c r="D29" s="151"/>
      <c r="E29" s="151"/>
      <c r="F29" s="151"/>
      <c r="G29" s="151"/>
      <c r="I29" s="153" t="s">
        <v>158</v>
      </c>
      <c r="J29" s="100" t="str">
        <f t="shared" si="3"/>
        <v xml:space="preserve"> clonado em pUC57_1.8k entre </v>
      </c>
      <c r="K29" s="101" t="e">
        <f t="shared" si="1"/>
        <v>#REF!</v>
      </c>
      <c r="L29" s="100" t="e">
        <f t="shared" si="2"/>
        <v>#REF!</v>
      </c>
      <c r="M29" s="100" t="e">
        <f>LEN(#REF!)-LEN(SUBSTITUTE(#REF!,M$9,))</f>
        <v>#REF!</v>
      </c>
      <c r="N29" s="100" t="e">
        <f>LEN(#REF!)-LEN(SUBSTITUTE(#REF!,N$9,))</f>
        <v>#REF!</v>
      </c>
      <c r="O29" s="100" t="e">
        <f>LEN(#REF!)-LEN(SUBSTITUTE(#REF!,O$9,))</f>
        <v>#REF!</v>
      </c>
      <c r="P29" s="100" t="e">
        <f>LEN(#REF!)-LEN(SUBSTITUTE(#REF!,P$9,))</f>
        <v>#REF!</v>
      </c>
      <c r="Q29" s="100" t="e">
        <f>LEN(#REF!)-LEN(SUBSTITUTE(#REF!,Q$9,))</f>
        <v>#REF!</v>
      </c>
      <c r="R29" s="100" t="e">
        <f>LEN(#REF!)-LEN(SUBSTITUTE(#REF!,R$9,))</f>
        <v>#REF!</v>
      </c>
      <c r="S29" s="100" t="e">
        <f>LEN(#REF!)-LEN(SUBSTITUTE(#REF!,S$9,))</f>
        <v>#REF!</v>
      </c>
      <c r="T29" s="100" t="e">
        <f>LEN(#REF!)-LEN(SUBSTITUTE(#REF!,T$9,))</f>
        <v>#REF!</v>
      </c>
    </row>
    <row r="30" spans="1:22">
      <c r="A30" s="150"/>
      <c r="B30" s="151"/>
      <c r="C30" s="151"/>
      <c r="D30" s="151"/>
      <c r="E30" s="151"/>
      <c r="F30" s="151"/>
      <c r="G30" s="151"/>
      <c r="I30" s="153" t="s">
        <v>158</v>
      </c>
      <c r="J30" s="100" t="str">
        <f t="shared" si="3"/>
        <v xml:space="preserve"> clonado em pUC57_1.8k entre </v>
      </c>
      <c r="K30" s="101" t="e">
        <f t="shared" si="1"/>
        <v>#REF!</v>
      </c>
      <c r="L30" s="100" t="e">
        <f t="shared" si="2"/>
        <v>#REF!</v>
      </c>
      <c r="M30" s="100" t="e">
        <f>LEN(#REF!)-LEN(SUBSTITUTE(#REF!,M$9,))</f>
        <v>#REF!</v>
      </c>
      <c r="N30" s="100" t="e">
        <f>LEN(#REF!)-LEN(SUBSTITUTE(#REF!,N$9,))</f>
        <v>#REF!</v>
      </c>
      <c r="O30" s="100" t="e">
        <f>LEN(#REF!)-LEN(SUBSTITUTE(#REF!,O$9,))</f>
        <v>#REF!</v>
      </c>
      <c r="P30" s="100" t="e">
        <f>LEN(#REF!)-LEN(SUBSTITUTE(#REF!,P$9,))</f>
        <v>#REF!</v>
      </c>
      <c r="Q30" s="100" t="e">
        <f>LEN(#REF!)-LEN(SUBSTITUTE(#REF!,Q$9,))</f>
        <v>#REF!</v>
      </c>
      <c r="R30" s="100" t="e">
        <f>LEN(#REF!)-LEN(SUBSTITUTE(#REF!,R$9,))</f>
        <v>#REF!</v>
      </c>
      <c r="S30" s="100" t="e">
        <f>LEN(#REF!)-LEN(SUBSTITUTE(#REF!,S$9,))</f>
        <v>#REF!</v>
      </c>
      <c r="T30" s="100" t="e">
        <f>LEN(#REF!)-LEN(SUBSTITUTE(#REF!,T$9,))</f>
        <v>#REF!</v>
      </c>
    </row>
    <row r="31" spans="1:22">
      <c r="A31" s="150"/>
      <c r="B31" s="151"/>
      <c r="C31" s="151"/>
      <c r="D31" s="151"/>
      <c r="E31" s="151"/>
      <c r="F31" s="151"/>
      <c r="G31" s="151"/>
      <c r="I31" s="153" t="s">
        <v>158</v>
      </c>
      <c r="J31" s="100" t="str">
        <f t="shared" si="3"/>
        <v xml:space="preserve"> clonado em pUC57_1.8k entre </v>
      </c>
      <c r="K31" s="101" t="e">
        <f t="shared" si="1"/>
        <v>#REF!</v>
      </c>
      <c r="L31" s="100" t="e">
        <f t="shared" si="2"/>
        <v>#REF!</v>
      </c>
      <c r="M31" s="100" t="e">
        <f>LEN(#REF!)-LEN(SUBSTITUTE(#REF!,M$9,))</f>
        <v>#REF!</v>
      </c>
      <c r="N31" s="100" t="e">
        <f>LEN(#REF!)-LEN(SUBSTITUTE(#REF!,N$9,))</f>
        <v>#REF!</v>
      </c>
      <c r="O31" s="100" t="e">
        <f>LEN(#REF!)-LEN(SUBSTITUTE(#REF!,O$9,))</f>
        <v>#REF!</v>
      </c>
      <c r="P31" s="100" t="e">
        <f>LEN(#REF!)-LEN(SUBSTITUTE(#REF!,P$9,))</f>
        <v>#REF!</v>
      </c>
      <c r="Q31" s="100" t="e">
        <f>LEN(#REF!)-LEN(SUBSTITUTE(#REF!,Q$9,))</f>
        <v>#REF!</v>
      </c>
      <c r="R31" s="100" t="e">
        <f>LEN(#REF!)-LEN(SUBSTITUTE(#REF!,R$9,))</f>
        <v>#REF!</v>
      </c>
      <c r="S31" s="100" t="e">
        <f>LEN(#REF!)-LEN(SUBSTITUTE(#REF!,S$9,))</f>
        <v>#REF!</v>
      </c>
      <c r="T31" s="100" t="e">
        <f>LEN(#REF!)-LEN(SUBSTITUTE(#REF!,T$9,))</f>
        <v>#REF!</v>
      </c>
    </row>
    <row r="32" spans="1:22">
      <c r="A32" s="150"/>
      <c r="B32" s="151"/>
      <c r="C32" s="151"/>
      <c r="D32" s="151"/>
      <c r="E32" s="151"/>
      <c r="F32" s="151"/>
      <c r="G32" s="151"/>
      <c r="I32" s="153" t="s">
        <v>158</v>
      </c>
      <c r="J32" s="100" t="str">
        <f t="shared" si="3"/>
        <v xml:space="preserve"> clonado em pUC57_1.8k entre </v>
      </c>
      <c r="K32" s="101" t="e">
        <f t="shared" si="1"/>
        <v>#REF!</v>
      </c>
      <c r="L32" s="100" t="e">
        <f t="shared" si="2"/>
        <v>#REF!</v>
      </c>
      <c r="M32" s="100" t="e">
        <f>LEN(#REF!)-LEN(SUBSTITUTE(#REF!,M$9,))</f>
        <v>#REF!</v>
      </c>
      <c r="N32" s="100" t="e">
        <f>LEN(#REF!)-LEN(SUBSTITUTE(#REF!,N$9,))</f>
        <v>#REF!</v>
      </c>
      <c r="O32" s="100" t="e">
        <f>LEN(#REF!)-LEN(SUBSTITUTE(#REF!,O$9,))</f>
        <v>#REF!</v>
      </c>
      <c r="P32" s="100" t="e">
        <f>LEN(#REF!)-LEN(SUBSTITUTE(#REF!,P$9,))</f>
        <v>#REF!</v>
      </c>
      <c r="Q32" s="100" t="e">
        <f>LEN(#REF!)-LEN(SUBSTITUTE(#REF!,Q$9,))</f>
        <v>#REF!</v>
      </c>
      <c r="R32" s="100" t="e">
        <f>LEN(#REF!)-LEN(SUBSTITUTE(#REF!,R$9,))</f>
        <v>#REF!</v>
      </c>
      <c r="S32" s="100" t="e">
        <f>LEN(#REF!)-LEN(SUBSTITUTE(#REF!,S$9,))</f>
        <v>#REF!</v>
      </c>
      <c r="T32" s="100" t="e">
        <f>LEN(#REF!)-LEN(SUBSTITUTE(#REF!,T$9,))</f>
        <v>#REF!</v>
      </c>
    </row>
    <row r="33" spans="1:20">
      <c r="A33" s="130"/>
      <c r="B33" s="134"/>
      <c r="C33" s="134"/>
      <c r="D33" s="134"/>
      <c r="E33" s="134"/>
      <c r="F33" s="151"/>
      <c r="G33" s="134"/>
      <c r="I33" s="153"/>
      <c r="J33" s="100" t="str">
        <f t="shared" si="3"/>
        <v xml:space="preserve"> clonado em  entre </v>
      </c>
      <c r="K33" s="101" t="e">
        <f t="shared" si="1"/>
        <v>#REF!</v>
      </c>
      <c r="L33" s="100" t="e">
        <f t="shared" si="2"/>
        <v>#REF!</v>
      </c>
      <c r="M33" s="100" t="e">
        <f>LEN(#REF!)-LEN(SUBSTITUTE(#REF!,M$9,))</f>
        <v>#REF!</v>
      </c>
      <c r="N33" s="100" t="e">
        <f>LEN(#REF!)-LEN(SUBSTITUTE(#REF!,N$9,))</f>
        <v>#REF!</v>
      </c>
      <c r="O33" s="100" t="e">
        <f>LEN(#REF!)-LEN(SUBSTITUTE(#REF!,O$9,))</f>
        <v>#REF!</v>
      </c>
      <c r="P33" s="100" t="e">
        <f>LEN(#REF!)-LEN(SUBSTITUTE(#REF!,P$9,))</f>
        <v>#REF!</v>
      </c>
      <c r="Q33" s="100" t="e">
        <f>LEN(#REF!)-LEN(SUBSTITUTE(#REF!,Q$9,))</f>
        <v>#REF!</v>
      </c>
      <c r="R33" s="100" t="e">
        <f>LEN(#REF!)-LEN(SUBSTITUTE(#REF!,R$9,))</f>
        <v>#REF!</v>
      </c>
      <c r="S33" s="100" t="e">
        <f>LEN(#REF!)-LEN(SUBSTITUTE(#REF!,S$9,))</f>
        <v>#REF!</v>
      </c>
      <c r="T33" s="100" t="e">
        <f>LEN(#REF!)-LEN(SUBSTITUTE(#REF!,T$9,))</f>
        <v>#REF!</v>
      </c>
    </row>
    <row r="34" spans="1:20">
      <c r="A34" s="130"/>
      <c r="B34" s="134"/>
      <c r="C34" s="134"/>
      <c r="D34" s="134"/>
      <c r="E34" s="134"/>
      <c r="F34" s="134"/>
      <c r="G34" s="134"/>
      <c r="I34" s="134"/>
      <c r="J34" s="100" t="str">
        <f t="shared" si="3"/>
        <v xml:space="preserve"> clonado em  entre </v>
      </c>
      <c r="K34" s="101" t="e">
        <f t="shared" si="1"/>
        <v>#REF!</v>
      </c>
      <c r="L34" s="100" t="e">
        <f t="shared" si="2"/>
        <v>#REF!</v>
      </c>
      <c r="M34" s="100" t="e">
        <f>LEN(#REF!)-LEN(SUBSTITUTE(#REF!,M$9,))</f>
        <v>#REF!</v>
      </c>
      <c r="N34" s="100" t="e">
        <f>LEN(#REF!)-LEN(SUBSTITUTE(#REF!,N$9,))</f>
        <v>#REF!</v>
      </c>
      <c r="O34" s="100" t="e">
        <f>LEN(#REF!)-LEN(SUBSTITUTE(#REF!,O$9,))</f>
        <v>#REF!</v>
      </c>
      <c r="P34" s="100" t="e">
        <f>LEN(#REF!)-LEN(SUBSTITUTE(#REF!,P$9,))</f>
        <v>#REF!</v>
      </c>
      <c r="Q34" s="100" t="e">
        <f>LEN(#REF!)-LEN(SUBSTITUTE(#REF!,Q$9,))</f>
        <v>#REF!</v>
      </c>
      <c r="R34" s="100" t="e">
        <f>LEN(#REF!)-LEN(SUBSTITUTE(#REF!,R$9,))</f>
        <v>#REF!</v>
      </c>
      <c r="S34" s="100" t="e">
        <f>LEN(#REF!)-LEN(SUBSTITUTE(#REF!,S$9,))</f>
        <v>#REF!</v>
      </c>
      <c r="T34" s="100" t="e">
        <f>LEN(#REF!)-LEN(SUBSTITUTE(#REF!,T$9,))</f>
        <v>#REF!</v>
      </c>
    </row>
    <row r="35" spans="1:20">
      <c r="A35" s="143"/>
      <c r="B35" s="133"/>
      <c r="C35" s="133"/>
      <c r="D35" s="133"/>
      <c r="E35" s="133"/>
      <c r="F35" s="133"/>
      <c r="G35" s="133"/>
      <c r="I35" s="133"/>
      <c r="J35" s="100" t="str">
        <f t="shared" si="3"/>
        <v xml:space="preserve"> clonado em  entre </v>
      </c>
      <c r="K35" s="101" t="e">
        <f t="shared" si="1"/>
        <v>#REF!</v>
      </c>
      <c r="L35" s="100" t="e">
        <f t="shared" si="2"/>
        <v>#REF!</v>
      </c>
      <c r="M35" s="100" t="e">
        <f>LEN(#REF!)-LEN(SUBSTITUTE(#REF!,M$9,))</f>
        <v>#REF!</v>
      </c>
      <c r="N35" s="100" t="e">
        <f>LEN(#REF!)-LEN(SUBSTITUTE(#REF!,N$9,))</f>
        <v>#REF!</v>
      </c>
      <c r="O35" s="100" t="e">
        <f>LEN(#REF!)-LEN(SUBSTITUTE(#REF!,O$9,))</f>
        <v>#REF!</v>
      </c>
      <c r="P35" s="100" t="e">
        <f>LEN(#REF!)-LEN(SUBSTITUTE(#REF!,P$9,))</f>
        <v>#REF!</v>
      </c>
      <c r="Q35" s="100" t="e">
        <f>LEN(#REF!)-LEN(SUBSTITUTE(#REF!,Q$9,))</f>
        <v>#REF!</v>
      </c>
      <c r="R35" s="100" t="e">
        <f>LEN(#REF!)-LEN(SUBSTITUTE(#REF!,R$9,))</f>
        <v>#REF!</v>
      </c>
      <c r="S35" s="100" t="e">
        <f>LEN(#REF!)-LEN(SUBSTITUTE(#REF!,S$9,))</f>
        <v>#REF!</v>
      </c>
      <c r="T35" s="100" t="e">
        <f>LEN(#REF!)-LEN(SUBSTITUTE(#REF!,T$9,))</f>
        <v>#REF!</v>
      </c>
    </row>
    <row r="36" spans="1:20">
      <c r="A36" s="143"/>
      <c r="B36" s="133"/>
      <c r="C36" s="133"/>
      <c r="D36" s="133"/>
      <c r="E36" s="133"/>
      <c r="F36" s="133"/>
      <c r="G36" s="133"/>
      <c r="I36" s="133"/>
      <c r="J36" s="100" t="str">
        <f t="shared" si="3"/>
        <v xml:space="preserve"> clonado em  entre </v>
      </c>
      <c r="K36" s="101" t="e">
        <f t="shared" si="1"/>
        <v>#REF!</v>
      </c>
      <c r="L36" s="100" t="e">
        <f t="shared" si="2"/>
        <v>#REF!</v>
      </c>
      <c r="M36" s="100" t="e">
        <f>LEN(#REF!)-LEN(SUBSTITUTE(#REF!,M$9,))</f>
        <v>#REF!</v>
      </c>
      <c r="N36" s="100" t="e">
        <f>LEN(#REF!)-LEN(SUBSTITUTE(#REF!,N$9,))</f>
        <v>#REF!</v>
      </c>
      <c r="O36" s="100" t="e">
        <f>LEN(#REF!)-LEN(SUBSTITUTE(#REF!,O$9,))</f>
        <v>#REF!</v>
      </c>
      <c r="P36" s="100" t="e">
        <f>LEN(#REF!)-LEN(SUBSTITUTE(#REF!,P$9,))</f>
        <v>#REF!</v>
      </c>
      <c r="Q36" s="100" t="e">
        <f>LEN(#REF!)-LEN(SUBSTITUTE(#REF!,Q$9,))</f>
        <v>#REF!</v>
      </c>
      <c r="R36" s="100" t="e">
        <f>LEN(#REF!)-LEN(SUBSTITUTE(#REF!,R$9,))</f>
        <v>#REF!</v>
      </c>
      <c r="S36" s="100" t="e">
        <f>LEN(#REF!)-LEN(SUBSTITUTE(#REF!,S$9,))</f>
        <v>#REF!</v>
      </c>
      <c r="T36" s="100" t="e">
        <f>LEN(#REF!)-LEN(SUBSTITUTE(#REF!,T$9,))</f>
        <v>#REF!</v>
      </c>
    </row>
    <row r="37" spans="1:20">
      <c r="A37" s="131"/>
      <c r="B37" s="133"/>
      <c r="C37" s="133"/>
      <c r="D37" s="133"/>
      <c r="E37" s="133"/>
      <c r="F37" s="133"/>
      <c r="G37" s="133"/>
      <c r="I37" s="133"/>
      <c r="J37" s="100" t="str">
        <f t="shared" si="3"/>
        <v xml:space="preserve"> clonado em  entre </v>
      </c>
      <c r="K37" s="101" t="e">
        <f t="shared" si="1"/>
        <v>#REF!</v>
      </c>
      <c r="L37" s="100" t="e">
        <f t="shared" si="2"/>
        <v>#REF!</v>
      </c>
      <c r="M37" s="100" t="e">
        <f>LEN(#REF!)-LEN(SUBSTITUTE(#REF!,M$9,))</f>
        <v>#REF!</v>
      </c>
      <c r="N37" s="100" t="e">
        <f>LEN(#REF!)-LEN(SUBSTITUTE(#REF!,N$9,))</f>
        <v>#REF!</v>
      </c>
      <c r="O37" s="100" t="e">
        <f>LEN(#REF!)-LEN(SUBSTITUTE(#REF!,O$9,))</f>
        <v>#REF!</v>
      </c>
      <c r="P37" s="100" t="e">
        <f>LEN(#REF!)-LEN(SUBSTITUTE(#REF!,P$9,))</f>
        <v>#REF!</v>
      </c>
      <c r="Q37" s="100" t="e">
        <f>LEN(#REF!)-LEN(SUBSTITUTE(#REF!,Q$9,))</f>
        <v>#REF!</v>
      </c>
      <c r="R37" s="100" t="e">
        <f>LEN(#REF!)-LEN(SUBSTITUTE(#REF!,R$9,))</f>
        <v>#REF!</v>
      </c>
      <c r="S37" s="100" t="e">
        <f>LEN(#REF!)-LEN(SUBSTITUTE(#REF!,S$9,))</f>
        <v>#REF!</v>
      </c>
      <c r="T37" s="100" t="e">
        <f>LEN(#REF!)-LEN(SUBSTITUTE(#REF!,T$9,))</f>
        <v>#REF!</v>
      </c>
    </row>
    <row r="38" spans="1:20">
      <c r="A38" s="131"/>
      <c r="B38" s="133"/>
      <c r="C38" s="133"/>
      <c r="D38" s="133"/>
      <c r="E38" s="133"/>
      <c r="F38" s="133"/>
      <c r="G38" s="133"/>
      <c r="I38" s="133"/>
      <c r="J38" s="100" t="str">
        <f t="shared" si="3"/>
        <v xml:space="preserve"> clonado em  entre </v>
      </c>
      <c r="K38" s="101" t="e">
        <f t="shared" si="1"/>
        <v>#REF!</v>
      </c>
      <c r="L38" s="100" t="e">
        <f t="shared" si="2"/>
        <v>#REF!</v>
      </c>
      <c r="M38" s="100" t="e">
        <f>LEN(#REF!)-LEN(SUBSTITUTE(#REF!,M$9,))</f>
        <v>#REF!</v>
      </c>
      <c r="N38" s="100" t="e">
        <f>LEN(#REF!)-LEN(SUBSTITUTE(#REF!,N$9,))</f>
        <v>#REF!</v>
      </c>
      <c r="O38" s="100" t="e">
        <f>LEN(#REF!)-LEN(SUBSTITUTE(#REF!,O$9,))</f>
        <v>#REF!</v>
      </c>
      <c r="P38" s="100" t="e">
        <f>LEN(#REF!)-LEN(SUBSTITUTE(#REF!,P$9,))</f>
        <v>#REF!</v>
      </c>
      <c r="Q38" s="100" t="e">
        <f>LEN(#REF!)-LEN(SUBSTITUTE(#REF!,Q$9,))</f>
        <v>#REF!</v>
      </c>
      <c r="R38" s="100" t="e">
        <f>LEN(#REF!)-LEN(SUBSTITUTE(#REF!,R$9,))</f>
        <v>#REF!</v>
      </c>
      <c r="S38" s="100" t="e">
        <f>LEN(#REF!)-LEN(SUBSTITUTE(#REF!,S$9,))</f>
        <v>#REF!</v>
      </c>
      <c r="T38" s="100" t="e">
        <f>LEN(#REF!)-LEN(SUBSTITUTE(#REF!,T$9,))</f>
        <v>#REF!</v>
      </c>
    </row>
    <row r="39" spans="1:20">
      <c r="A39" s="144"/>
      <c r="B39" s="133"/>
      <c r="C39" s="133"/>
      <c r="D39" s="133"/>
      <c r="E39" s="133"/>
      <c r="F39" s="133"/>
      <c r="G39" s="133"/>
      <c r="I39" s="133"/>
      <c r="J39" s="100" t="str">
        <f t="shared" si="3"/>
        <v xml:space="preserve"> clonado em  entre </v>
      </c>
      <c r="K39" s="101" t="e">
        <f t="shared" si="1"/>
        <v>#REF!</v>
      </c>
      <c r="L39" s="100" t="e">
        <f t="shared" si="2"/>
        <v>#REF!</v>
      </c>
      <c r="M39" s="100" t="e">
        <f>LEN(#REF!)-LEN(SUBSTITUTE(#REF!,M$9,))</f>
        <v>#REF!</v>
      </c>
      <c r="N39" s="100" t="e">
        <f>LEN(#REF!)-LEN(SUBSTITUTE(#REF!,N$9,))</f>
        <v>#REF!</v>
      </c>
      <c r="O39" s="100" t="e">
        <f>LEN(#REF!)-LEN(SUBSTITUTE(#REF!,O$9,))</f>
        <v>#REF!</v>
      </c>
      <c r="P39" s="100" t="e">
        <f>LEN(#REF!)-LEN(SUBSTITUTE(#REF!,P$9,))</f>
        <v>#REF!</v>
      </c>
      <c r="Q39" s="100" t="e">
        <f>LEN(#REF!)-LEN(SUBSTITUTE(#REF!,Q$9,))</f>
        <v>#REF!</v>
      </c>
      <c r="R39" s="100" t="e">
        <f>LEN(#REF!)-LEN(SUBSTITUTE(#REF!,R$9,))</f>
        <v>#REF!</v>
      </c>
      <c r="S39" s="100" t="e">
        <f>LEN(#REF!)-LEN(SUBSTITUTE(#REF!,S$9,))</f>
        <v>#REF!</v>
      </c>
      <c r="T39" s="100" t="e">
        <f>LEN(#REF!)-LEN(SUBSTITUTE(#REF!,T$9,))</f>
        <v>#REF!</v>
      </c>
    </row>
    <row r="40" spans="1:20">
      <c r="A40" s="145"/>
      <c r="B40" s="133"/>
      <c r="C40" s="133"/>
      <c r="D40" s="133"/>
      <c r="E40" s="133"/>
      <c r="F40" s="133"/>
      <c r="G40" s="133"/>
      <c r="I40" s="133"/>
      <c r="J40" s="100" t="str">
        <f t="shared" si="3"/>
        <v xml:space="preserve"> clonado em  entre </v>
      </c>
      <c r="K40" s="101" t="e">
        <f t="shared" si="1"/>
        <v>#REF!</v>
      </c>
      <c r="L40" s="100" t="e">
        <f t="shared" si="2"/>
        <v>#REF!</v>
      </c>
      <c r="M40" s="100" t="e">
        <f>LEN(#REF!)-LEN(SUBSTITUTE(#REF!,M$9,))</f>
        <v>#REF!</v>
      </c>
      <c r="N40" s="100" t="e">
        <f>LEN(#REF!)-LEN(SUBSTITUTE(#REF!,N$9,))</f>
        <v>#REF!</v>
      </c>
      <c r="O40" s="100" t="e">
        <f>LEN(#REF!)-LEN(SUBSTITUTE(#REF!,O$9,))</f>
        <v>#REF!</v>
      </c>
      <c r="P40" s="100" t="e">
        <f>LEN(#REF!)-LEN(SUBSTITUTE(#REF!,P$9,))</f>
        <v>#REF!</v>
      </c>
      <c r="Q40" s="100" t="e">
        <f>LEN(#REF!)-LEN(SUBSTITUTE(#REF!,Q$9,))</f>
        <v>#REF!</v>
      </c>
      <c r="R40" s="100" t="e">
        <f>LEN(#REF!)-LEN(SUBSTITUTE(#REF!,R$9,))</f>
        <v>#REF!</v>
      </c>
      <c r="S40" s="100" t="e">
        <f>LEN(#REF!)-LEN(SUBSTITUTE(#REF!,S$9,))</f>
        <v>#REF!</v>
      </c>
      <c r="T40" s="100" t="e">
        <f>LEN(#REF!)-LEN(SUBSTITUTE(#REF!,T$9,))</f>
        <v>#REF!</v>
      </c>
    </row>
    <row r="41" spans="1:20">
      <c r="A41" s="144"/>
      <c r="B41" s="133"/>
      <c r="C41" s="133"/>
      <c r="D41" s="133"/>
      <c r="E41" s="133"/>
      <c r="F41" s="133"/>
      <c r="G41" s="133"/>
      <c r="I41" s="133"/>
      <c r="J41" s="100" t="str">
        <f t="shared" si="3"/>
        <v xml:space="preserve"> clonado em  entre </v>
      </c>
      <c r="K41" s="101" t="e">
        <f t="shared" si="1"/>
        <v>#REF!</v>
      </c>
      <c r="L41" s="100" t="e">
        <f t="shared" si="2"/>
        <v>#REF!</v>
      </c>
      <c r="M41" s="100" t="e">
        <f>LEN(#REF!)-LEN(SUBSTITUTE(#REF!,M$9,))</f>
        <v>#REF!</v>
      </c>
      <c r="N41" s="100" t="e">
        <f>LEN(#REF!)-LEN(SUBSTITUTE(#REF!,N$9,))</f>
        <v>#REF!</v>
      </c>
      <c r="O41" s="100" t="e">
        <f>LEN(#REF!)-LEN(SUBSTITUTE(#REF!,O$9,))</f>
        <v>#REF!</v>
      </c>
      <c r="P41" s="100" t="e">
        <f>LEN(#REF!)-LEN(SUBSTITUTE(#REF!,P$9,))</f>
        <v>#REF!</v>
      </c>
      <c r="Q41" s="100" t="e">
        <f>LEN(#REF!)-LEN(SUBSTITUTE(#REF!,Q$9,))</f>
        <v>#REF!</v>
      </c>
      <c r="R41" s="100" t="e">
        <f>LEN(#REF!)-LEN(SUBSTITUTE(#REF!,R$9,))</f>
        <v>#REF!</v>
      </c>
      <c r="S41" s="100" t="e">
        <f>LEN(#REF!)-LEN(SUBSTITUTE(#REF!,S$9,))</f>
        <v>#REF!</v>
      </c>
      <c r="T41" s="100" t="e">
        <f>LEN(#REF!)-LEN(SUBSTITUTE(#REF!,T$9,))</f>
        <v>#REF!</v>
      </c>
    </row>
    <row r="42" spans="1:20">
      <c r="A42" s="145"/>
      <c r="B42" s="133"/>
      <c r="C42" s="133"/>
      <c r="D42" s="133"/>
      <c r="E42" s="133"/>
      <c r="F42" s="133"/>
      <c r="G42" s="133"/>
      <c r="I42" s="133"/>
      <c r="J42" s="100" t="str">
        <f t="shared" si="3"/>
        <v xml:space="preserve"> clonado em  entre </v>
      </c>
      <c r="K42" s="101" t="e">
        <f t="shared" si="1"/>
        <v>#REF!</v>
      </c>
      <c r="L42" s="100" t="e">
        <f t="shared" si="2"/>
        <v>#REF!</v>
      </c>
      <c r="M42" s="100" t="e">
        <f>LEN(#REF!)-LEN(SUBSTITUTE(#REF!,M$9,))</f>
        <v>#REF!</v>
      </c>
      <c r="N42" s="100" t="e">
        <f>LEN(#REF!)-LEN(SUBSTITUTE(#REF!,N$9,))</f>
        <v>#REF!</v>
      </c>
      <c r="O42" s="100" t="e">
        <f>LEN(#REF!)-LEN(SUBSTITUTE(#REF!,O$9,))</f>
        <v>#REF!</v>
      </c>
      <c r="P42" s="100" t="e">
        <f>LEN(#REF!)-LEN(SUBSTITUTE(#REF!,P$9,))</f>
        <v>#REF!</v>
      </c>
      <c r="Q42" s="100" t="e">
        <f>LEN(#REF!)-LEN(SUBSTITUTE(#REF!,Q$9,))</f>
        <v>#REF!</v>
      </c>
      <c r="R42" s="100" t="e">
        <f>LEN(#REF!)-LEN(SUBSTITUTE(#REF!,R$9,))</f>
        <v>#REF!</v>
      </c>
      <c r="S42" s="100" t="e">
        <f>LEN(#REF!)-LEN(SUBSTITUTE(#REF!,S$9,))</f>
        <v>#REF!</v>
      </c>
      <c r="T42" s="100" t="e">
        <f>LEN(#REF!)-LEN(SUBSTITUTE(#REF!,T$9,))</f>
        <v>#REF!</v>
      </c>
    </row>
    <row r="43" spans="1:20">
      <c r="A43" s="146"/>
      <c r="B43" s="134"/>
      <c r="C43" s="134"/>
      <c r="D43" s="134"/>
      <c r="E43" s="134"/>
      <c r="F43" s="134"/>
      <c r="G43" s="134"/>
      <c r="I43" s="134"/>
      <c r="J43" s="100" t="str">
        <f t="shared" si="3"/>
        <v xml:space="preserve"> clonado em  entre </v>
      </c>
      <c r="K43" s="101" t="e">
        <f t="shared" si="1"/>
        <v>#REF!</v>
      </c>
      <c r="L43" s="100" t="e">
        <f t="shared" si="2"/>
        <v>#REF!</v>
      </c>
      <c r="M43" s="100" t="e">
        <f>LEN(#REF!)-LEN(SUBSTITUTE(#REF!,M$9,))</f>
        <v>#REF!</v>
      </c>
      <c r="N43" s="100" t="e">
        <f>LEN(#REF!)-LEN(SUBSTITUTE(#REF!,N$9,))</f>
        <v>#REF!</v>
      </c>
      <c r="O43" s="100" t="e">
        <f>LEN(#REF!)-LEN(SUBSTITUTE(#REF!,O$9,))</f>
        <v>#REF!</v>
      </c>
      <c r="P43" s="100" t="e">
        <f>LEN(#REF!)-LEN(SUBSTITUTE(#REF!,P$9,))</f>
        <v>#REF!</v>
      </c>
      <c r="Q43" s="100" t="e">
        <f>LEN(#REF!)-LEN(SUBSTITUTE(#REF!,Q$9,))</f>
        <v>#REF!</v>
      </c>
      <c r="R43" s="100" t="e">
        <f>LEN(#REF!)-LEN(SUBSTITUTE(#REF!,R$9,))</f>
        <v>#REF!</v>
      </c>
      <c r="S43" s="100" t="e">
        <f>LEN(#REF!)-LEN(SUBSTITUTE(#REF!,S$9,))</f>
        <v>#REF!</v>
      </c>
      <c r="T43" s="100" t="e">
        <f>LEN(#REF!)-LEN(SUBSTITUTE(#REF!,T$9,))</f>
        <v>#REF!</v>
      </c>
    </row>
    <row r="44" spans="1:20">
      <c r="A44" s="147"/>
      <c r="B44" s="134"/>
      <c r="C44" s="134"/>
      <c r="D44" s="134"/>
      <c r="E44" s="134"/>
      <c r="F44" s="134"/>
      <c r="G44" s="134"/>
      <c r="I44" s="134"/>
      <c r="J44" s="100" t="str">
        <f t="shared" si="3"/>
        <v xml:space="preserve"> clonado em  entre </v>
      </c>
      <c r="K44" s="101" t="e">
        <f t="shared" si="1"/>
        <v>#REF!</v>
      </c>
      <c r="L44" s="100" t="e">
        <f t="shared" si="2"/>
        <v>#REF!</v>
      </c>
      <c r="M44" s="100" t="e">
        <f>LEN(#REF!)-LEN(SUBSTITUTE(#REF!,M$9,))</f>
        <v>#REF!</v>
      </c>
      <c r="N44" s="100" t="e">
        <f>LEN(#REF!)-LEN(SUBSTITUTE(#REF!,N$9,))</f>
        <v>#REF!</v>
      </c>
      <c r="O44" s="100" t="e">
        <f>LEN(#REF!)-LEN(SUBSTITUTE(#REF!,O$9,))</f>
        <v>#REF!</v>
      </c>
      <c r="P44" s="100" t="e">
        <f>LEN(#REF!)-LEN(SUBSTITUTE(#REF!,P$9,))</f>
        <v>#REF!</v>
      </c>
      <c r="Q44" s="100" t="e">
        <f>LEN(#REF!)-LEN(SUBSTITUTE(#REF!,Q$9,))</f>
        <v>#REF!</v>
      </c>
      <c r="R44" s="100" t="e">
        <f>LEN(#REF!)-LEN(SUBSTITUTE(#REF!,R$9,))</f>
        <v>#REF!</v>
      </c>
      <c r="S44" s="100" t="e">
        <f>LEN(#REF!)-LEN(SUBSTITUTE(#REF!,S$9,))</f>
        <v>#REF!</v>
      </c>
      <c r="T44" s="100" t="e">
        <f>LEN(#REF!)-LEN(SUBSTITUTE(#REF!,T$9,))</f>
        <v>#REF!</v>
      </c>
    </row>
    <row r="45" spans="1:20">
      <c r="A45" s="146"/>
      <c r="B45" s="134"/>
      <c r="C45" s="134"/>
      <c r="D45" s="134"/>
      <c r="E45" s="134"/>
      <c r="F45" s="134"/>
      <c r="G45" s="134"/>
      <c r="I45" s="134"/>
      <c r="J45" s="100" t="str">
        <f t="shared" si="3"/>
        <v xml:space="preserve"> clonado em  entre </v>
      </c>
      <c r="K45" s="101" t="e">
        <f t="shared" si="1"/>
        <v>#REF!</v>
      </c>
      <c r="L45" s="100" t="e">
        <f t="shared" si="2"/>
        <v>#REF!</v>
      </c>
      <c r="M45" s="100" t="e">
        <f>LEN(#REF!)-LEN(SUBSTITUTE(#REF!,M$9,))</f>
        <v>#REF!</v>
      </c>
      <c r="N45" s="100" t="e">
        <f>LEN(#REF!)-LEN(SUBSTITUTE(#REF!,N$9,))</f>
        <v>#REF!</v>
      </c>
      <c r="O45" s="100" t="e">
        <f>LEN(#REF!)-LEN(SUBSTITUTE(#REF!,O$9,))</f>
        <v>#REF!</v>
      </c>
      <c r="P45" s="100" t="e">
        <f>LEN(#REF!)-LEN(SUBSTITUTE(#REF!,P$9,))</f>
        <v>#REF!</v>
      </c>
      <c r="Q45" s="100" t="e">
        <f>LEN(#REF!)-LEN(SUBSTITUTE(#REF!,Q$9,))</f>
        <v>#REF!</v>
      </c>
      <c r="R45" s="100" t="e">
        <f>LEN(#REF!)-LEN(SUBSTITUTE(#REF!,R$9,))</f>
        <v>#REF!</v>
      </c>
      <c r="S45" s="100" t="e">
        <f>LEN(#REF!)-LEN(SUBSTITUTE(#REF!,S$9,))</f>
        <v>#REF!</v>
      </c>
      <c r="T45" s="100" t="e">
        <f>LEN(#REF!)-LEN(SUBSTITUTE(#REF!,T$9,))</f>
        <v>#REF!</v>
      </c>
    </row>
    <row r="46" spans="1:20">
      <c r="A46" s="147"/>
      <c r="B46" s="134"/>
      <c r="C46" s="134"/>
      <c r="D46" s="134"/>
      <c r="E46" s="134"/>
      <c r="F46" s="134"/>
      <c r="G46" s="134"/>
      <c r="I46" s="134"/>
      <c r="J46" s="100" t="str">
        <f t="shared" si="3"/>
        <v xml:space="preserve"> clonado em  entre </v>
      </c>
      <c r="K46" s="101" t="e">
        <f t="shared" si="1"/>
        <v>#REF!</v>
      </c>
      <c r="L46" s="100" t="e">
        <f t="shared" si="2"/>
        <v>#REF!</v>
      </c>
      <c r="M46" s="100" t="e">
        <f>LEN(#REF!)-LEN(SUBSTITUTE(#REF!,M$9,))</f>
        <v>#REF!</v>
      </c>
      <c r="N46" s="100" t="e">
        <f>LEN(#REF!)-LEN(SUBSTITUTE(#REF!,N$9,))</f>
        <v>#REF!</v>
      </c>
      <c r="O46" s="100" t="e">
        <f>LEN(#REF!)-LEN(SUBSTITUTE(#REF!,O$9,))</f>
        <v>#REF!</v>
      </c>
      <c r="P46" s="100" t="e">
        <f>LEN(#REF!)-LEN(SUBSTITUTE(#REF!,P$9,))</f>
        <v>#REF!</v>
      </c>
      <c r="Q46" s="100" t="e">
        <f>LEN(#REF!)-LEN(SUBSTITUTE(#REF!,Q$9,))</f>
        <v>#REF!</v>
      </c>
      <c r="R46" s="100" t="e">
        <f>LEN(#REF!)-LEN(SUBSTITUTE(#REF!,R$9,))</f>
        <v>#REF!</v>
      </c>
      <c r="S46" s="100" t="e">
        <f>LEN(#REF!)-LEN(SUBSTITUTE(#REF!,S$9,))</f>
        <v>#REF!</v>
      </c>
      <c r="T46" s="100" t="e">
        <f>LEN(#REF!)-LEN(SUBSTITUTE(#REF!,T$9,))</f>
        <v>#REF!</v>
      </c>
    </row>
    <row r="47" spans="1:20">
      <c r="A47" s="132"/>
      <c r="B47" s="133"/>
      <c r="C47" s="133"/>
      <c r="D47" s="133"/>
      <c r="E47" s="133"/>
      <c r="F47" s="133"/>
      <c r="G47" s="133"/>
      <c r="I47" s="133"/>
      <c r="J47" s="100" t="str">
        <f t="shared" si="3"/>
        <v xml:space="preserve"> clonado em  entre </v>
      </c>
      <c r="K47" s="101" t="e">
        <f t="shared" si="1"/>
        <v>#REF!</v>
      </c>
      <c r="L47" s="100" t="e">
        <f t="shared" si="2"/>
        <v>#REF!</v>
      </c>
      <c r="M47" s="100" t="e">
        <f>LEN(#REF!)-LEN(SUBSTITUTE(#REF!,M$9,))</f>
        <v>#REF!</v>
      </c>
      <c r="N47" s="100" t="e">
        <f>LEN(#REF!)-LEN(SUBSTITUTE(#REF!,N$9,))</f>
        <v>#REF!</v>
      </c>
      <c r="O47" s="100" t="e">
        <f>LEN(#REF!)-LEN(SUBSTITUTE(#REF!,O$9,))</f>
        <v>#REF!</v>
      </c>
      <c r="P47" s="100" t="e">
        <f>LEN(#REF!)-LEN(SUBSTITUTE(#REF!,P$9,))</f>
        <v>#REF!</v>
      </c>
      <c r="Q47" s="100" t="e">
        <f>LEN(#REF!)-LEN(SUBSTITUTE(#REF!,Q$9,))</f>
        <v>#REF!</v>
      </c>
      <c r="R47" s="100" t="e">
        <f>LEN(#REF!)-LEN(SUBSTITUTE(#REF!,R$9,))</f>
        <v>#REF!</v>
      </c>
      <c r="S47" s="100" t="e">
        <f>LEN(#REF!)-LEN(SUBSTITUTE(#REF!,S$9,))</f>
        <v>#REF!</v>
      </c>
      <c r="T47" s="100" t="e">
        <f>LEN(#REF!)-LEN(SUBSTITUTE(#REF!,T$9,))</f>
        <v>#REF!</v>
      </c>
    </row>
    <row r="48" spans="1:20">
      <c r="A48" s="134"/>
      <c r="B48" s="134"/>
      <c r="C48" s="134"/>
      <c r="D48" s="134"/>
      <c r="E48" s="134"/>
      <c r="F48" s="134"/>
      <c r="G48" s="134"/>
      <c r="I48" s="134"/>
      <c r="J48" s="100" t="str">
        <f t="shared" si="3"/>
        <v xml:space="preserve"> clonado em  entre </v>
      </c>
      <c r="K48" s="101" t="e">
        <f t="shared" si="1"/>
        <v>#REF!</v>
      </c>
      <c r="L48" s="100" t="e">
        <f t="shared" si="2"/>
        <v>#REF!</v>
      </c>
      <c r="M48" s="100" t="e">
        <f>LEN(#REF!)-LEN(SUBSTITUTE(#REF!,M$9,))</f>
        <v>#REF!</v>
      </c>
      <c r="N48" s="100" t="e">
        <f>LEN(#REF!)-LEN(SUBSTITUTE(#REF!,N$9,))</f>
        <v>#REF!</v>
      </c>
      <c r="O48" s="100" t="e">
        <f>LEN(#REF!)-LEN(SUBSTITUTE(#REF!,O$9,))</f>
        <v>#REF!</v>
      </c>
      <c r="P48" s="100" t="e">
        <f>LEN(#REF!)-LEN(SUBSTITUTE(#REF!,P$9,))</f>
        <v>#REF!</v>
      </c>
      <c r="Q48" s="100" t="e">
        <f>LEN(#REF!)-LEN(SUBSTITUTE(#REF!,Q$9,))</f>
        <v>#REF!</v>
      </c>
      <c r="R48" s="100" t="e">
        <f>LEN(#REF!)-LEN(SUBSTITUTE(#REF!,R$9,))</f>
        <v>#REF!</v>
      </c>
      <c r="S48" s="100" t="e">
        <f>LEN(#REF!)-LEN(SUBSTITUTE(#REF!,S$9,))</f>
        <v>#REF!</v>
      </c>
      <c r="T48" s="100" t="e">
        <f>LEN(#REF!)-LEN(SUBSTITUTE(#REF!,T$9,))</f>
        <v>#REF!</v>
      </c>
    </row>
    <row r="49" spans="1:20">
      <c r="A49" s="148"/>
      <c r="B49" s="135"/>
      <c r="C49" s="135"/>
      <c r="D49" s="135"/>
      <c r="E49" s="135"/>
      <c r="F49" s="135"/>
      <c r="G49" s="135"/>
      <c r="I49" s="135"/>
      <c r="J49" s="100" t="str">
        <f t="shared" si="3"/>
        <v xml:space="preserve"> clonado em  entre </v>
      </c>
      <c r="K49" s="101" t="e">
        <f t="shared" si="1"/>
        <v>#REF!</v>
      </c>
      <c r="L49" s="100" t="e">
        <f t="shared" si="2"/>
        <v>#REF!</v>
      </c>
      <c r="M49" s="100" t="e">
        <f>LEN(#REF!)-LEN(SUBSTITUTE(#REF!,M$9,))</f>
        <v>#REF!</v>
      </c>
      <c r="N49" s="100" t="e">
        <f>LEN(#REF!)-LEN(SUBSTITUTE(#REF!,N$9,))</f>
        <v>#REF!</v>
      </c>
      <c r="O49" s="100" t="e">
        <f>LEN(#REF!)-LEN(SUBSTITUTE(#REF!,O$9,))</f>
        <v>#REF!</v>
      </c>
      <c r="P49" s="100" t="e">
        <f>LEN(#REF!)-LEN(SUBSTITUTE(#REF!,P$9,))</f>
        <v>#REF!</v>
      </c>
      <c r="Q49" s="100" t="e">
        <f>LEN(#REF!)-LEN(SUBSTITUTE(#REF!,Q$9,))</f>
        <v>#REF!</v>
      </c>
      <c r="R49" s="100" t="e">
        <f>LEN(#REF!)-LEN(SUBSTITUTE(#REF!,R$9,))</f>
        <v>#REF!</v>
      </c>
      <c r="S49" s="100" t="e">
        <f>LEN(#REF!)-LEN(SUBSTITUTE(#REF!,S$9,))</f>
        <v>#REF!</v>
      </c>
      <c r="T49" s="100" t="e">
        <f>LEN(#REF!)-LEN(SUBSTITUTE(#REF!,T$9,))</f>
        <v>#REF!</v>
      </c>
    </row>
    <row r="50" spans="1:20">
      <c r="A50" s="149"/>
      <c r="B50" s="135"/>
      <c r="C50" s="135"/>
      <c r="D50" s="135"/>
      <c r="E50" s="135"/>
      <c r="F50" s="135"/>
      <c r="G50" s="135"/>
      <c r="I50" s="135"/>
      <c r="J50" s="100" t="str">
        <f t="shared" si="3"/>
        <v xml:space="preserve"> clonado em  entre </v>
      </c>
      <c r="K50" s="101" t="e">
        <f t="shared" si="1"/>
        <v>#REF!</v>
      </c>
      <c r="L50" s="100" t="e">
        <f t="shared" si="2"/>
        <v>#REF!</v>
      </c>
      <c r="M50" s="100" t="e">
        <f>LEN(#REF!)-LEN(SUBSTITUTE(#REF!,M$9,))</f>
        <v>#REF!</v>
      </c>
      <c r="N50" s="100" t="e">
        <f>LEN(#REF!)-LEN(SUBSTITUTE(#REF!,N$9,))</f>
        <v>#REF!</v>
      </c>
      <c r="O50" s="100" t="e">
        <f>LEN(#REF!)-LEN(SUBSTITUTE(#REF!,O$9,))</f>
        <v>#REF!</v>
      </c>
      <c r="P50" s="100" t="e">
        <f>LEN(#REF!)-LEN(SUBSTITUTE(#REF!,P$9,))</f>
        <v>#REF!</v>
      </c>
      <c r="Q50" s="100" t="e">
        <f>LEN(#REF!)-LEN(SUBSTITUTE(#REF!,Q$9,))</f>
        <v>#REF!</v>
      </c>
      <c r="R50" s="100" t="e">
        <f>LEN(#REF!)-LEN(SUBSTITUTE(#REF!,R$9,))</f>
        <v>#REF!</v>
      </c>
      <c r="S50" s="100" t="e">
        <f>LEN(#REF!)-LEN(SUBSTITUTE(#REF!,S$9,))</f>
        <v>#REF!</v>
      </c>
      <c r="T50" s="100" t="e">
        <f>LEN(#REF!)-LEN(SUBSTITUTE(#REF!,T$9,))</f>
        <v>#REF!</v>
      </c>
    </row>
    <row r="51" spans="1:20">
      <c r="J51" s="100" t="str">
        <f>CONCATENATE(A51," clonado em ",I51," entre ",B51, " e ", F51)</f>
        <v xml:space="preserve"> clonado em  entre  e </v>
      </c>
      <c r="K51" s="101" t="e">
        <f t="shared" si="1"/>
        <v>#REF!</v>
      </c>
      <c r="L51" s="100" t="e">
        <f t="shared" si="2"/>
        <v>#REF!</v>
      </c>
      <c r="M51" s="100" t="e">
        <f>LEN(#REF!)-LEN(SUBSTITUTE(#REF!,M$9,))</f>
        <v>#REF!</v>
      </c>
      <c r="N51" s="100" t="e">
        <f>LEN(#REF!)-LEN(SUBSTITUTE(#REF!,N$9,))</f>
        <v>#REF!</v>
      </c>
      <c r="O51" s="100" t="e">
        <f>LEN(#REF!)-LEN(SUBSTITUTE(#REF!,O$9,))</f>
        <v>#REF!</v>
      </c>
      <c r="P51" s="100" t="e">
        <f>LEN(#REF!)-LEN(SUBSTITUTE(#REF!,P$9,))</f>
        <v>#REF!</v>
      </c>
      <c r="Q51" s="100" t="e">
        <f>LEN(#REF!)-LEN(SUBSTITUTE(#REF!,Q$9,))</f>
        <v>#REF!</v>
      </c>
      <c r="R51" s="100" t="e">
        <f>LEN(#REF!)-LEN(SUBSTITUTE(#REF!,R$9,))</f>
        <v>#REF!</v>
      </c>
      <c r="S51" s="100" t="e">
        <f>LEN(#REF!)-LEN(SUBSTITUTE(#REF!,S$9,))</f>
        <v>#REF!</v>
      </c>
      <c r="T51" s="100" t="e">
        <f>LEN(#REF!)-LEN(SUBSTITUTE(#REF!,T$9,))</f>
        <v>#REF!</v>
      </c>
    </row>
    <row r="52" spans="1:20">
      <c r="J52" s="100" t="str">
        <f>CONCATENATE(A52," clonado em ",I52," entre ",B52, " e ", F52)</f>
        <v xml:space="preserve"> clonado em  entre  e </v>
      </c>
      <c r="K52" s="101" t="e">
        <f t="shared" si="1"/>
        <v>#REF!</v>
      </c>
      <c r="L52" s="100" t="e">
        <f t="shared" si="2"/>
        <v>#REF!</v>
      </c>
      <c r="M52" s="100" t="e">
        <f>LEN(#REF!)-LEN(SUBSTITUTE(#REF!,M$9,))</f>
        <v>#REF!</v>
      </c>
      <c r="N52" s="100" t="e">
        <f>LEN(#REF!)-LEN(SUBSTITUTE(#REF!,N$9,))</f>
        <v>#REF!</v>
      </c>
      <c r="O52" s="100" t="e">
        <f>LEN(#REF!)-LEN(SUBSTITUTE(#REF!,O$9,))</f>
        <v>#REF!</v>
      </c>
      <c r="P52" s="100" t="e">
        <f>LEN(#REF!)-LEN(SUBSTITUTE(#REF!,P$9,))</f>
        <v>#REF!</v>
      </c>
      <c r="Q52" s="100" t="e">
        <f>LEN(#REF!)-LEN(SUBSTITUTE(#REF!,Q$9,))</f>
        <v>#REF!</v>
      </c>
      <c r="R52" s="100" t="e">
        <f>LEN(#REF!)-LEN(SUBSTITUTE(#REF!,R$9,))</f>
        <v>#REF!</v>
      </c>
      <c r="S52" s="100" t="e">
        <f>LEN(#REF!)-LEN(SUBSTITUTE(#REF!,S$9,))</f>
        <v>#REF!</v>
      </c>
      <c r="T52" s="100" t="e">
        <f>LEN(#REF!)-LEN(SUBSTITUTE(#REF!,T$9,))</f>
        <v>#REF!</v>
      </c>
    </row>
    <row r="53" spans="1:20">
      <c r="J53" s="100" t="str">
        <f>CONCATENATE(A53," clonado em ",I53," entre ",B53, "  ", F53)</f>
        <v xml:space="preserve"> clonado em  entre   </v>
      </c>
    </row>
  </sheetData>
  <conditionalFormatting sqref="A10:A12">
    <cfRule type="duplicateValues" dxfId="23" priority="32"/>
  </conditionalFormatting>
  <conditionalFormatting sqref="A12">
    <cfRule type="duplicateValues" dxfId="22" priority="14"/>
  </conditionalFormatting>
  <conditionalFormatting sqref="A13">
    <cfRule type="duplicateValues" dxfId="21" priority="19"/>
  </conditionalFormatting>
  <conditionalFormatting sqref="A10:E12">
    <cfRule type="containsBlanks" dxfId="20" priority="33">
      <formula>LEN(TRIM(A10))=0</formula>
    </cfRule>
  </conditionalFormatting>
  <conditionalFormatting sqref="A10:E13">
    <cfRule type="containsBlanks" dxfId="19" priority="18">
      <formula>LEN(TRIM(A10))=0</formula>
    </cfRule>
  </conditionalFormatting>
  <conditionalFormatting sqref="A12:E12">
    <cfRule type="containsBlanks" dxfId="18" priority="13">
      <formula>LEN(TRIM(A12))=0</formula>
    </cfRule>
    <cfRule type="containsBlanks" dxfId="17" priority="15">
      <formula>LEN(TRIM(A12))=0</formula>
    </cfRule>
  </conditionalFormatting>
  <conditionalFormatting sqref="A13:E13">
    <cfRule type="containsBlanks" dxfId="16" priority="20">
      <formula>LEN(TRIM(A13))=0</formula>
    </cfRule>
  </conditionalFormatting>
  <conditionalFormatting sqref="B10:E11 G10:G11 I34:I35 I37:I41">
    <cfRule type="containsBlanks" dxfId="15" priority="41">
      <formula>LEN(TRIM(B10))=0</formula>
    </cfRule>
  </conditionalFormatting>
  <conditionalFormatting sqref="B10:E11 G10:G11">
    <cfRule type="containsBlanks" dxfId="14" priority="39">
      <formula>LEN(TRIM(B10))=0</formula>
    </cfRule>
  </conditionalFormatting>
  <conditionalFormatting sqref="B15:E32">
    <cfRule type="containsBlanks" dxfId="13" priority="23">
      <formula>LEN(TRIM(B15))=0</formula>
    </cfRule>
    <cfRule type="containsBlanks" dxfId="12" priority="24">
      <formula>LEN(TRIM(B15))=0</formula>
    </cfRule>
  </conditionalFormatting>
  <conditionalFormatting sqref="B12:G14">
    <cfRule type="containsBlanks" dxfId="11" priority="5">
      <formula>LEN(TRIM(B12))=0</formula>
    </cfRule>
    <cfRule type="containsBlanks" dxfId="10" priority="6">
      <formula>LEN(TRIM(B12))=0</formula>
    </cfRule>
  </conditionalFormatting>
  <conditionalFormatting sqref="F10:F11">
    <cfRule type="containsBlanks" dxfId="9" priority="1">
      <formula>LEN(TRIM(F10))=0</formula>
    </cfRule>
    <cfRule type="containsBlanks" dxfId="8" priority="2">
      <formula>LEN(TRIM(F10))=0</formula>
    </cfRule>
  </conditionalFormatting>
  <conditionalFormatting sqref="F15:F33">
    <cfRule type="containsBlanks" dxfId="7" priority="21">
      <formula>LEN(TRIM(F15))=0</formula>
    </cfRule>
    <cfRule type="containsBlanks" dxfId="6" priority="22">
      <formula>LEN(TRIM(F15))=0</formula>
    </cfRule>
  </conditionalFormatting>
  <conditionalFormatting sqref="G15:G32">
    <cfRule type="containsBlanks" dxfId="5" priority="34">
      <formula>LEN(TRIM(G15))=0</formula>
    </cfRule>
    <cfRule type="containsBlanks" dxfId="4" priority="35">
      <formula>LEN(TRIM(G15))=0</formula>
    </cfRule>
  </conditionalFormatting>
  <conditionalFormatting sqref="I34:I35 I37:I41">
    <cfRule type="duplicateValues" dxfId="3" priority="40"/>
  </conditionalFormatting>
  <conditionalFormatting sqref="I34:I41">
    <cfRule type="containsBlanks" dxfId="2" priority="36">
      <formula>LEN(TRIM(I34))=0</formula>
    </cfRule>
  </conditionalFormatting>
  <conditionalFormatting sqref="I36">
    <cfRule type="duplicateValues" dxfId="1" priority="37"/>
    <cfRule type="containsBlanks" dxfId="0" priority="38">
      <formula>LEN(TRIM(I36))=0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17B8-E2B7-46CD-A520-40BB975FE155}">
  <dimension ref="A1:R93"/>
  <sheetViews>
    <sheetView topLeftCell="F68" workbookViewId="0">
      <selection activeCell="J4" sqref="J4"/>
    </sheetView>
  </sheetViews>
  <sheetFormatPr defaultRowHeight="14.4"/>
  <cols>
    <col min="3" max="3" width="17.5546875" bestFit="1" customWidth="1"/>
    <col min="4" max="4" width="17.5546875" customWidth="1"/>
    <col min="5" max="5" width="21.88671875" bestFit="1" customWidth="1"/>
    <col min="6" max="6" width="14.109375" bestFit="1" customWidth="1"/>
    <col min="8" max="8" width="25" bestFit="1" customWidth="1"/>
    <col min="9" max="9" width="28" bestFit="1" customWidth="1"/>
    <col min="10" max="10" width="30.6640625" bestFit="1" customWidth="1"/>
    <col min="11" max="11" width="12.88671875" bestFit="1" customWidth="1"/>
    <col min="12" max="12" width="49.44140625" bestFit="1" customWidth="1"/>
    <col min="13" max="13" width="21.88671875" bestFit="1" customWidth="1"/>
    <col min="15" max="15" width="9.33203125" bestFit="1" customWidth="1"/>
    <col min="17" max="17" width="14.88671875" bestFit="1" customWidth="1"/>
  </cols>
  <sheetData>
    <row r="1" spans="1:18">
      <c r="C1" s="188" t="s">
        <v>303</v>
      </c>
      <c r="D1" s="188"/>
      <c r="E1" s="188"/>
      <c r="F1" s="155" t="s">
        <v>304</v>
      </c>
      <c r="L1" t="s">
        <v>287</v>
      </c>
    </row>
    <row r="2" spans="1:18">
      <c r="A2" t="s">
        <v>179</v>
      </c>
      <c r="B2" t="s">
        <v>174</v>
      </c>
      <c r="C2" t="s">
        <v>302</v>
      </c>
      <c r="D2" t="s">
        <v>171</v>
      </c>
      <c r="E2" t="s">
        <v>305</v>
      </c>
      <c r="F2" t="s">
        <v>305</v>
      </c>
      <c r="G2" t="s">
        <v>45</v>
      </c>
      <c r="H2" t="s">
        <v>276</v>
      </c>
      <c r="I2" t="s">
        <v>277</v>
      </c>
      <c r="J2" t="s">
        <v>175</v>
      </c>
      <c r="K2" t="s">
        <v>279</v>
      </c>
      <c r="L2" t="s">
        <v>283</v>
      </c>
      <c r="M2" s="100" t="s">
        <v>323</v>
      </c>
      <c r="N2" s="100" t="s">
        <v>324</v>
      </c>
      <c r="O2" s="100" t="s">
        <v>325</v>
      </c>
      <c r="P2" s="100" t="s">
        <v>320</v>
      </c>
      <c r="Q2" s="100" t="s">
        <v>171</v>
      </c>
      <c r="R2" s="100" t="s">
        <v>321</v>
      </c>
    </row>
    <row r="3" spans="1:18">
      <c r="A3" t="s">
        <v>88</v>
      </c>
      <c r="B3" t="s">
        <v>210</v>
      </c>
      <c r="C3" t="s">
        <v>294</v>
      </c>
      <c r="D3" t="s">
        <v>298</v>
      </c>
      <c r="E3" t="s">
        <v>176</v>
      </c>
      <c r="F3" t="s">
        <v>176</v>
      </c>
      <c r="G3" t="s">
        <v>179</v>
      </c>
      <c r="H3" t="s">
        <v>181</v>
      </c>
      <c r="I3" t="s">
        <v>210</v>
      </c>
      <c r="J3" t="s">
        <v>428</v>
      </c>
      <c r="K3" t="s">
        <v>288</v>
      </c>
      <c r="L3" t="s">
        <v>284</v>
      </c>
      <c r="M3" s="100" t="s">
        <v>278</v>
      </c>
      <c r="N3" s="100"/>
      <c r="O3" s="100"/>
      <c r="P3" s="100"/>
      <c r="Q3" s="100"/>
      <c r="R3" s="100"/>
    </row>
    <row r="4" spans="1:18">
      <c r="A4" t="s">
        <v>82</v>
      </c>
      <c r="B4" t="s">
        <v>211</v>
      </c>
      <c r="C4" t="s">
        <v>295</v>
      </c>
      <c r="D4" t="s">
        <v>293</v>
      </c>
      <c r="E4" t="s">
        <v>177</v>
      </c>
      <c r="F4" t="s">
        <v>177</v>
      </c>
      <c r="G4" t="s">
        <v>180</v>
      </c>
      <c r="H4" t="s">
        <v>182</v>
      </c>
      <c r="I4" t="s">
        <v>211</v>
      </c>
      <c r="J4" t="s">
        <v>327</v>
      </c>
      <c r="K4" t="s">
        <v>280</v>
      </c>
      <c r="L4" t="s">
        <v>285</v>
      </c>
      <c r="M4" s="100" t="s">
        <v>290</v>
      </c>
      <c r="N4" s="100"/>
      <c r="O4" s="100"/>
      <c r="P4" s="100"/>
      <c r="Q4" s="100"/>
      <c r="R4" s="100"/>
    </row>
    <row r="5" spans="1:18">
      <c r="A5" t="s">
        <v>89</v>
      </c>
      <c r="B5" t="s">
        <v>212</v>
      </c>
      <c r="C5" t="s">
        <v>296</v>
      </c>
      <c r="D5" t="s">
        <v>299</v>
      </c>
      <c r="E5" t="s">
        <v>178</v>
      </c>
      <c r="F5" t="s">
        <v>178</v>
      </c>
      <c r="H5" t="s">
        <v>183</v>
      </c>
      <c r="I5" t="s">
        <v>212</v>
      </c>
      <c r="J5" t="s">
        <v>328</v>
      </c>
      <c r="K5" t="s">
        <v>146</v>
      </c>
      <c r="L5" t="s">
        <v>286</v>
      </c>
      <c r="M5" s="100" t="s">
        <v>291</v>
      </c>
      <c r="N5" s="100"/>
      <c r="O5" s="100"/>
      <c r="P5" s="100"/>
      <c r="Q5" s="100"/>
      <c r="R5" s="100"/>
    </row>
    <row r="6" spans="1:18">
      <c r="A6" t="s">
        <v>83</v>
      </c>
      <c r="B6" t="s">
        <v>213</v>
      </c>
      <c r="C6" t="s">
        <v>297</v>
      </c>
      <c r="D6" t="s">
        <v>300</v>
      </c>
      <c r="E6" t="s">
        <v>314</v>
      </c>
      <c r="F6" t="s">
        <v>314</v>
      </c>
      <c r="H6" t="s">
        <v>184</v>
      </c>
      <c r="I6" t="s">
        <v>213</v>
      </c>
      <c r="J6" t="s">
        <v>329</v>
      </c>
      <c r="K6" t="s">
        <v>147</v>
      </c>
      <c r="M6" s="100" t="s">
        <v>292</v>
      </c>
      <c r="N6" s="100"/>
      <c r="O6" s="100"/>
      <c r="P6" s="100"/>
      <c r="Q6" s="100"/>
      <c r="R6" s="100"/>
    </row>
    <row r="7" spans="1:18">
      <c r="A7" t="s">
        <v>90</v>
      </c>
      <c r="B7" t="s">
        <v>214</v>
      </c>
      <c r="D7" t="s">
        <v>301</v>
      </c>
      <c r="E7" t="s">
        <v>319</v>
      </c>
      <c r="F7" t="s">
        <v>319</v>
      </c>
      <c r="H7" t="s">
        <v>185</v>
      </c>
      <c r="I7" t="s">
        <v>214</v>
      </c>
      <c r="J7" t="s">
        <v>330</v>
      </c>
      <c r="K7" t="s">
        <v>148</v>
      </c>
      <c r="M7" s="100" t="s">
        <v>322</v>
      </c>
      <c r="N7" s="100"/>
      <c r="O7" s="100"/>
      <c r="P7" s="100"/>
      <c r="Q7" s="100"/>
      <c r="R7" s="100"/>
    </row>
    <row r="8" spans="1:18">
      <c r="A8" t="s">
        <v>84</v>
      </c>
      <c r="B8" t="s">
        <v>215</v>
      </c>
      <c r="E8" t="s">
        <v>315</v>
      </c>
      <c r="F8" t="s">
        <v>316</v>
      </c>
      <c r="H8" t="s">
        <v>186</v>
      </c>
      <c r="I8" t="s">
        <v>215</v>
      </c>
      <c r="J8" t="s">
        <v>331</v>
      </c>
      <c r="K8" t="s">
        <v>281</v>
      </c>
    </row>
    <row r="9" spans="1:18">
      <c r="A9" t="s">
        <v>91</v>
      </c>
      <c r="B9" t="s">
        <v>216</v>
      </c>
      <c r="E9" t="s">
        <v>316</v>
      </c>
      <c r="F9" t="s">
        <v>317</v>
      </c>
      <c r="H9" t="s">
        <v>187</v>
      </c>
      <c r="I9" t="s">
        <v>216</v>
      </c>
      <c r="J9" t="s">
        <v>332</v>
      </c>
      <c r="K9" t="s">
        <v>282</v>
      </c>
    </row>
    <row r="10" spans="1:18">
      <c r="A10" t="s">
        <v>85</v>
      </c>
      <c r="B10" t="s">
        <v>217</v>
      </c>
      <c r="E10" s="167" t="s">
        <v>307</v>
      </c>
      <c r="F10" t="s">
        <v>318</v>
      </c>
      <c r="H10" t="s">
        <v>188</v>
      </c>
      <c r="I10" t="s">
        <v>217</v>
      </c>
      <c r="J10" t="s">
        <v>333</v>
      </c>
    </row>
    <row r="11" spans="1:18">
      <c r="B11" t="s">
        <v>218</v>
      </c>
      <c r="E11" s="168" t="s">
        <v>308</v>
      </c>
      <c r="F11" s="167" t="s">
        <v>307</v>
      </c>
      <c r="H11" t="s">
        <v>189</v>
      </c>
      <c r="I11" t="s">
        <v>218</v>
      </c>
      <c r="J11" t="s">
        <v>334</v>
      </c>
    </row>
    <row r="12" spans="1:18">
      <c r="B12" t="s">
        <v>219</v>
      </c>
      <c r="E12" s="169" t="s">
        <v>306</v>
      </c>
      <c r="F12" s="168" t="s">
        <v>308</v>
      </c>
      <c r="H12" t="s">
        <v>190</v>
      </c>
      <c r="I12" t="s">
        <v>219</v>
      </c>
      <c r="J12" t="s">
        <v>335</v>
      </c>
    </row>
    <row r="13" spans="1:18">
      <c r="B13" t="s">
        <v>162</v>
      </c>
      <c r="E13" s="169" t="s">
        <v>309</v>
      </c>
      <c r="F13" s="169" t="s">
        <v>306</v>
      </c>
      <c r="H13" t="s">
        <v>191</v>
      </c>
      <c r="I13" t="s">
        <v>162</v>
      </c>
      <c r="J13" t="s">
        <v>336</v>
      </c>
    </row>
    <row r="14" spans="1:18">
      <c r="B14" t="s">
        <v>220</v>
      </c>
      <c r="E14" s="134" t="s">
        <v>310</v>
      </c>
      <c r="F14" s="169" t="s">
        <v>309</v>
      </c>
      <c r="H14" t="s">
        <v>192</v>
      </c>
      <c r="I14" t="s">
        <v>220</v>
      </c>
      <c r="J14" t="s">
        <v>337</v>
      </c>
    </row>
    <row r="15" spans="1:18">
      <c r="B15" t="s">
        <v>221</v>
      </c>
      <c r="E15" s="170" t="s">
        <v>311</v>
      </c>
      <c r="F15" s="134" t="s">
        <v>310</v>
      </c>
      <c r="H15" t="s">
        <v>193</v>
      </c>
      <c r="I15" t="s">
        <v>221</v>
      </c>
      <c r="J15" t="s">
        <v>338</v>
      </c>
    </row>
    <row r="16" spans="1:18">
      <c r="B16" t="s">
        <v>222</v>
      </c>
      <c r="E16" s="171" t="s">
        <v>312</v>
      </c>
      <c r="F16" s="170" t="s">
        <v>311</v>
      </c>
      <c r="H16" t="s">
        <v>194</v>
      </c>
      <c r="I16" t="s">
        <v>222</v>
      </c>
      <c r="J16" t="s">
        <v>339</v>
      </c>
    </row>
    <row r="17" spans="2:10">
      <c r="B17" t="s">
        <v>223</v>
      </c>
      <c r="E17" s="172" t="s">
        <v>313</v>
      </c>
      <c r="F17" s="171" t="s">
        <v>312</v>
      </c>
      <c r="H17" t="s">
        <v>195</v>
      </c>
      <c r="I17" t="s">
        <v>223</v>
      </c>
      <c r="J17" t="s">
        <v>340</v>
      </c>
    </row>
    <row r="18" spans="2:10">
      <c r="B18" t="s">
        <v>224</v>
      </c>
      <c r="F18" s="172" t="s">
        <v>313</v>
      </c>
      <c r="H18" t="s">
        <v>196</v>
      </c>
      <c r="I18" t="s">
        <v>224</v>
      </c>
      <c r="J18" t="s">
        <v>341</v>
      </c>
    </row>
    <row r="19" spans="2:10">
      <c r="B19" t="s">
        <v>225</v>
      </c>
      <c r="H19" t="s">
        <v>197</v>
      </c>
      <c r="I19" t="s">
        <v>225</v>
      </c>
      <c r="J19" t="s">
        <v>342</v>
      </c>
    </row>
    <row r="20" spans="2:10">
      <c r="B20" t="s">
        <v>226</v>
      </c>
      <c r="H20" t="s">
        <v>198</v>
      </c>
      <c r="I20" t="s">
        <v>226</v>
      </c>
      <c r="J20" t="s">
        <v>343</v>
      </c>
    </row>
    <row r="21" spans="2:10">
      <c r="B21" t="s">
        <v>227</v>
      </c>
      <c r="H21" t="s">
        <v>199</v>
      </c>
      <c r="I21" t="s">
        <v>227</v>
      </c>
      <c r="J21" t="s">
        <v>344</v>
      </c>
    </row>
    <row r="22" spans="2:10">
      <c r="B22" t="s">
        <v>228</v>
      </c>
      <c r="H22" t="s">
        <v>200</v>
      </c>
      <c r="I22" t="s">
        <v>228</v>
      </c>
      <c r="J22" t="s">
        <v>345</v>
      </c>
    </row>
    <row r="23" spans="2:10">
      <c r="B23" t="s">
        <v>229</v>
      </c>
      <c r="H23" t="s">
        <v>201</v>
      </c>
      <c r="I23" t="s">
        <v>229</v>
      </c>
      <c r="J23" t="s">
        <v>346</v>
      </c>
    </row>
    <row r="24" spans="2:10">
      <c r="B24" t="s">
        <v>230</v>
      </c>
      <c r="H24" t="s">
        <v>202</v>
      </c>
      <c r="I24" t="s">
        <v>230</v>
      </c>
      <c r="J24" t="s">
        <v>347</v>
      </c>
    </row>
    <row r="25" spans="2:10">
      <c r="B25" t="s">
        <v>231</v>
      </c>
      <c r="H25" t="s">
        <v>203</v>
      </c>
      <c r="I25" t="s">
        <v>231</v>
      </c>
      <c r="J25" t="s">
        <v>348</v>
      </c>
    </row>
    <row r="26" spans="2:10">
      <c r="B26" t="s">
        <v>232</v>
      </c>
      <c r="H26" t="s">
        <v>204</v>
      </c>
      <c r="I26" t="s">
        <v>232</v>
      </c>
      <c r="J26" t="s">
        <v>349</v>
      </c>
    </row>
    <row r="27" spans="2:10">
      <c r="B27" t="s">
        <v>233</v>
      </c>
      <c r="H27" t="s">
        <v>205</v>
      </c>
      <c r="I27" t="s">
        <v>233</v>
      </c>
      <c r="J27" t="s">
        <v>350</v>
      </c>
    </row>
    <row r="28" spans="2:10">
      <c r="B28" t="s">
        <v>234</v>
      </c>
      <c r="H28" t="s">
        <v>206</v>
      </c>
      <c r="I28" t="s">
        <v>234</v>
      </c>
      <c r="J28" t="s">
        <v>351</v>
      </c>
    </row>
    <row r="29" spans="2:10">
      <c r="B29" t="s">
        <v>157</v>
      </c>
      <c r="H29" t="s">
        <v>207</v>
      </c>
      <c r="I29" t="s">
        <v>157</v>
      </c>
      <c r="J29" t="s">
        <v>352</v>
      </c>
    </row>
    <row r="30" spans="2:10">
      <c r="B30" t="s">
        <v>235</v>
      </c>
      <c r="H30" t="s">
        <v>208</v>
      </c>
      <c r="I30" t="s">
        <v>235</v>
      </c>
      <c r="J30" t="s">
        <v>353</v>
      </c>
    </row>
    <row r="31" spans="2:10">
      <c r="B31" t="s">
        <v>236</v>
      </c>
      <c r="H31" t="s">
        <v>209</v>
      </c>
      <c r="I31" t="s">
        <v>236</v>
      </c>
      <c r="J31" t="s">
        <v>408</v>
      </c>
    </row>
    <row r="32" spans="2:10">
      <c r="B32" t="s">
        <v>237</v>
      </c>
      <c r="I32" t="s">
        <v>237</v>
      </c>
      <c r="J32" t="s">
        <v>409</v>
      </c>
    </row>
    <row r="33" spans="2:10">
      <c r="B33" t="s">
        <v>238</v>
      </c>
      <c r="I33" t="s">
        <v>238</v>
      </c>
      <c r="J33" t="s">
        <v>410</v>
      </c>
    </row>
    <row r="34" spans="2:10">
      <c r="B34" t="s">
        <v>239</v>
      </c>
      <c r="I34" t="s">
        <v>239</v>
      </c>
      <c r="J34" t="s">
        <v>411</v>
      </c>
    </row>
    <row r="35" spans="2:10">
      <c r="B35" t="s">
        <v>240</v>
      </c>
      <c r="I35" t="s">
        <v>240</v>
      </c>
      <c r="J35" t="s">
        <v>412</v>
      </c>
    </row>
    <row r="36" spans="2:10">
      <c r="B36" t="s">
        <v>241</v>
      </c>
      <c r="I36" t="s">
        <v>241</v>
      </c>
      <c r="J36" t="s">
        <v>413</v>
      </c>
    </row>
    <row r="37" spans="2:10">
      <c r="B37" t="s">
        <v>242</v>
      </c>
      <c r="I37" t="s">
        <v>242</v>
      </c>
      <c r="J37" t="s">
        <v>414</v>
      </c>
    </row>
    <row r="38" spans="2:10">
      <c r="B38" t="s">
        <v>243</v>
      </c>
      <c r="I38" t="s">
        <v>243</v>
      </c>
      <c r="J38" t="s">
        <v>415</v>
      </c>
    </row>
    <row r="39" spans="2:10">
      <c r="B39" t="s">
        <v>244</v>
      </c>
      <c r="I39" t="s">
        <v>244</v>
      </c>
      <c r="J39" t="s">
        <v>416</v>
      </c>
    </row>
    <row r="40" spans="2:10">
      <c r="B40" t="s">
        <v>245</v>
      </c>
      <c r="I40" t="s">
        <v>245</v>
      </c>
      <c r="J40" t="s">
        <v>354</v>
      </c>
    </row>
    <row r="41" spans="2:10">
      <c r="B41" t="s">
        <v>246</v>
      </c>
      <c r="I41" t="s">
        <v>246</v>
      </c>
      <c r="J41" t="s">
        <v>355</v>
      </c>
    </row>
    <row r="42" spans="2:10">
      <c r="B42" t="s">
        <v>247</v>
      </c>
      <c r="I42" t="s">
        <v>247</v>
      </c>
      <c r="J42" t="s">
        <v>356</v>
      </c>
    </row>
    <row r="43" spans="2:10">
      <c r="B43" t="s">
        <v>248</v>
      </c>
      <c r="I43" t="s">
        <v>248</v>
      </c>
      <c r="J43" t="s">
        <v>357</v>
      </c>
    </row>
    <row r="44" spans="2:10">
      <c r="B44" t="s">
        <v>249</v>
      </c>
      <c r="I44" t="s">
        <v>249</v>
      </c>
      <c r="J44" t="s">
        <v>358</v>
      </c>
    </row>
    <row r="45" spans="2:10">
      <c r="B45" t="s">
        <v>250</v>
      </c>
      <c r="I45" t="s">
        <v>250</v>
      </c>
      <c r="J45" t="s">
        <v>359</v>
      </c>
    </row>
    <row r="46" spans="2:10">
      <c r="B46" t="s">
        <v>251</v>
      </c>
      <c r="I46" t="s">
        <v>251</v>
      </c>
      <c r="J46" t="s">
        <v>360</v>
      </c>
    </row>
    <row r="47" spans="2:10">
      <c r="B47" t="s">
        <v>161</v>
      </c>
      <c r="I47" t="s">
        <v>161</v>
      </c>
      <c r="J47" t="s">
        <v>361</v>
      </c>
    </row>
    <row r="48" spans="2:10">
      <c r="B48" t="s">
        <v>252</v>
      </c>
      <c r="I48" t="s">
        <v>252</v>
      </c>
      <c r="J48" t="s">
        <v>362</v>
      </c>
    </row>
    <row r="49" spans="2:10">
      <c r="B49" t="s">
        <v>253</v>
      </c>
      <c r="I49" t="s">
        <v>253</v>
      </c>
      <c r="J49" t="s">
        <v>363</v>
      </c>
    </row>
    <row r="50" spans="2:10">
      <c r="B50" t="s">
        <v>254</v>
      </c>
      <c r="I50" t="s">
        <v>254</v>
      </c>
      <c r="J50" t="s">
        <v>364</v>
      </c>
    </row>
    <row r="51" spans="2:10">
      <c r="B51" t="s">
        <v>255</v>
      </c>
      <c r="I51" t="s">
        <v>255</v>
      </c>
      <c r="J51" t="s">
        <v>365</v>
      </c>
    </row>
    <row r="52" spans="2:10">
      <c r="B52" t="s">
        <v>256</v>
      </c>
      <c r="I52" t="s">
        <v>256</v>
      </c>
      <c r="J52" t="s">
        <v>366</v>
      </c>
    </row>
    <row r="53" spans="2:10">
      <c r="B53" t="s">
        <v>257</v>
      </c>
      <c r="I53" t="s">
        <v>257</v>
      </c>
      <c r="J53" t="s">
        <v>367</v>
      </c>
    </row>
    <row r="54" spans="2:10">
      <c r="B54" t="s">
        <v>258</v>
      </c>
      <c r="I54" t="s">
        <v>258</v>
      </c>
      <c r="J54" t="s">
        <v>368</v>
      </c>
    </row>
    <row r="55" spans="2:10">
      <c r="B55" t="s">
        <v>259</v>
      </c>
      <c r="I55" t="s">
        <v>259</v>
      </c>
      <c r="J55" t="s">
        <v>369</v>
      </c>
    </row>
    <row r="56" spans="2:10">
      <c r="B56" t="s">
        <v>260</v>
      </c>
      <c r="I56" t="s">
        <v>260</v>
      </c>
      <c r="J56" t="s">
        <v>370</v>
      </c>
    </row>
    <row r="57" spans="2:10">
      <c r="B57" t="s">
        <v>261</v>
      </c>
      <c r="I57" t="s">
        <v>261</v>
      </c>
      <c r="J57" t="s">
        <v>371</v>
      </c>
    </row>
    <row r="58" spans="2:10">
      <c r="B58" t="s">
        <v>262</v>
      </c>
      <c r="I58" t="s">
        <v>262</v>
      </c>
      <c r="J58" t="s">
        <v>372</v>
      </c>
    </row>
    <row r="59" spans="2:10">
      <c r="B59" t="s">
        <v>263</v>
      </c>
      <c r="I59" t="s">
        <v>263</v>
      </c>
      <c r="J59" t="s">
        <v>373</v>
      </c>
    </row>
    <row r="60" spans="2:10">
      <c r="B60" t="s">
        <v>264</v>
      </c>
      <c r="I60" t="s">
        <v>264</v>
      </c>
      <c r="J60" t="s">
        <v>374</v>
      </c>
    </row>
    <row r="61" spans="2:10">
      <c r="B61" t="s">
        <v>265</v>
      </c>
      <c r="I61" t="s">
        <v>265</v>
      </c>
      <c r="J61" t="s">
        <v>375</v>
      </c>
    </row>
    <row r="62" spans="2:10">
      <c r="B62" t="s">
        <v>266</v>
      </c>
      <c r="I62" t="s">
        <v>266</v>
      </c>
      <c r="J62" t="s">
        <v>376</v>
      </c>
    </row>
    <row r="63" spans="2:10">
      <c r="B63" t="s">
        <v>267</v>
      </c>
      <c r="I63" t="s">
        <v>267</v>
      </c>
      <c r="J63" t="s">
        <v>377</v>
      </c>
    </row>
    <row r="64" spans="2:10">
      <c r="B64" t="s">
        <v>268</v>
      </c>
      <c r="I64" t="s">
        <v>268</v>
      </c>
      <c r="J64" t="s">
        <v>378</v>
      </c>
    </row>
    <row r="65" spans="2:10">
      <c r="B65" t="s">
        <v>269</v>
      </c>
      <c r="I65" t="s">
        <v>269</v>
      </c>
      <c r="J65" t="s">
        <v>379</v>
      </c>
    </row>
    <row r="66" spans="2:10">
      <c r="B66" t="s">
        <v>270</v>
      </c>
      <c r="I66" t="s">
        <v>270</v>
      </c>
      <c r="J66" t="s">
        <v>380</v>
      </c>
    </row>
    <row r="67" spans="2:10">
      <c r="B67" t="s">
        <v>271</v>
      </c>
      <c r="I67" t="s">
        <v>271</v>
      </c>
      <c r="J67" t="s">
        <v>381</v>
      </c>
    </row>
    <row r="68" spans="2:10">
      <c r="B68" t="s">
        <v>272</v>
      </c>
      <c r="I68" t="s">
        <v>272</v>
      </c>
      <c r="J68" t="s">
        <v>382</v>
      </c>
    </row>
    <row r="69" spans="2:10">
      <c r="B69" t="s">
        <v>273</v>
      </c>
      <c r="I69" t="s">
        <v>273</v>
      </c>
      <c r="J69" t="s">
        <v>383</v>
      </c>
    </row>
    <row r="70" spans="2:10">
      <c r="B70" t="s">
        <v>274</v>
      </c>
      <c r="I70" t="s">
        <v>274</v>
      </c>
      <c r="J70" t="s">
        <v>384</v>
      </c>
    </row>
    <row r="71" spans="2:10">
      <c r="B71" t="s">
        <v>275</v>
      </c>
      <c r="I71" t="s">
        <v>275</v>
      </c>
      <c r="J71" t="s">
        <v>385</v>
      </c>
    </row>
    <row r="72" spans="2:10">
      <c r="B72" t="s">
        <v>163</v>
      </c>
      <c r="I72" t="s">
        <v>163</v>
      </c>
      <c r="J72" t="s">
        <v>386</v>
      </c>
    </row>
    <row r="73" spans="2:10">
      <c r="J73" t="s">
        <v>387</v>
      </c>
    </row>
    <row r="74" spans="2:10">
      <c r="J74" t="s">
        <v>388</v>
      </c>
    </row>
    <row r="75" spans="2:10">
      <c r="J75" t="s">
        <v>389</v>
      </c>
    </row>
    <row r="76" spans="2:10">
      <c r="J76" t="s">
        <v>390</v>
      </c>
    </row>
    <row r="77" spans="2:10">
      <c r="J77" t="s">
        <v>391</v>
      </c>
    </row>
    <row r="78" spans="2:10">
      <c r="J78" t="s">
        <v>392</v>
      </c>
    </row>
    <row r="79" spans="2:10">
      <c r="J79" t="s">
        <v>393</v>
      </c>
    </row>
    <row r="80" spans="2:10">
      <c r="J80" t="s">
        <v>394</v>
      </c>
    </row>
    <row r="81" spans="10:10">
      <c r="J81" t="s">
        <v>395</v>
      </c>
    </row>
    <row r="82" spans="10:10">
      <c r="J82" t="s">
        <v>396</v>
      </c>
    </row>
    <row r="83" spans="10:10">
      <c r="J83" t="s">
        <v>397</v>
      </c>
    </row>
    <row r="84" spans="10:10">
      <c r="J84" t="s">
        <v>398</v>
      </c>
    </row>
    <row r="85" spans="10:10">
      <c r="J85" t="s">
        <v>399</v>
      </c>
    </row>
    <row r="86" spans="10:10">
      <c r="J86" t="s">
        <v>400</v>
      </c>
    </row>
    <row r="87" spans="10:10">
      <c r="J87" t="s">
        <v>401</v>
      </c>
    </row>
    <row r="88" spans="10:10">
      <c r="J88" t="s">
        <v>402</v>
      </c>
    </row>
    <row r="89" spans="10:10">
      <c r="J89" t="s">
        <v>403</v>
      </c>
    </row>
    <row r="90" spans="10:10">
      <c r="J90" t="s">
        <v>404</v>
      </c>
    </row>
    <row r="91" spans="10:10">
      <c r="J91" t="s">
        <v>405</v>
      </c>
    </row>
    <row r="92" spans="10:10">
      <c r="J92" t="s">
        <v>406</v>
      </c>
    </row>
    <row r="93" spans="10:10">
      <c r="J93" t="s">
        <v>407</v>
      </c>
    </row>
  </sheetData>
  <mergeCells count="1">
    <mergeCell ref="C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01-Controle</vt:lpstr>
      <vt:lpstr>Orçamento</vt:lpstr>
      <vt:lpstr>Cotação</vt:lpstr>
      <vt:lpstr>Formulário-Simples</vt:lpstr>
      <vt:lpstr>Cálculo</vt:lpstr>
      <vt:lpstr>Tabela de Custos</vt:lpstr>
      <vt:lpstr>Formulário-Customização complet</vt:lpstr>
      <vt:lpstr>Formulário-Sugestão</vt:lpstr>
      <vt:lpstr>Listas Suspensas Cotação</vt:lpstr>
      <vt:lpstr>Banco de Sequências</vt:lpstr>
      <vt:lpstr>Orçamento!Area_de_impressao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Yu</dc:creator>
  <cp:lastModifiedBy>Daniel Serra</cp:lastModifiedBy>
  <cp:lastPrinted>2021-05-25T16:33:09Z</cp:lastPrinted>
  <dcterms:created xsi:type="dcterms:W3CDTF">2015-05-15T16:57:46Z</dcterms:created>
  <dcterms:modified xsi:type="dcterms:W3CDTF">2023-04-02T20:49:43Z</dcterms:modified>
</cp:coreProperties>
</file>