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.hughes\Documents\GitHub\GT-Work-Submission\"/>
    </mc:Choice>
  </mc:AlternateContent>
  <xr:revisionPtr revIDLastSave="0" documentId="8_{3B0FED84-8B75-4384-9E15-CE8EE446DD2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Crowdfunding" sheetId="1" r:id="rId1"/>
    <sheet name="Parent Category Success" sheetId="2" r:id="rId2"/>
    <sheet name="Sub Category Success" sheetId="3" r:id="rId3"/>
    <sheet name="Outcome by month" sheetId="4" r:id="rId4"/>
    <sheet name="Goal Analysis" sheetId="5" r:id="rId5"/>
    <sheet name="Number of campaign backers" sheetId="6" r:id="rId6"/>
  </sheets>
  <definedNames>
    <definedName name="_xlnm._FilterDatabase" localSheetId="0" hidden="1">Crowdfunding!$A$1:$T$1001</definedName>
    <definedName name="_xlnm._FilterDatabase" localSheetId="5" hidden="1">'Number of campaign backers'!$B$1:$M$566</definedName>
  </definedNames>
  <calcPr calcId="191029"/>
  <pivotCaches>
    <pivotCache cacheId="1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2" l="1"/>
  <c r="E18" i="2"/>
  <c r="E17" i="2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2" i="1"/>
  <c r="M7" i="6"/>
  <c r="L7" i="6"/>
  <c r="M8" i="6"/>
  <c r="L8" i="6"/>
  <c r="M6" i="6"/>
  <c r="L6" i="6"/>
  <c r="M5" i="6"/>
  <c r="L5" i="6"/>
  <c r="M4" i="6"/>
  <c r="L4" i="6"/>
  <c r="M3" i="6"/>
  <c r="L3" i="6"/>
  <c r="D12" i="5"/>
  <c r="D11" i="5"/>
  <c r="D10" i="5"/>
  <c r="D9" i="5"/>
  <c r="D8" i="5"/>
  <c r="D7" i="5"/>
  <c r="D6" i="5"/>
  <c r="D5" i="5"/>
  <c r="D4" i="5"/>
  <c r="C12" i="5"/>
  <c r="C11" i="5"/>
  <c r="C10" i="5"/>
  <c r="C9" i="5"/>
  <c r="C8" i="5"/>
  <c r="C7" i="5"/>
  <c r="C6" i="5"/>
  <c r="C5" i="5"/>
  <c r="C4" i="5"/>
  <c r="B12" i="5"/>
  <c r="B10" i="5"/>
  <c r="B8" i="5"/>
  <c r="B11" i="5"/>
  <c r="B9" i="5"/>
  <c r="B7" i="5"/>
  <c r="B6" i="5"/>
  <c r="B5" i="5"/>
  <c r="B4" i="5"/>
  <c r="D13" i="5"/>
  <c r="C13" i="5"/>
  <c r="B13" i="5"/>
  <c r="D3" i="5"/>
  <c r="C3" i="5"/>
  <c r="B3" i="5"/>
  <c r="D2" i="5"/>
  <c r="C2" i="5"/>
  <c r="B2" i="5"/>
  <c r="E2" i="5" l="1"/>
  <c r="F2" i="5" s="1"/>
  <c r="E3" i="5"/>
  <c r="G3" i="5" s="1"/>
  <c r="E9" i="5"/>
  <c r="H9" i="5" s="1"/>
  <c r="E12" i="5"/>
  <c r="H12" i="5" s="1"/>
  <c r="E7" i="5"/>
  <c r="F7" i="5" s="1"/>
  <c r="E5" i="5"/>
  <c r="G5" i="5" s="1"/>
  <c r="E11" i="5"/>
  <c r="G11" i="5" s="1"/>
  <c r="E8" i="5"/>
  <c r="G8" i="5" s="1"/>
  <c r="E10" i="5"/>
  <c r="F10" i="5" s="1"/>
  <c r="E13" i="5"/>
  <c r="G13" i="5" s="1"/>
  <c r="E6" i="5"/>
  <c r="G6" i="5" s="1"/>
  <c r="E4" i="5"/>
  <c r="G4" i="5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3" i="1" a="1"/>
  <c r="S3" i="1" s="1"/>
  <c r="S4" i="1" a="1"/>
  <c r="S4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2" i="5" l="1"/>
  <c r="H3" i="5"/>
  <c r="H2" i="5"/>
  <c r="F3" i="5"/>
  <c r="G9" i="5"/>
  <c r="F9" i="5"/>
  <c r="G10" i="5"/>
  <c r="H10" i="5"/>
  <c r="H5" i="5"/>
  <c r="H11" i="5"/>
  <c r="F11" i="5"/>
  <c r="F5" i="5"/>
  <c r="F12" i="5"/>
  <c r="G12" i="5"/>
  <c r="F8" i="5"/>
  <c r="H8" i="5"/>
  <c r="G7" i="5"/>
  <c r="H7" i="5"/>
  <c r="H13" i="5"/>
  <c r="F13" i="5"/>
  <c r="F6" i="5"/>
  <c r="H6" i="5"/>
  <c r="F4" i="5"/>
  <c r="H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<sst xmlns="http://schemas.openxmlformats.org/spreadsheetml/2006/main" count="7062" uniqueCount="2115">
  <si>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</si>
  <si>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</si>
  <si>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</si>
  <si>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</si>
  <si>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</si>
  <si>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</si>
  <si>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</si>
  <si>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</si>
  <si>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</si>
  <si>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</si>
  <si>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</si>
  <si>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</si>
  <si>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</si>
  <si>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</si>
  <si>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</si>
  <si>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</si>
  <si>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</si>
  <si>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</si>
  <si>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</si>
  <si>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</si>
  <si>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</si>
  <si>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</si>
  <si>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</si>
  <si>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</si>
  <si>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</si>
  <si>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</si>
  <si>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</si>
  <si>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</si>
  <si>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</si>
  <si>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</si>
  <si>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</si>
  <si>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</si>
  <si>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</si>
  <si>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</si>
  <si>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</si>
  <si>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</si>
  <si>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</si>
  <si>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</si>
  <si>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</si>
  <si>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</si>
  <si>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</si>
  <si>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</si>
  <si>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</si>
  <si>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</si>
  <si>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</si>
  <si>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</si>
  <si>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</si>
  <si>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</si>
  <si>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</si>
  <si>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</si>
  <si>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</si>
  <si>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</si>
  <si>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</si>
  <si>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</si>
  <si>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</si>
  <si>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</si>
  <si>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</si>
  <si>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</si>
  <si>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</si>
  <si>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</si>
  <si>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</si>
  <si>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</si>
  <si>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</si>
  <si>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</si>
  <si>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</si>
  <si>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</si>
  <si>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</si>
  <si>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</si>
  <si>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</si>
  <si>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</si>
  <si>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</si>
  <si>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</si>
  <si>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</si>
  <si>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</si>
  <si>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</si>
  <si>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</si>
  <si>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</si>
  <si>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</si>
  <si>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</si>
  <si>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</si>
  <si>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</si>
  <si>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</si>
  <si>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</si>
  <si>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</si>
  <si>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</si>
  <si>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</si>
  <si>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</si>
  <si>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</si>
  <si>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</si>
  <si>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</si>
  <si>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</si>
  <si>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</si>
  <si>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</si>
  <si>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</si>
  <si>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</si>
  <si>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</si>
  <si>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</si>
  <si>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</si>
  <si>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</si>
  <si>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</si>
  <si>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</si>
  <si>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</si>
  <si>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</si>
  <si>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</si>
  <si>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</si>
  <si>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</si>
  <si>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</si>
  <si>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</si>
  <si>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</si>
  <si>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</si>
  <si>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</si>
  <si>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</si>
  <si>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</si>
  <si>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</si>
  <si>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</si>
  <si>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</si>
  <si>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</si>
  <si>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</si>
  <si>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</si>
  <si>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</si>
  <si>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</si>
  <si>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</si>
  <si>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</si>
  <si>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</si>
  <si>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</si>
  <si>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</si>
  <si>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</si>
  <si>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</si>
  <si>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</si>
  <si>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</si>
  <si>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</si>
  <si>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</si>
  <si>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</si>
  <si>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</si>
  <si>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</si>
  <si>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</si>
  <si>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</si>
  <si>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</si>
  <si>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</si>
  <si>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</si>
  <si>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</si>
  <si>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</si>
  <si>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</si>
  <si>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</si>
  <si>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</si>
  <si>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</si>
  <si>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</si>
  <si>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</si>
  <si>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</si>
  <si>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</si>
  <si>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</si>
  <si>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</si>
  <si>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</si>
  <si>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</si>
  <si>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</si>
  <si>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</si>
  <si>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</si>
  <si>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</si>
  <si>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</si>
  <si>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</si>
  <si>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</si>
  <si>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</si>
  <si>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</si>
  <si>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</si>
  <si>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</si>
  <si>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</si>
  <si>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</si>
  <si>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</si>
  <si>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</si>
  <si>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</si>
  <si>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</si>
  <si>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</si>
  <si>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</si>
  <si>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</si>
  <si>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</si>
  <si>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</si>
  <si>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</si>
  <si>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</si>
  <si>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</si>
  <si>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</si>
  <si>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</si>
  <si>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</si>
  <si>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</si>
  <si>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</si>
  <si>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</si>
  <si>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</si>
  <si>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</si>
  <si>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</si>
  <si>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</si>
  <si>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</si>
  <si>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</si>
  <si>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</si>
  <si>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</si>
  <si>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</si>
  <si>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</si>
  <si>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</si>
  <si>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</si>
  <si>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</si>
  <si>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</si>
  <si>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</si>
  <si>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</si>
  <si>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</si>
  <si>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</si>
  <si>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</si>
  <si>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</si>
  <si>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</si>
  <si>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</si>
  <si>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</si>
  <si>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</si>
  <si>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</si>
  <si>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</si>
  <si>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</si>
  <si>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</si>
  <si>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</si>
  <si>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</si>
  <si>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</si>
  <si>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</si>
  <si>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</si>
  <si>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</si>
  <si>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</si>
  <si>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</si>
  <si>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</si>
  <si>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</si>
  <si>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</si>
  <si>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</si>
  <si>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</si>
  <si>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</si>
  <si>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</si>
  <si>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</si>
  <si>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</si>
  <si>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</si>
  <si>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</si>
  <si>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</si>
  <si>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</si>
  <si>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</si>
  <si>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</si>
  <si>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</si>
  <si>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</si>
  <si>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</si>
  <si>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</si>
  <si>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</si>
  <si>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</si>
  <si>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</si>
  <si>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</si>
  <si>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</si>
  <si>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</si>
  <si>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</si>
  <si>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</si>
  <si>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</si>
  <si>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</si>
  <si>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</si>
  <si>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</si>
  <si>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</si>
  <si>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</si>
  <si>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</si>
  <si>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</si>
  <si>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</si>
  <si>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</si>
  <si>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</si>
  <si>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</si>
  <si>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</si>
  <si>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</si>
  <si>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</si>
  <si>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</si>
  <si>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</si>
  <si>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</si>
  <si>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</si>
  <si>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</si>
  <si>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</si>
  <si>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</si>
  <si>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</si>
  <si>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</si>
  <si>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</si>
  <si>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</si>
  <si>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</si>
  <si>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</si>
  <si>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</si>
  <si>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</si>
  <si>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</si>
  <si>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</si>
  <si>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</si>
  <si>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</si>
  <si>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</si>
  <si>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</si>
  <si>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</si>
  <si>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</si>
  <si>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</si>
  <si>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</si>
  <si>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</si>
  <si>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</si>
  <si>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</si>
  <si>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</si>
  <si>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</si>
  <si>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</si>
  <si>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</si>
  <si>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</si>
  <si>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</si>
  <si>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</si>
  <si>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</si>
  <si>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</si>
  <si>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</si>
  <si>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</si>
  <si>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</si>
  <si>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</si>
  <si>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</si>
  <si>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</si>
  <si>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</si>
  <si>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</si>
  <si>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</si>
  <si>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</si>
  <si>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</si>
  <si>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</si>
  <si>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</si>
  <si>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</si>
  <si>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</si>
  <si>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</si>
  <si>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</si>
  <si>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</si>
  <si>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</si>
  <si>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</si>
  <si>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</si>
  <si>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</si>
  <si>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</si>
  <si>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</si>
  <si>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</si>
  <si>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</si>
  <si>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</si>
  <si>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</si>
  <si>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</si>
  <si>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</si>
  <si>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</si>
  <si>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</si>
  <si>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</si>
  <si>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</si>
  <si>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</si>
  <si>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</si>
  <si>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</si>
  <si>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</si>
  <si>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</si>
  <si>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</si>
  <si>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</si>
  <si>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</si>
  <si>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</si>
  <si>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</si>
  <si>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</si>
  <si>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</si>
  <si>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</si>
  <si>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</si>
  <si>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</si>
  <si>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</si>
  <si>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</si>
  <si>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</si>
  <si>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</si>
  <si>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</si>
  <si>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</si>
  <si>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</si>
  <si>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</si>
  <si>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</si>
  <si>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</si>
  <si>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</si>
  <si>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</si>
  <si>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</si>
  <si>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</si>
  <si>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</si>
  <si>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</si>
  <si>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</si>
  <si>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</si>
  <si>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</si>
  <si>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</si>
  <si>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</si>
  <si>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</si>
  <si>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</si>
  <si>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</si>
  <si>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</si>
  <si>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</si>
  <si>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</si>
  <si>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</si>
  <si>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</si>
  <si>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</si>
  <si>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</si>
  <si>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</si>
  <si>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</si>
  <si>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</si>
  <si>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</si>
  <si>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</si>
  <si>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</si>
  <si>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</si>
  <si>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</si>
  <si>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</si>
  <si>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</si>
  <si>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</si>
  <si>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</si>
  <si>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</si>
  <si>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</si>
  <si>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</si>
  <si>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</si>
  <si>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</si>
  <si>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</si>
  <si>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</si>
  <si>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</si>
  <si>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</si>
  <si>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</si>
  <si>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</si>
  <si>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</si>
  <si>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</si>
  <si>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</si>
  <si>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</si>
  <si>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</si>
  <si>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</si>
  <si>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</si>
  <si>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</si>
  <si>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</si>
  <si>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</si>
  <si>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</si>
  <si>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</si>
  <si>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</si>
  <si>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</si>
  <si>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</si>
  <si>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</si>
  <si>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</si>
  <si>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</si>
  <si>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</si>
  <si>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</si>
  <si>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</si>
  <si>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</si>
  <si>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</si>
  <si>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</si>
  <si>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</si>
  <si>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</si>
  <si>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</si>
  <si>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</si>
  <si>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</si>
  <si>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</si>
  <si>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</si>
  <si>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</si>
  <si>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</si>
  <si>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</si>
  <si>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</si>
  <si>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</si>
  <si>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</si>
  <si>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</si>
  <si>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</si>
  <si>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</si>
  <si>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</si>
  <si>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</si>
  <si>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</si>
  <si>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</si>
  <si>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</si>
  <si>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</si>
  <si>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</si>
  <si>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</si>
  <si>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</si>
  <si>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</si>
  <si>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</si>
  <si>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</si>
  <si>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</si>
  <si>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</si>
  <si>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</si>
  <si>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</si>
  <si>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</si>
  <si>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</si>
  <si>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</si>
  <si>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</si>
  <si>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</si>
  <si>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</si>
  <si>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</si>
  <si>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</si>
  <si>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</si>
  <si>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</si>
  <si>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</si>
  <si>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</si>
  <si>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</si>
  <si>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</si>
  <si>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</si>
  <si>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</si>
  <si>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</si>
  <si>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</si>
  <si>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</si>
  <si>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</si>
  <si>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</si>
  <si>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</si>
  <si>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</si>
  <si>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</si>
  <si>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</si>
  <si>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</si>
  <si>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</si>
  <si>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</si>
  <si>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</si>
  <si>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</si>
  <si>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</si>
  <si>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</si>
  <si>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</si>
  <si>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</si>
  <si>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</si>
  <si>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</si>
  <si>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</si>
  <si>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</si>
  <si>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</si>
  <si>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</si>
  <si>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</si>
  <si>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</si>
  <si>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</si>
  <si>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</si>
  <si>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</si>
  <si>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</si>
  <si>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</si>
  <si>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</si>
  <si>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</si>
  <si>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</si>
  <si>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</si>
  <si>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</si>
  <si>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</si>
  <si>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</si>
  <si>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</si>
  <si>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</si>
  <si>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</si>
  <si>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</si>
  <si>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</si>
  <si>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</si>
  <si>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</si>
  <si>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</si>
  <si>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</si>
  <si>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</si>
  <si>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</si>
  <si>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</si>
  <si>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</si>
  <si>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</si>
  <si>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</si>
  <si>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</si>
  <si>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</si>
  <si>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</si>
  <si>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</si>
  <si>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</si>
  <si>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</si>
  <si>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</si>
  <si>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</si>
  <si>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</si>
  <si>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</si>
  <si>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</si>
  <si>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</si>
  <si>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</si>
  <si>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</si>
  <si>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</si>
  <si>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</si>
  <si>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</si>
  <si>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</si>
  <si>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</si>
  <si>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</si>
  <si>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</si>
  <si>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</si>
  <si>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</si>
  <si>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</si>
  <si>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</si>
  <si>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</si>
  <si>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</si>
  <si>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</si>
  <si>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</si>
  <si>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</si>
  <si>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</si>
  <si>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</si>
  <si>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</si>
  <si>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</si>
  <si>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</si>
  <si>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</si>
  <si>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</si>
  <si>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</si>
  <si>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</si>
  <si>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</si>
  <si>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</si>
  <si>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</si>
  <si>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</si>
  <si>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</si>
  <si>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</si>
  <si>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</si>
  <si>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</si>
  <si>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</si>
  <si>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</si>
  <si>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</si>
  <si>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</si>
  <si>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</si>
  <si>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</si>
  <si>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</si>
  <si>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</si>
  <si>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</si>
  <si>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</si>
  <si>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</si>
  <si>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</si>
  <si>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</si>
  <si>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</si>
  <si>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</si>
  <si>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</si>
  <si>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</si>
  <si>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</si>
  <si>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</si>
  <si>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</si>
  <si>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</si>
  <si>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</si>
  <si>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</si>
  <si>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</si>
  <si>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</si>
  <si>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</si>
  <si>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</si>
  <si>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</si>
  <si>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</si>
  <si>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</si>
  <si>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</si>
  <si>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</si>
  <si>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</si>
  <si>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</si>
  <si>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</si>
  <si>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</si>
  <si>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</si>
  <si>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</si>
  <si>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</si>
  <si>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</si>
  <si>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</si>
  <si>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</si>
  <si>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</si>
  <si>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</si>
  <si>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</si>
  <si>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</si>
  <si>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</si>
  <si>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</si>
  <si>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</si>
  <si>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</si>
  <si>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</si>
  <si>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</si>
  <si>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</si>
  <si>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</si>
  <si>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</si>
  <si>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</si>
  <si>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</si>
  <si>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</si>
  <si>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</si>
  <si>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</si>
  <si>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</si>
  <si>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</si>
  <si>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</si>
  <si>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</si>
  <si>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</si>
  <si>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</si>
  <si>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</si>
  <si>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</si>
  <si>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</si>
  <si>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</si>
  <si>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</si>
  <si>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</si>
  <si>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</si>
  <si>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</si>
  <si>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</si>
  <si>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</si>
  <si>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</si>
  <si>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</si>
  <si>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</si>
  <si>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</si>
  <si>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</si>
  <si>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</si>
  <si>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</si>
  <si>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</si>
  <si>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</si>
  <si>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</si>
  <si>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</si>
  <si>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</si>
  <si>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</si>
  <si>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</si>
  <si>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</si>
  <si>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</si>
  <si>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</si>
  <si>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</si>
  <si>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</si>
  <si>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</si>
  <si>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</si>
  <si>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</si>
  <si>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</si>
  <si>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</si>
  <si>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</si>
  <si>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</si>
  <si>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</si>
  <si>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</si>
  <si>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</si>
  <si>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</si>
  <si>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</si>
  <si>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</si>
  <si>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</si>
  <si>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</si>
  <si>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</si>
  <si>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</si>
  <si>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</si>
  <si>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</si>
  <si>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</si>
  <si>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</si>
  <si>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</si>
  <si>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</si>
  <si>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</si>
  <si>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</si>
  <si>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</si>
  <si>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</si>
  <si>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</si>
  <si>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</si>
  <si>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</si>
  <si>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</si>
  <si>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</si>
  <si>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</si>
  <si>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</si>
  <si>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</si>
  <si>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</si>
  <si>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</si>
  <si>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</si>
  <si>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</si>
  <si>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</si>
  <si>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</si>
  <si>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</si>
  <si>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</si>
  <si>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</si>
  <si>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</si>
  <si>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</si>
  <si>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</si>
  <si>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</si>
  <si>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</si>
  <si>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</si>
  <si>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</si>
  <si>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</si>
  <si>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</si>
  <si>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</si>
  <si>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</si>
  <si>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</si>
  <si>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</si>
  <si>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</si>
  <si>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</si>
  <si>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</si>
  <si>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</si>
  <si>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</si>
  <si>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</si>
  <si>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</si>
  <si>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</si>
  <si>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</si>
  <si>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</si>
  <si>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</si>
  <si>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</si>
  <si>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</si>
  <si>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</si>
  <si>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</si>
  <si>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</si>
  <si>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</si>
  <si>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</si>
  <si>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</si>
  <si>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</si>
  <si>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</si>
  <si>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</si>
  <si>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</si>
  <si>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</si>
  <si>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</si>
  <si>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</si>
  <si>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</si>
  <si>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</si>
  <si>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</si>
  <si>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</si>
  <si>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</si>
  <si>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</si>
  <si>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</si>
  <si>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</si>
  <si>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</si>
  <si>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</si>
  <si>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</si>
  <si>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</si>
  <si>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</si>
  <si>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</si>
  <si>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</si>
  <si>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</si>
  <si>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</si>
  <si>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</si>
  <si>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</si>
  <si>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</si>
  <si>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</si>
  <si>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</si>
  <si>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</si>
  <si>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</si>
  <si>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</si>
  <si>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</si>
  <si>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</si>
  <si>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</si>
  <si>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</si>
  <si>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</si>
  <si>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</si>
  <si>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</si>
  <si>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</si>
  <si>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</si>
  <si>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</si>
  <si>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</si>
  <si>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</si>
  <si>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</si>
  <si>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</si>
  <si>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</si>
  <si>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</si>
  <si>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</si>
  <si>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</si>
  <si>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</si>
  <si>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</si>
  <si>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</si>
  <si>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</si>
  <si>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</si>
  <si>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</si>
  <si>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</si>
  <si>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</si>
  <si>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</si>
  <si>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</si>
  <si>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</si>
  <si>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</si>
  <si>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</si>
  <si>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</si>
  <si>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</si>
  <si>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</si>
  <si>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</si>
  <si>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</si>
  <si>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</si>
  <si>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</si>
  <si>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</si>
  <si>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</si>
  <si>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</si>
  <si>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</si>
  <si>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</si>
  <si>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</si>
  <si>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</si>
  <si>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</si>
  <si>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</si>
  <si>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</si>
  <si>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</si>
  <si>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</si>
  <si>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</si>
  <si>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</si>
  <si>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</si>
  <si>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</si>
  <si>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</si>
  <si>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</si>
  <si>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</si>
  <si>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</si>
  <si>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</si>
  <si>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</si>
  <si>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</si>
  <si>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</si>
  <si>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</si>
  <si>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</si>
  <si>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</si>
  <si>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</si>
  <si>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</si>
  <si>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</si>
  <si>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</si>
  <si>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</si>
  <si>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</si>
  <si>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</si>
  <si>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</si>
  <si>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</si>
  <si>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</si>
  <si>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</si>
  <si>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</si>
  <si>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</si>
  <si>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</si>
  <si>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</si>
  <si>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</si>
  <si>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</si>
  <si>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</si>
  <si>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</si>
  <si>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</si>
  <si>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</si>
  <si>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</si>
  <si>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</si>
  <si>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</si>
  <si>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</si>
  <si>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</si>
  <si>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</si>
  <si>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</si>
  <si>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</si>
  <si>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</si>
  <si>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</si>
  <si>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</si>
  <si>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</si>
  <si>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</si>
  <si>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</si>
  <si>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</si>
  <si>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</si>
  <si>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</si>
  <si>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</si>
  <si>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</si>
  <si>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</si>
  <si>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</si>
  <si>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</si>
  <si>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</si>
  <si>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</si>
  <si>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</si>
  <si>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</si>
  <si>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</si>
  <si>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</si>
  <si>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</si>
  <si>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</si>
  <si>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</si>
  <si>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</si>
  <si>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</si>
  <si>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</si>
  <si>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</si>
  <si>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</si>
  <si>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</si>
  <si>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</si>
  <si>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</si>
  <si>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</si>
  <si>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</si>
  <si>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</si>
  <si>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</si>
  <si>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</si>
  <si>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</si>
  <si>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</si>
  <si>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</si>
  <si>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</si>
  <si>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</si>
  <si>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</si>
  <si>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</si>
  <si>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</si>
  <si>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</si>
  <si>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</si>
  <si>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</si>
  <si>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</si>
  <si>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</si>
  <si>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</si>
  <si>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</si>
  <si>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</si>
  <si>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</si>
  <si>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</si>
  <si>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</si>
  <si>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</si>
  <si>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</si>
  <si>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</si>
  <si>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</si>
  <si>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</si>
  <si>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</si>
  <si>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</si>
  <si>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</si>
  <si>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</si>
  <si>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</si>
  <si>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</si>
  <si>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</si>
  <si>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</si>
  <si>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</si>
  <si>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</si>
  <si>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</si>
  <si>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</si>
  <si>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</si>
  <si>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</si>
  <si>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</si>
  <si>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</si>
  <si>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</si>
  <si>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</si>
  <si>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</si>
  <si>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</si>
  <si>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</si>
  <si>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</si>
  <si>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</si>
  <si>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</si>
  <si>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</si>
  <si>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</si>
  <si>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</si>
  <si>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</si>
  <si>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</si>
  <si>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</si>
  <si>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</si>
  <si>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</si>
  <si>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</si>
  <si>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</si>
  <si>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</si>
  <si>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</si>
  <si>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</si>
  <si>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</si>
  <si>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</si>
  <si>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</si>
  <si>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</si>
  <si>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</si>
  <si>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</si>
  <si>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</si>
  <si>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</si>
  <si>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</si>
  <si>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</si>
  <si>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</si>
  <si>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</si>
  <si>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</si>
  <si>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</si>
  <si>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</si>
  <si>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</si>
  <si>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</si>
  <si>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</si>
  <si>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</si>
  <si>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</si>
  <si>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</si>
  <si>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</si>
  <si>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</si>
  <si>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</si>
  <si>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</si>
  <si>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</si>
  <si>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</si>
  <si>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</si>
  <si>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</si>
  <si>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</si>
  <si>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</si>
  <si>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</si>
  <si>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</si>
  <si>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</si>
  <si>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</si>
  <si>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</si>
  <si>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</si>
  <si>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</si>
  <si>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</si>
  <si>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</si>
  <si>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</si>
  <si>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</si>
  <si>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</si>
  <si>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</si>
  <si>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</si>
  <si>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</si>
  <si>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</si>
  <si>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</si>
  <si>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</si>
  <si>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</si>
  <si>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</si>
  <si>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</si>
  <si>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</si>
  <si>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</si>
  <si>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</si>
  <si>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</si>
  <si>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</si>
  <si>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</si>
  <si>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</si>
  <si>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</si>
  <si>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</si>
  <si>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</si>
  <si>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</si>
  <si>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</si>
  <si>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</si>
  <si>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</si>
  <si>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</si>
  <si>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</si>
  <si>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</si>
  <si>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</si>
  <si>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</si>
  <si>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</si>
  <si>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</si>
  <si>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</si>
  <si>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</si>
  <si>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</si>
  <si>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</si>
  <si>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</si>
  <si>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</si>
  <si>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</si>
  <si>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</si>
  <si>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</si>
  <si>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</si>
  <si>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</si>
  <si>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</si>
  <si>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</si>
  <si>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</si>
  <si>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</si>
  <si>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</si>
  <si>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</si>
  <si>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</si>
  <si>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</si>
  <si>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</si>
  <si>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</si>
  <si>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</si>
  <si>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</si>
  <si>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</si>
  <si>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</si>
  <si>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</si>
  <si>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</si>
  <si>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</si>
  <si>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</si>
  <si>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</si>
  <si>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</si>
  <si>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</si>
  <si>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</si>
  <si>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</si>
  <si>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</si>
  <si>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</si>
  <si>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</si>
  <si>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</si>
  <si>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</si>
  <si>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</si>
  <si>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</si>
  <si>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</si>
  <si>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</si>
  <si>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</si>
  <si>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</si>
  <si>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</si>
  <si>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</si>
  <si>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</si>
  <si>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</si>
  <si>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</si>
  <si>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</si>
  <si>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</si>
  <si>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</si>
  <si>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</si>
  <si>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</si>
  <si>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</si>
  <si>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</si>
  <si>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</si>
  <si>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</si>
  <si>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</si>
  <si>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</si>
  <si>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</si>
  <si>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</si>
  <si>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</si>
  <si>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</si>
  <si>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</si>
  <si>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</si>
  <si>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</si>
  <si>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</si>
  <si>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</si>
  <si>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</si>
  <si>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</si>
  <si>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</si>
  <si>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</si>
  <si>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</si>
  <si>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</si>
  <si>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</si>
  <si>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</si>
  <si>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</si>
  <si>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</si>
  <si>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</si>
  <si>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</si>
  <si>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</si>
  <si>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</si>
  <si>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</si>
  <si>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</si>
  <si>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</si>
  <si>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</si>
  <si>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</si>
  <si>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</si>
  <si>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</si>
  <si>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</si>
  <si>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</si>
  <si>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</si>
  <si>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</si>
  <si>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</si>
  <si>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</si>
  <si>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</si>
  <si>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</si>
  <si>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</si>
  <si>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</si>
  <si>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</si>
  <si>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</si>
  <si>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</si>
  <si>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</si>
  <si>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</si>
  <si>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</si>
  <si>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</si>
  <si>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</si>
  <si>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</si>
  <si>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</si>
  <si>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</si>
  <si>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</si>
  <si>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</si>
  <si>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</si>
  <si>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</si>
  <si>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</si>
  <si>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</si>
  <si>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</si>
  <si>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</si>
  <si>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</si>
  <si>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</si>
  <si>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</si>
  <si>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</si>
  <si>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</si>
  <si>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</si>
  <si>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</si>
  <si>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</si>
  <si>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</si>
  <si>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</si>
  <si>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</si>
  <si>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</si>
  <si>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</si>
  <si>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</si>
  <si>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</si>
  <si>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</si>
  <si>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</si>
  <si>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</si>
  <si>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</si>
  <si>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</si>
  <si>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</si>
  <si>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</si>
  <si>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</si>
  <si>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</si>
  <si>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</si>
  <si>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</si>
  <si>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</si>
  <si>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</si>
  <si>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</si>
  <si>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</si>
  <si>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</si>
  <si>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</si>
  <si>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</si>
  <si>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</si>
  <si>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</si>
  <si>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</si>
  <si>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</si>
  <si>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</si>
  <si>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</si>
  <si>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</si>
  <si>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</si>
  <si>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</si>
  <si>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</si>
  <si>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</si>
  <si>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</si>
  <si>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</si>
  <si>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</si>
  <si>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</si>
  <si>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</si>
  <si>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</si>
  <si>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</si>
  <si>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</si>
  <si>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</si>
  <si>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</si>
  <si>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</si>
  <si>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</si>
  <si>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</si>
  <si>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</si>
  <si>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</si>
  <si>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</si>
  <si>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</si>
  <si>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</si>
  <si>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</si>
  <si>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</si>
  <si>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</si>
  <si>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</si>
  <si>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</si>
  <si>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</si>
  <si>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</si>
  <si>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</si>
  <si>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</si>
  <si>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</si>
  <si>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</si>
  <si>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</si>
  <si>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</si>
  <si>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</si>
  <si>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</si>
  <si>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</si>
  <si>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</si>
  <si>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</si>
  <si>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</si>
  <si>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</si>
  <si>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</si>
  <si>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</si>
  <si>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</si>
  <si>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</si>
  <si>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</si>
  <si>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</si>
  <si>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</si>
  <si>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</si>
  <si>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</si>
  <si>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</si>
  <si>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</si>
  <si>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</si>
  <si>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</si>
  <si>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</si>
  <si>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</si>
  <si>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</si>
  <si>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</si>
  <si>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</si>
  <si>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</si>
  <si>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</si>
  <si>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</si>
  <si>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</si>
  <si>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</si>
  <si>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</si>
  <si>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</si>
  <si>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</si>
  <si>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</si>
  <si>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</si>
  <si>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</si>
  <si>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</si>
  <si>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</si>
  <si>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</si>
  <si>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</si>
  <si>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</si>
  <si>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</si>
  <si>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</si>
  <si>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</si>
  <si>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</si>
  <si>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</si>
  <si>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</si>
  <si>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</si>
  <si>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</si>
  <si>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</si>
  <si>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</si>
  <si>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</si>
  <si>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</si>
  <si>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</si>
  <si>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</si>
  <si>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</si>
  <si>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</si>
  <si>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</si>
  <si>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</si>
  <si>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</si>
  <si>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</si>
  <si>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</si>
  <si>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</si>
  <si>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</si>
  <si>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</si>
  <si>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</si>
  <si>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</si>
  <si>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</si>
  <si>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</si>
  <si>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</si>
  <si>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</si>
  <si>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</si>
  <si>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</si>
  <si>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</si>
  <si>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</si>
  <si>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</si>
  <si>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</si>
  <si>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</si>
  <si>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</si>
  <si>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</si>
  <si>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</si>
  <si>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</si>
  <si>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</si>
  <si>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</si>
  <si>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</si>
  <si>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</si>
  <si>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</si>
  <si>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</si>
  <si>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</si>
  <si>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</si>
  <si>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</si>
  <si>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</si>
  <si>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</si>
  <si>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</si>
  <si>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</si>
  <si>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</si>
  <si>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</si>
  <si>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</si>
  <si>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</si>
  <si>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</si>
  <si>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</si>
  <si>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</si>
  <si>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</si>
  <si>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</si>
  <si>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</si>
  <si>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</si>
  <si>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</si>
  <si>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</si>
  <si>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</si>
  <si>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</si>
  <si>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</si>
  <si>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</si>
  <si>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</si>
  <si>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</si>
  <si>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</si>
  <si>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</si>
  <si>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</si>
  <si>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</si>
  <si>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</si>
  <si>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</si>
  <si>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</si>
  <si>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</si>
  <si>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</si>
  <si>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</si>
  <si>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</si>
  <si>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</si>
  <si>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</si>
  <si>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</si>
  <si>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</si>
  <si>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</si>
  <si>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</si>
  <si>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</si>
  <si>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</si>
  <si>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</si>
  <si>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</si>
  <si>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</si>
  <si>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</si>
  <si>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</si>
  <si>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</si>
  <si>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</si>
  <si>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</si>
  <si>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</si>
  <si>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</si>
  <si>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</si>
  <si>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</si>
  <si>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</si>
  <si>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</si>
  <si>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</si>
  <si>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</si>
  <si>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</si>
  <si>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</si>
  <si>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</si>
  <si>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</si>
  <si>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</si>
  <si>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</si>
  <si>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</si>
  <si>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</si>
  <si>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</si>
  <si>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</si>
  <si>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</si>
  <si>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</si>
  <si>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</si>
  <si>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</si>
  <si>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</si>
  <si>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</si>
  <si>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</si>
  <si>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</si>
  <si>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</si>
  <si>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</si>
  <si>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</si>
  <si>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</si>
  <si>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</si>
  <si>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</si>
  <si>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</si>
  <si>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</si>
  <si>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</si>
  <si>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</si>
  <si>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</si>
  <si>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</si>
  <si>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</si>
  <si>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</si>
  <si>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</si>
  <si>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</si>
  <si>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</si>
  <si>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</si>
  <si>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</si>
  <si>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</si>
  <si>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</si>
  <si>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</si>
  <si>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</si>
  <si>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</si>
  <si>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</si>
  <si>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</si>
  <si>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</si>
  <si>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</si>
  <si>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</si>
  <si>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</si>
  <si>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</si>
  <si>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</si>
  <si>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</si>
  <si>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</si>
  <si>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</si>
  <si>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</si>
  <si>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</si>
  <si>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</si>
  <si>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</si>
  <si>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</si>
  <si>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</si>
  <si>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</si>
  <si>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</si>
  <si>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</si>
  <si>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</si>
  <si>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</si>
  <si>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</si>
  <si>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</si>
  <si>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</si>
  <si>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</si>
  <si>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</si>
  <si>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</si>
  <si>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</si>
  <si>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</si>
  <si>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</si>
  <si>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</si>
  <si>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</si>
  <si>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</si>
  <si>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</si>
  <si>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</si>
  <si>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</si>
  <si>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</si>
  <si>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</si>
  <si>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</si>
  <si>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</si>
  <si>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</si>
  <si>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</si>
  <si>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</si>
  <si>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</si>
  <si>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</si>
  <si>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</si>
  <si>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</si>
  <si>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</si>
  <si>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</si>
  <si>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</si>
  <si>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</si>
  <si>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</si>
  <si>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</si>
  <si>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</si>
  <si>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</si>
  <si>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</si>
  <si>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</si>
  <si>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</si>
  <si>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</si>
  <si>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</si>
  <si>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</si>
  <si>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</si>
  <si>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</si>
  <si>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</si>
  <si>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</si>
  <si>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</si>
  <si>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</si>
  <si>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</si>
  <si>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</si>
  <si>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</si>
  <si>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</si>
  <si>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</si>
  <si>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</si>
  <si>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</si>
  <si>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</si>
  <si>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</si>
  <si>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</si>
  <si>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</si>
  <si>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</si>
  <si>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</si>
  <si>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</si>
  <si>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</si>
  <si>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</si>
  <si>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</si>
  <si>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</si>
  <si>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</si>
  <si>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</si>
  <si>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</si>
  <si>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</si>
  <si>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</si>
  <si>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</si>
  <si>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</si>
  <si>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</si>
  <si>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</si>
  <si>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</si>
  <si>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</si>
  <si>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</si>
  <si>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</si>
  <si>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</si>
  <si>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</si>
  <si>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</si>
  <si>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</si>
  <si>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</si>
  <si>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</si>
  <si>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</si>
  <si>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</si>
  <si>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</si>
  <si>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</si>
  <si>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</si>
  <si>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</si>
  <si>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</si>
  <si>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</si>
  <si>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</si>
  <si>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</si>
  <si>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</si>
  <si>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</si>
  <si>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</si>
  <si>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</si>
  <si>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</si>
  <si>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</si>
  <si>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</si>
  <si>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</si>
  <si>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</si>
  <si>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</si>
  <si>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</si>
  <si>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</si>
  <si>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</si>
  <si>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</si>
  <si>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</si>
  <si>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</si>
  <si>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</si>
  <si>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</si>
  <si>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</si>
  <si>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</si>
  <si>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</si>
  <si>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</si>
  <si>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</si>
  <si>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</si>
  <si>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</si>
  <si>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</si>
  <si>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</si>
  <si>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</si>
  <si>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</si>
  <si>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</si>
  <si>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</si>
  <si>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</si>
  <si>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</si>
  <si>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</si>
  <si>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</si>
  <si>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</si>
  <si>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</si>
  <si>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</si>
  <si>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</si>
  <si>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</si>
  <si>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</si>
  <si>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</si>
  <si>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</si>
  <si>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</si>
  <si>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</si>
  <si>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</si>
  <si>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</si>
  <si>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</si>
  <si>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</si>
  <si>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</si>
  <si>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</si>
  <si>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</si>
  <si>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</si>
  <si>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</si>
  <si>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</si>
  <si>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</si>
  <si>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</si>
  <si>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</si>
  <si>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</si>
  <si>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</si>
  <si>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</si>
  <si>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</si>
  <si>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</si>
  <si>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</si>
  <si>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</si>
  <si>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</si>
  <si>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</si>
  <si>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</si>
  <si>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</si>
  <si>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</si>
  <si>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</si>
  <si>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</si>
  <si>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</si>
  <si>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</si>
  <si>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</si>
  <si>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</si>
  <si>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</si>
  <si>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</si>
  <si>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</si>
  <si>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</si>
  <si>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</si>
  <si>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</si>
  <si>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</si>
  <si>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</si>
  <si>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</si>
  <si>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</si>
  <si>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</si>
  <si>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</si>
  <si>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</si>
  <si>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</si>
  <si>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</si>
  <si>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</si>
  <si>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</si>
  <si>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</si>
  <si>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</si>
  <si>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</si>
  <si>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</si>
  <si>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</si>
  <si>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</si>
  <si>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</si>
  <si>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</si>
  <si>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</si>
  <si>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</si>
  <si>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</si>
  <si>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</si>
  <si>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</si>
  <si>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</si>
  <si>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</si>
  <si>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</si>
  <si>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</si>
  <si>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</si>
  <si>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</si>
  <si>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</si>
  <si>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</si>
  <si>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</si>
  <si>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</si>
  <si>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</si>
  <si>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</si>
  <si>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</si>
  <si>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</si>
  <si>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</si>
  <si>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</si>
  <si>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</si>
  <si>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</si>
  <si>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</si>
  <si>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</si>
  <si>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</si>
  <si>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</si>
  <si>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</si>
  <si>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</si>
  <si>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</si>
  <si>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</si>
  <si>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</si>
  <si>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</si>
  <si>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</si>
  <si>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</si>
  <si>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</si>
  <si>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</si>
  <si>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</si>
  <si>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</si>
  <si>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</si>
  <si>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</si>
  <si>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</si>
  <si>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</si>
  <si>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</si>
  <si>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</si>
  <si>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</si>
  <si>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</si>
  <si>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</si>
  <si>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</si>
  <si>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</si>
  <si>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</si>
  <si>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</si>
  <si>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</si>
  <si>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</si>
  <si>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</si>
  <si>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</si>
  <si>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</si>
  <si>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</si>
  <si>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</si>
  <si>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</si>
  <si>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</si>
  <si>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</si>
  <si>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</si>
  <si>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</si>
  <si>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</si>
  <si>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</si>
  <si>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</si>
  <si>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</si>
  <si>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</si>
  <si>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</si>
  <si>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</si>
  <si>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</si>
  <si>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</si>
  <si>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</si>
  <si>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</si>
  <si>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</si>
  <si>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</si>
  <si>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</si>
  <si>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</si>
  <si>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</si>
  <si>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</si>
  <si>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</si>
  <si>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</si>
  <si>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</si>
  <si>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</si>
  <si>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</si>
  <si>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</si>
  <si>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</si>
  <si>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</si>
  <si>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</si>
  <si>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</si>
  <si>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</si>
  <si>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</si>
  <si>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</si>
  <si>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</si>
  <si>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</si>
  <si>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</si>
  <si>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</si>
  <si>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</si>
  <si>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</si>
  <si>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</si>
  <si>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</si>
  <si>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</si>
  <si>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</si>
  <si>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</si>
  <si>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</si>
  <si>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</si>
  <si>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</si>
  <si>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</si>
  <si>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</si>
  <si>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</si>
  <si>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</si>
  <si>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</si>
  <si>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</si>
  <si>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</si>
  <si>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</si>
  <si>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</si>
  <si>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</si>
  <si>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</si>
  <si>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</si>
  <si>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</si>
  <si>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</si>
  <si>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</si>
  <si>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</si>
  <si>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</si>
  <si>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</si>
  <si>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</si>
  <si>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</si>
  <si>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</si>
  <si>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</si>
  <si>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</si>
  <si>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</si>
  <si>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</si>
  <si>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</si>
  <si>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</si>
  <si>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</si>
  <si>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</si>
  <si>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</si>
  <si>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</si>
  <si>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</si>
  <si>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</si>
  <si>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</si>
  <si>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</si>
  <si>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</si>
  <si>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</si>
  <si>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</si>
  <si>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</si>
  <si>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</si>
  <si>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</si>
  <si>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</si>
  <si>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</si>
  <si>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</si>
  <si>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</si>
  <si>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</si>
  <si>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</si>
  <si>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</si>
  <si>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</si>
  <si>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</si>
  <si>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</si>
  <si>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</si>
  <si>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</si>
  <si>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</si>
  <si>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</si>
  <si>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</si>
  <si>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</si>
  <si>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</si>
  <si>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</si>
  <si>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</si>
  <si>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</si>
  <si>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</si>
  <si>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</si>
  <si>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</si>
  <si>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</si>
  <si>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</si>
  <si>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</si>
  <si>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</si>
  <si>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</si>
  <si>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</si>
  <si>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</si>
  <si>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</si>
  <si>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</si>
  <si>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</si>
  <si>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</si>
  <si>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</si>
  <si>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</si>
  <si>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</si>
  <si>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</si>
  <si>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</si>
  <si>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</si>
  <si>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</si>
  <si>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</si>
  <si>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</si>
  <si>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</si>
  <si>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</si>
  <si>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</si>
  <si>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</si>
  <si>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</si>
  <si>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</si>
  <si>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</si>
  <si>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</si>
  <si>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</si>
  <si>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</si>
  <si>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</si>
  <si>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</si>
  <si>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</si>
  <si>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</si>
  <si>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</si>
  <si>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</si>
  <si>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</si>
  <si>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</si>
  <si>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</si>
  <si>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</si>
  <si>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</si>
  <si>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</si>
  <si>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</si>
  <si>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</si>
  <si>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</si>
  <si>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</si>
  <si>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</si>
  <si>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</si>
  <si>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</si>
  <si>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</si>
  <si>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</si>
  <si>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</si>
  <si>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</si>
  <si>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</si>
  <si>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</si>
  <si>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</si>
  <si>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</si>
  <si>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</si>
  <si>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</si>
  <si>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</si>
  <si>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</si>
  <si>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</si>
  <si>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</si>
  <si>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</si>
  <si>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</si>
  <si>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</si>
  <si>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</si>
  <si>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</si>
  <si>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</si>
  <si>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</si>
  <si>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</si>
  <si>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</si>
  <si>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</si>
  <si>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</si>
  <si>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</si>
  <si>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</si>
  <si>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</si>
  <si>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</si>
  <si>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</si>
  <si>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</si>
  <si>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</si>
  <si>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</si>
  <si>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</si>
  <si>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</si>
  <si>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</si>
  <si>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</si>
  <si>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</si>
  <si>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</si>
  <si>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</si>
  <si>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</si>
  <si>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</si>
  <si>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</si>
  <si>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</si>
  <si>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</si>
  <si>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</si>
  <si>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</si>
  <si>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</si>
  <si>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</si>
  <si>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</si>
  <si>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</si>
  <si>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</si>
  <si>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</si>
  <si>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</si>
  <si>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</si>
  <si>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</si>
  <si>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</si>
  <si>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</si>
  <si>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</si>
  <si>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</si>
  <si>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</si>
  <si>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</si>
  <si>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</si>
  <si>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</si>
  <si>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</si>
  <si>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</si>
  <si>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</si>
  <si>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</si>
  <si>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</si>
  <si>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</si>
  <si>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</si>
  <si>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</si>
  <si>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</si>
  <si>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</si>
  <si>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</si>
  <si>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</si>
  <si>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</si>
  <si>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</si>
  <si>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</si>
  <si>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</si>
  <si>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</si>
  <si>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</si>
  <si>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</si>
  <si>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</si>
  <si>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</si>
  <si>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</si>
  <si>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</si>
  <si>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</si>
  <si>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</si>
  <si>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</si>
  <si>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</si>
  <si>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</si>
  <si>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</si>
  <si>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</si>
  <si>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</si>
  <si>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</si>
  <si>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</si>
  <si>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</si>
  <si>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</si>
  <si>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</si>
  <si>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</si>
  <si>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</si>
  <si>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</si>
  <si>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</si>
  <si>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</si>
  <si>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</si>
  <si>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</si>
  <si>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</si>
  <si>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</si>
  <si>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</si>
  <si>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</si>
  <si>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</si>
  <si>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</si>
  <si>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</si>
  <si>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</si>
  <si>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</si>
  <si>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</si>
  <si>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</si>
  <si>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</si>
  <si>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</si>
  <si>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</si>
  <si>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</si>
  <si>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</si>
  <si>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</si>
  <si>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</si>
  <si>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</si>
  <si>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</si>
  <si>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</si>
  <si>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</si>
  <si>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</si>
  <si>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</si>
  <si>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</si>
  <si>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</si>
  <si>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</si>
  <si>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</si>
  <si>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</si>
  <si>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</si>
  <si>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</si>
  <si>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</si>
  <si>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</si>
  <si>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</si>
  <si>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</si>
  <si>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</si>
  <si>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</si>
  <si>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</si>
  <si>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</si>
  <si>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</si>
  <si>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</si>
  <si>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</si>
  <si>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</si>
  <si>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</si>
  <si>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</si>
  <si>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</si>
  <si>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</si>
  <si>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</si>
  <si>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</si>
  <si>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</si>
  <si>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</si>
  <si>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</si>
  <si>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</si>
  <si>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</si>
  <si>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</si>
  <si>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</si>
  <si>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</si>
  <si>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</si>
  <si>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</si>
  <si>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</si>
  <si>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</si>
  <si>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</si>
  <si>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</si>
  <si>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</si>
  <si>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</si>
  <si>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</si>
  <si>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</si>
  <si>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</si>
  <si>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</si>
  <si>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</si>
  <si>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</si>
  <si>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</si>
  <si>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</si>
  <si>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</si>
  <si>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</si>
  <si>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</si>
  <si>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</si>
  <si>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</si>
  <si>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</si>
  <si>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</si>
  <si>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</si>
  <si>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</si>
  <si>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</si>
  <si>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</si>
  <si>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</si>
  <si>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</si>
  <si>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</si>
  <si>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</si>
  <si>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</si>
  <si>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</si>
  <si>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</si>
  <si>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</si>
  <si>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</si>
  <si>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</si>
  <si>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</si>
  <si>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</si>
  <si>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</si>
  <si>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Count of Sub-category</t>
  </si>
  <si>
    <t>(All)</t>
  </si>
  <si>
    <t>Count of category &amp; sub-category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</si>
  <si>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</si>
  <si>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</si>
  <si>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</si>
  <si>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</si>
  <si>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</si>
  <si>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</si>
  <si>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</si>
  <si>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</si>
  <si>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</si>
  <si>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</si>
  <si>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</si>
  <si>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</si>
  <si>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</si>
  <si>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</si>
  <si>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</si>
  <si>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</si>
  <si>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</si>
  <si>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</si>
  <si>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</si>
  <si>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</si>
  <si>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</si>
  <si>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</si>
  <si>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</si>
  <si>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</si>
  <si>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</si>
  <si>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</si>
  <si>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</si>
  <si>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</si>
  <si>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</si>
  <si>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</si>
  <si>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</si>
  <si>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</si>
  <si>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</si>
  <si>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&gt;= 50000</t>
  </si>
  <si>
    <t>Less than 1000</t>
  </si>
  <si>
    <t>Mean</t>
  </si>
  <si>
    <t>Median</t>
  </si>
  <si>
    <t>Min</t>
  </si>
  <si>
    <t>Max</t>
  </si>
  <si>
    <t>Var</t>
  </si>
  <si>
    <t>Sd. Dev</t>
  </si>
  <si>
    <t>Successful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</si>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</sst>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1D1C1D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8" fillId="0" borderId="0" xfId="0" quotePrefix="1" applyFont="1"/>
    <xf numFmtId="9" fontId="0" fillId="0" borderId="0" xfId="44" applyFont="1"/>
    <xf numFmtId="43" fontId="0" fillId="0" borderId="0" xfId="43" applyFont="1"/>
    <xf numFmtId="0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C000"/>
      </font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[Rod Hughes CrowdfundingBook.xlsx]Parent Category Success!PivotTable1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Success'!$B$3:$B$4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 Success'!$A$5:$A$14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Success'!$B$5:$B$14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DB-43F0-BAF2-3BE815547C93}"/>
            </c:ext>
          </c:extLst>
        </c:ser>
        <c:ser>
          <c:idx val="1"/>
          <c:order val="1"/>
          <c:tx>
            <c:strRef>
              <c:f>'Parent Category Success'!$C$3:$C$4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 Success'!$A$5:$A$14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Success'!$C$5:$C$14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DB-43F0-BAF2-3BE815547C93}"/>
            </c:ext>
          </c:extLst>
        </c:ser>
        <c:ser>
          <c:idx val="2"/>
          <c:order val="2"/>
          <c:tx>
            <c:strRef>
              <c:f>'Parent Category Success'!$D$3:$D$4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 Success'!$A$5:$A$14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Success'!$D$5:$D$14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DB-43F0-BAF2-3BE815547C93}"/>
            </c:ext>
          </c:extLst>
        </c:ser>
        <c:ser>
          <c:idx val="3"/>
          <c:order val="3"/>
          <c:tx>
            <c:strRef>
              <c:f>'Parent Category Success'!$E$3:$E$4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 Success'!$A$5:$A$14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Success'!$E$5:$E$14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DB-43F0-BAF2-3BE815547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7700015"/>
        <c:axId val="1527698351"/>
      </c:barChart>
      <c:catAx>
        <c:axId val="152770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698351"/>
        <c:crosses val="autoZero"/>
        <c:auto val="1"/>
        <c:lblAlgn val="ctr"/>
        <c:lblOffset val="100"/>
        <c:noMultiLvlLbl val="0"/>
      </c:catAx>
      <c:valAx>
        <c:axId val="152769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70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[Rod Hughes CrowdfundingBook.xlsx]Sub Category Success!PivotTable2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Success'!$B$4:$B$5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Success'!$A$6:$A$30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Success'!$B$6:$B$30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2-4995-8DA0-396D992C9C29}"/>
            </c:ext>
          </c:extLst>
        </c:ser>
        <c:ser>
          <c:idx val="1"/>
          <c:order val="1"/>
          <c:tx>
            <c:strRef>
              <c:f>'Sub Category Success'!$C$4:$C$5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Success'!$A$6:$A$30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Success'!$C$6:$C$30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02-4995-8DA0-396D992C9C29}"/>
            </c:ext>
          </c:extLst>
        </c:ser>
        <c:ser>
          <c:idx val="2"/>
          <c:order val="2"/>
          <c:tx>
            <c:strRef>
              <c:f>'Sub Category Success'!$D$4:$D$5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Success'!$A$6:$A$30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Success'!$D$6:$D$30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02-4995-8DA0-396D992C9C29}"/>
            </c:ext>
          </c:extLst>
        </c:ser>
        <c:ser>
          <c:idx val="3"/>
          <c:order val="3"/>
          <c:tx>
            <c:strRef>
              <c:f>'Sub Category Success'!$E$4:$E$5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Success'!$A$6:$A$30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Success'!$E$6:$E$30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02-4995-8DA0-396D992C9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255231"/>
        <c:axId val="1465256063"/>
      </c:barChart>
      <c:catAx>
        <c:axId val="146525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56063"/>
        <c:crosses val="autoZero"/>
        <c:auto val="1"/>
        <c:lblAlgn val="ctr"/>
        <c:lblOffset val="100"/>
        <c:noMultiLvlLbl val="0"/>
      </c:catAx>
      <c:valAx>
        <c:axId val="146525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5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[Rod Hughes CrowdfundingBook.xlsx]Outcome by month!PivotTable3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month'!$B$6:$B$18</c:f>
              <c:numCache>
                <c:formatCode>General</c:formatCode>
                <c:ptCount val="12"/>
                <c:pt idx="0">
                  <c:v>8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9</c:v>
                </c:pt>
                <c:pt idx="1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A3-4565-8955-68A3AD356755}"/>
            </c:ext>
          </c:extLst>
        </c:ser>
        <c:ser>
          <c:idx val="1"/>
          <c:order val="1"/>
          <c:tx>
            <c:strRef>
              <c:f>'Outcome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34</c:v>
                </c:pt>
                <c:pt idx="1">
                  <c:v>23</c:v>
                </c:pt>
                <c:pt idx="2">
                  <c:v>42</c:v>
                </c:pt>
                <c:pt idx="3">
                  <c:v>32</c:v>
                </c:pt>
                <c:pt idx="4">
                  <c:v>32</c:v>
                </c:pt>
                <c:pt idx="5">
                  <c:v>26</c:v>
                </c:pt>
                <c:pt idx="6">
                  <c:v>34</c:v>
                </c:pt>
                <c:pt idx="7">
                  <c:v>28</c:v>
                </c:pt>
                <c:pt idx="8">
                  <c:v>35</c:v>
                </c:pt>
                <c:pt idx="9">
                  <c:v>18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A3-4565-8955-68A3AD356755}"/>
            </c:ext>
          </c:extLst>
        </c:ser>
        <c:ser>
          <c:idx val="2"/>
          <c:order val="2"/>
          <c:tx>
            <c:strRef>
              <c:f>'Outcome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44</c:v>
                </c:pt>
                <c:pt idx="1">
                  <c:v>37</c:v>
                </c:pt>
                <c:pt idx="2">
                  <c:v>59</c:v>
                </c:pt>
                <c:pt idx="3">
                  <c:v>41</c:v>
                </c:pt>
                <c:pt idx="4">
                  <c:v>52</c:v>
                </c:pt>
                <c:pt idx="5">
                  <c:v>44</c:v>
                </c:pt>
                <c:pt idx="6">
                  <c:v>58</c:v>
                </c:pt>
                <c:pt idx="7">
                  <c:v>49</c:v>
                </c:pt>
                <c:pt idx="8">
                  <c:v>52</c:v>
                </c:pt>
                <c:pt idx="9">
                  <c:v>39</c:v>
                </c:pt>
                <c:pt idx="10">
                  <c:v>33</c:v>
                </c:pt>
                <c:pt idx="11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A3-4565-8955-68A3AD356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7179887"/>
        <c:axId val="1427320239"/>
      </c:lineChart>
      <c:catAx>
        <c:axId val="118717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320239"/>
        <c:crosses val="autoZero"/>
        <c:auto val="1"/>
        <c:lblAlgn val="ctr"/>
        <c:lblOffset val="100"/>
        <c:noMultiLvlLbl val="0"/>
      </c:catAx>
      <c:valAx>
        <c:axId val="142732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17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</xdr:row>
      <xdr:rowOff>57150</xdr:rowOff>
    </xdr:from>
    <xdr:to>
      <xdr:col>14</xdr:col>
      <xdr:colOff>285749</xdr:colOff>
      <xdr:row>18</xdr:row>
      <xdr:rowOff>158749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B513B9-9406-C93F-7864-FE20EF8DA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142874</xdr:colOff>
      <xdr:row>3</xdr:row>
      <xdr:rowOff>34924</xdr:rowOff>
    </xdr:from>
    <xdr:to>
      <xdr:col>16</xdr:col>
      <xdr:colOff>88899</xdr:colOff>
      <xdr:row>30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5677EF-1AE3-5A54-B973-6D3821C4E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19050</xdr:rowOff>
    </xdr:from>
    <xdr:to>
      <xdr:col>12</xdr:col>
      <xdr:colOff>419100</xdr:colOff>
      <xdr:row>18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24197-B0C7-5FCD-D12F-9A35F08A6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 Hughes" refreshedDate="44954.836919444446" createdVersion="8" refreshedVersion="8" minRefreshableVersion="3" recordCount="1000" xr:uid="{55B23B49-A3F6-4919-B913-A2E935B9E3C9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NonDate="0" containsDate="1" containsString="0" containsBlank="1" minDate="2010-01-09T06:00:00" maxDate="2020-01-27T06:00:00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1" base="14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staff_pick" numFmtId="0">
      <sharedItems count="2">
        <b v="0"/>
        <b v="1"/>
      </sharedItems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4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d v="2015-11-28T06:00:00"/>
    <n v="1450159200"/>
    <x v="0"/>
    <x v="0"/>
    <x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d v="2014-08-19T05:00:00"/>
    <n v="1408597200"/>
    <x v="1"/>
    <x v="0"/>
    <x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d v="2013-11-17T06:00:00"/>
    <n v="1384840800"/>
    <x v="2"/>
    <x v="0"/>
    <x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m/>
    <n v="1568955600"/>
    <x v="3"/>
    <x v="0"/>
    <x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d v="2019-01-20T06:00:00"/>
    <n v="1548309600"/>
    <x v="4"/>
    <x v="0"/>
    <x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d v="2012-08-28T05:00:00"/>
    <n v="1347080400"/>
    <x v="5"/>
    <x v="0"/>
    <x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d v="2017-09-13T05:00:00"/>
    <n v="1505365200"/>
    <x v="6"/>
    <x v="0"/>
    <x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d v="2015-08-13T05:00:00"/>
    <n v="1439614800"/>
    <x v="7"/>
    <x v="0"/>
    <x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d v="2010-08-09T05:00:00"/>
    <n v="1281502800"/>
    <x v="8"/>
    <x v="0"/>
    <x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d v="2013-09-19T05:00:00"/>
    <n v="1383804000"/>
    <x v="9"/>
    <x v="0"/>
    <x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d v="2010-08-14T05:00:00"/>
    <n v="1285909200"/>
    <x v="10"/>
    <x v="0"/>
    <x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d v="2010-09-21T05:00:00"/>
    <n v="1285563600"/>
    <x v="11"/>
    <x v="0"/>
    <x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d v="2019-10-22T05:00:00"/>
    <n v="1572411600"/>
    <x v="12"/>
    <x v="0"/>
    <x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d v="2016-06-11T05:00:00"/>
    <n v="1466658000"/>
    <x v="13"/>
    <x v="0"/>
    <x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d v="2012-03-06T06:00:00"/>
    <n v="1333342800"/>
    <x v="14"/>
    <x v="0"/>
    <x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d v="2019-12-10T06:00:00"/>
    <n v="1576303200"/>
    <x v="15"/>
    <x v="0"/>
    <x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d v="2014-01-22T06:00:00"/>
    <n v="1392271200"/>
    <x v="16"/>
    <x v="0"/>
    <x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d v="2011-01-12T06:00:00"/>
    <n v="1294898400"/>
    <x v="17"/>
    <x v="0"/>
    <x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d v="2018-09-08T05:00:00"/>
    <n v="1537074000"/>
    <x v="18"/>
    <x v="0"/>
    <x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d v="2019-03-04T06:00:00"/>
    <n v="1553490000"/>
    <x v="19"/>
    <x v="0"/>
    <x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d v="2014-07-28T05:00:00"/>
    <n v="1406523600"/>
    <x v="20"/>
    <x v="0"/>
    <x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d v="2011-08-15T05:00:00"/>
    <n v="1316322000"/>
    <x v="21"/>
    <x v="0"/>
    <x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d v="2018-04-03T05:00:00"/>
    <n v="1524027600"/>
    <x v="22"/>
    <x v="0"/>
    <x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d v="2019-02-14T06:00:00"/>
    <n v="1554699600"/>
    <x v="23"/>
    <x v="0"/>
    <x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d v="2014-06-21T05:00:00"/>
    <n v="1403499600"/>
    <x v="24"/>
    <x v="0"/>
    <x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d v="2011-05-18T05:00:00"/>
    <n v="1307422800"/>
    <x v="25"/>
    <x v="0"/>
    <x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d v="2018-07-31T05:00:00"/>
    <n v="1535346000"/>
    <x v="26"/>
    <x v="0"/>
    <x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d v="2015-10-03T05:00:00"/>
    <n v="1444539600"/>
    <x v="27"/>
    <x v="0"/>
    <x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d v="2010-02-09T06:00:00"/>
    <n v="1267682400"/>
    <x v="28"/>
    <x v="0"/>
    <x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d v="2018-07-20T05:00:00"/>
    <n v="1535518800"/>
    <x v="29"/>
    <x v="0"/>
    <x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d v="2019-05-24T05:00:00"/>
    <n v="1559106000"/>
    <x v="30"/>
    <x v="0"/>
    <x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d v="2016-01-05T06:00:00"/>
    <n v="1454392800"/>
    <x v="31"/>
    <x v="0"/>
    <x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d v="2018-01-10T06:00:00"/>
    <n v="1517896800"/>
    <x v="32"/>
    <x v="0"/>
    <x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d v="2014-10-05T05:00:00"/>
    <n v="1415685600"/>
    <x v="33"/>
    <x v="0"/>
    <x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d v="2017-03-23T05:00:00"/>
    <n v="1490677200"/>
    <x v="34"/>
    <x v="0"/>
    <x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d v="2019-01-19T06:00:00"/>
    <n v="1551506400"/>
    <x v="35"/>
    <x v="0"/>
    <x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d v="2011-02-26T06:00:00"/>
    <n v="1300856400"/>
    <x v="36"/>
    <x v="0"/>
    <x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d v="2019-10-06T05:00:00"/>
    <n v="1573192800"/>
    <x v="37"/>
    <x v="0"/>
    <x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d v="2010-10-18T05:00:00"/>
    <n v="1287810000"/>
    <x v="38"/>
    <x v="0"/>
    <x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d v="2013-02-25T06:00:00"/>
    <n v="1362978000"/>
    <x v="39"/>
    <x v="0"/>
    <x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d v="2010-06-05T05:00:00"/>
    <n v="1277355600"/>
    <x v="40"/>
    <x v="0"/>
    <x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d v="2012-09-04T05:00:00"/>
    <n v="1348981200"/>
    <x v="41"/>
    <x v="0"/>
    <x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d v="2011-07-04T05:00:00"/>
    <n v="1310533200"/>
    <x v="42"/>
    <x v="0"/>
    <x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d v="2014-07-24T05:00:00"/>
    <n v="1407560400"/>
    <x v="43"/>
    <x v="0"/>
    <x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d v="2019-03-17T05:00:00"/>
    <n v="1552885200"/>
    <x v="44"/>
    <x v="0"/>
    <x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d v="2016-11-02T05:00:00"/>
    <n v="1479362400"/>
    <x v="45"/>
    <x v="0"/>
    <x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d v="2010-07-08T05:00:00"/>
    <n v="1280552400"/>
    <x v="46"/>
    <x v="0"/>
    <x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d v="2014-03-29T05:00:00"/>
    <n v="1398661200"/>
    <x v="47"/>
    <x v="0"/>
    <x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d v="2015-06-25T05:00:00"/>
    <n v="1436245200"/>
    <x v="48"/>
    <x v="0"/>
    <x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d v="2019-10-20T05:00:00"/>
    <n v="1575439200"/>
    <x v="49"/>
    <x v="0"/>
    <x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d v="2013-08-01T05:00:00"/>
    <n v="1377752400"/>
    <x v="50"/>
    <x v="0"/>
    <x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d v="2012-03-27T05:00:00"/>
    <n v="1334206800"/>
    <x v="51"/>
    <x v="0"/>
    <x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d v="2010-09-15T05:00:00"/>
    <n v="1284872400"/>
    <x v="52"/>
    <x v="0"/>
    <x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d v="2014-05-20T05:00:00"/>
    <n v="1403931600"/>
    <x v="53"/>
    <x v="0"/>
    <x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d v="2018-03-11T06:00:00"/>
    <n v="1521262800"/>
    <x v="54"/>
    <x v="0"/>
    <x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d v="2018-07-30T05:00:00"/>
    <n v="1533358800"/>
    <x v="55"/>
    <x v="0"/>
    <x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d v="2015-01-10T06:00:00"/>
    <n v="1421474400"/>
    <x v="56"/>
    <x v="0"/>
    <x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d v="2017-09-01T05:00:00"/>
    <n v="1505278800"/>
    <x v="57"/>
    <x v="0"/>
    <x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d v="2015-09-21T05:00:00"/>
    <n v="1443934800"/>
    <x v="58"/>
    <x v="0"/>
    <x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d v="2017-06-12T05:00:00"/>
    <n v="1498539600"/>
    <x v="59"/>
    <x v="0"/>
    <x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d v="2012-07-17T05:00:00"/>
    <n v="1342760400"/>
    <x v="60"/>
    <x v="0"/>
    <x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d v="2011-02-21T06:00:00"/>
    <n v="1301720400"/>
    <x v="61"/>
    <x v="0"/>
    <x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d v="2015-06-05T05:00:00"/>
    <n v="1433566800"/>
    <x v="62"/>
    <x v="0"/>
    <x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d v="2017-04-28T05:00:00"/>
    <n v="1493874000"/>
    <x v="63"/>
    <x v="0"/>
    <x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d v="2018-07-02T05:00:00"/>
    <n v="1531803600"/>
    <x v="64"/>
    <x v="0"/>
    <x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d v="2011-01-27T06:00:00"/>
    <n v="1296712800"/>
    <x v="65"/>
    <x v="0"/>
    <x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d v="2015-04-08T05:00:00"/>
    <n v="1428901200"/>
    <x v="66"/>
    <x v="0"/>
    <x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d v="2010-01-25T06:00:00"/>
    <n v="1264831200"/>
    <x v="67"/>
    <x v="0"/>
    <x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d v="2017-07-27T05:00:00"/>
    <n v="1505192400"/>
    <x v="68"/>
    <x v="0"/>
    <x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d v="2010-12-19T06:00:00"/>
    <n v="1295676000"/>
    <x v="69"/>
    <x v="0"/>
    <x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d v="2010-11-02T05:00:00"/>
    <n v="1292911200"/>
    <x v="70"/>
    <x v="0"/>
    <x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d v="2019-11-30T06:00:00"/>
    <n v="1575439200"/>
    <x v="49"/>
    <x v="0"/>
    <x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d v="2015-07-01T05:00:00"/>
    <n v="1438837200"/>
    <x v="71"/>
    <x v="0"/>
    <x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d v="2016-11-27T06:00:00"/>
    <n v="1480485600"/>
    <x v="72"/>
    <x v="0"/>
    <x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d v="2016-03-27T05:00:00"/>
    <n v="1459141200"/>
    <x v="73"/>
    <x v="0"/>
    <x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d v="2018-07-15T05:00:00"/>
    <n v="1532322000"/>
    <x v="74"/>
    <x v="0"/>
    <x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d v="2015-01-23T06:00:00"/>
    <n v="1426222800"/>
    <x v="75"/>
    <x v="1"/>
    <x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d v="2010-09-27T05:00:00"/>
    <n v="1286773200"/>
    <x v="76"/>
    <x v="0"/>
    <x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d v="2018-04-16T05:00:00"/>
    <n v="1523941200"/>
    <x v="77"/>
    <x v="0"/>
    <x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d v="2018-06-16T05:00:00"/>
    <n v="1529557200"/>
    <x v="78"/>
    <x v="0"/>
    <x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d v="2017-08-29T05:00:00"/>
    <n v="1506574800"/>
    <x v="79"/>
    <x v="0"/>
    <x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d v="2017-11-23T06:00:00"/>
    <n v="1513576800"/>
    <x v="80"/>
    <x v="0"/>
    <x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d v="2019-01-17T06:00:00"/>
    <n v="1548309600"/>
    <x v="4"/>
    <x v="0"/>
    <x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d v="2016-07-28T05:00:00"/>
    <n v="1471582800"/>
    <x v="81"/>
    <x v="0"/>
    <x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d v="2012-07-28T05:00:00"/>
    <n v="1344315600"/>
    <x v="82"/>
    <x v="0"/>
    <x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d v="2011-09-11T05:00:00"/>
    <n v="1316408400"/>
    <x v="83"/>
    <x v="0"/>
    <x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d v="2015-05-04T05:00:00"/>
    <n v="1431838800"/>
    <x v="84"/>
    <x v="1"/>
    <x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d v="2011-03-08T06:00:00"/>
    <n v="1300510800"/>
    <x v="85"/>
    <x v="0"/>
    <x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d v="2015-04-16T05:00:00"/>
    <n v="1431061200"/>
    <x v="86"/>
    <x v="0"/>
    <x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d v="2010-04-15T05:00:00"/>
    <n v="1271480400"/>
    <x v="87"/>
    <x v="0"/>
    <x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d v="2016-02-25T06:00:00"/>
    <n v="1456380000"/>
    <x v="88"/>
    <x v="0"/>
    <x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d v="2016-08-06T05:00:00"/>
    <n v="1472878800"/>
    <x v="89"/>
    <x v="0"/>
    <x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d v="2010-06-23T05:00:00"/>
    <n v="1277355600"/>
    <x v="40"/>
    <x v="0"/>
    <x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d v="2012-10-20T05:00:00"/>
    <n v="1351054800"/>
    <x v="90"/>
    <x v="0"/>
    <x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d v="2019-04-07T05:00:00"/>
    <n v="1555563600"/>
    <x v="91"/>
    <x v="0"/>
    <x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d v="2019-10-14T05:00:00"/>
    <n v="1571634000"/>
    <x v="92"/>
    <x v="0"/>
    <x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d v="2011-03-10T06:00:00"/>
    <n v="1300856400"/>
    <x v="36"/>
    <x v="0"/>
    <x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d v="2015-06-25T05:00:00"/>
    <n v="1439874000"/>
    <x v="93"/>
    <x v="0"/>
    <x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d v="2015-07-27T05:00:00"/>
    <n v="1438318800"/>
    <x v="94"/>
    <x v="0"/>
    <x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d v="2014-11-25T06:00:00"/>
    <n v="1419400800"/>
    <x v="95"/>
    <x v="0"/>
    <x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d v="2011-10-19T05:00:00"/>
    <n v="1320555600"/>
    <x v="96"/>
    <x v="0"/>
    <x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d v="2015-02-21T06:00:00"/>
    <n v="1425103200"/>
    <x v="97"/>
    <x v="0"/>
    <x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d v="2018-05-14T05:00:00"/>
    <n v="1526878800"/>
    <x v="98"/>
    <x v="0"/>
    <x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d v="2010-10-24T05:00:00"/>
    <n v="1288674000"/>
    <x v="99"/>
    <x v="0"/>
    <x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d v="2017-05-23T05:00:00"/>
    <n v="1495602000"/>
    <x v="100"/>
    <x v="0"/>
    <x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d v="2013-04-02T05:00:00"/>
    <n v="1366434000"/>
    <x v="101"/>
    <x v="0"/>
    <x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d v="2019-09-08T05:00:00"/>
    <n v="1568350800"/>
    <x v="102"/>
    <x v="0"/>
    <x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d v="2018-04-23T05:00:00"/>
    <n v="1525928400"/>
    <x v="103"/>
    <x v="0"/>
    <x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d v="2012-04-06T05:00:00"/>
    <n v="1336885200"/>
    <x v="104"/>
    <x v="0"/>
    <x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d v="2014-01-12T06:00:00"/>
    <n v="1389679200"/>
    <x v="105"/>
    <x v="0"/>
    <x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d v="2018-09-11T05:00:00"/>
    <n v="1538283600"/>
    <x v="106"/>
    <x v="0"/>
    <x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d v="2012-09-22T05:00:00"/>
    <n v="1348808400"/>
    <x v="107"/>
    <x v="0"/>
    <x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d v="2014-08-24T05:00:00"/>
    <n v="1410152400"/>
    <x v="108"/>
    <x v="0"/>
    <x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d v="2017-09-12T05:00:00"/>
    <n v="1505797200"/>
    <x v="109"/>
    <x v="0"/>
    <x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d v="2019-04-09T05:00:00"/>
    <n v="1554872400"/>
    <x v="110"/>
    <x v="0"/>
    <x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d v="2017-11-17T06:00:00"/>
    <n v="1513922400"/>
    <x v="111"/>
    <x v="0"/>
    <x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d v="2015-09-18T05:00:00"/>
    <n v="1442638800"/>
    <x v="112"/>
    <x v="0"/>
    <x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d v="2011-09-22T05:00:00"/>
    <n v="1317186000"/>
    <x v="113"/>
    <x v="0"/>
    <x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d v="2014-01-26T06:00:00"/>
    <n v="1391234400"/>
    <x v="114"/>
    <x v="0"/>
    <x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d v="2014-06-16T05:00:00"/>
    <n v="1404363600"/>
    <x v="115"/>
    <x v="0"/>
    <x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d v="2015-04-17T05:00:00"/>
    <n v="1429592400"/>
    <x v="116"/>
    <x v="0"/>
    <x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d v="2014-10-05T05:00:00"/>
    <n v="1413608400"/>
    <x v="117"/>
    <x v="0"/>
    <x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d v="2014-11-27T06:00:00"/>
    <n v="1419400800"/>
    <x v="95"/>
    <x v="0"/>
    <x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d v="2015-11-24T06:00:00"/>
    <n v="1448604000"/>
    <x v="118"/>
    <x v="1"/>
    <x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d v="2019-05-13T05:00:00"/>
    <n v="1562302800"/>
    <x v="119"/>
    <x v="0"/>
    <x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d v="2018-09-19T05:00:00"/>
    <n v="1537678800"/>
    <x v="120"/>
    <x v="0"/>
    <x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d v="2016-08-14T05:00:00"/>
    <n v="1473570000"/>
    <x v="121"/>
    <x v="0"/>
    <x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d v="2010-05-12T05:00:00"/>
    <n v="1273899600"/>
    <x v="122"/>
    <x v="0"/>
    <x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d v="2010-08-27T05:00:00"/>
    <n v="1284008400"/>
    <x v="123"/>
    <x v="0"/>
    <x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d v="2015-02-03T06:00:00"/>
    <n v="1425103200"/>
    <x v="97"/>
    <x v="0"/>
    <x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d v="2011-10-26T05:00:00"/>
    <n v="1320991200"/>
    <x v="124"/>
    <x v="0"/>
    <x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d v="2013-11-29T06:00:00"/>
    <n v="1386828000"/>
    <x v="125"/>
    <x v="0"/>
    <x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d v="2018-01-12T06:00:00"/>
    <n v="1517119200"/>
    <x v="126"/>
    <x v="0"/>
    <x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d v="2011-08-12T05:00:00"/>
    <n v="1315026000"/>
    <x v="127"/>
    <x v="0"/>
    <x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d v="2011-06-19T05:00:00"/>
    <n v="1312693200"/>
    <x v="128"/>
    <x v="0"/>
    <x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d v="2013-03-07T06:00:00"/>
    <n v="1363064400"/>
    <x v="129"/>
    <x v="0"/>
    <x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d v="2014-06-07T05:00:00"/>
    <n v="1403154000"/>
    <x v="130"/>
    <x v="0"/>
    <x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d v="2010-10-06T05:00:00"/>
    <n v="1286859600"/>
    <x v="131"/>
    <x v="0"/>
    <x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d v="2012-09-28T05:00:00"/>
    <n v="1349326800"/>
    <x v="132"/>
    <x v="0"/>
    <x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d v="2015-04-21T05:00:00"/>
    <n v="1430974800"/>
    <x v="133"/>
    <x v="0"/>
    <x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d v="2018-02-25T06:00:00"/>
    <n v="1519970400"/>
    <x v="134"/>
    <x v="0"/>
    <x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d v="2015-06-12T05:00:00"/>
    <n v="1434603600"/>
    <x v="135"/>
    <x v="0"/>
    <x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d v="2012-04-06T05:00:00"/>
    <n v="1337230800"/>
    <x v="136"/>
    <x v="0"/>
    <x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d v="2010-06-28T05:00:00"/>
    <n v="1279429200"/>
    <x v="137"/>
    <x v="0"/>
    <x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d v="2019-06-17T05:00:00"/>
    <n v="1561438800"/>
    <x v="138"/>
    <x v="0"/>
    <x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d v="2014-09-07T05:00:00"/>
    <n v="1410498000"/>
    <x v="139"/>
    <x v="0"/>
    <x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d v="2011-11-08T06:00:00"/>
    <n v="1322460000"/>
    <x v="140"/>
    <x v="0"/>
    <x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d v="2016-06-13T05:00:00"/>
    <n v="1466312400"/>
    <x v="141"/>
    <x v="0"/>
    <x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d v="2017-07-25T05:00:00"/>
    <n v="1501736400"/>
    <x v="142"/>
    <x v="0"/>
    <x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d v="2013-01-01T06:00:00"/>
    <n v="1361512800"/>
    <x v="143"/>
    <x v="0"/>
    <x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d v="2018-12-16T06:00:00"/>
    <n v="1545026400"/>
    <x v="144"/>
    <x v="0"/>
    <x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d v="2014-06-09T05:00:00"/>
    <n v="1406696400"/>
    <x v="145"/>
    <x v="0"/>
    <x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d v="2017-02-17T06:00:00"/>
    <n v="1487916000"/>
    <x v="146"/>
    <x v="0"/>
    <x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d v="2012-10-19T05:00:00"/>
    <n v="1351141200"/>
    <x v="147"/>
    <x v="0"/>
    <x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d v="2016-05-12T05:00:00"/>
    <n v="1465016400"/>
    <x v="148"/>
    <x v="0"/>
    <x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d v="2010-03-25T05:00:00"/>
    <n v="1270789200"/>
    <x v="149"/>
    <x v="0"/>
    <x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d v="2019-10-05T05:00:00"/>
    <n v="1572325200"/>
    <x v="150"/>
    <x v="0"/>
    <x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d v="2013-12-30T06:00:00"/>
    <n v="1389420000"/>
    <x v="151"/>
    <x v="0"/>
    <x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d v="2015-12-08T06:00:00"/>
    <n v="1449640800"/>
    <x v="152"/>
    <x v="0"/>
    <x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d v="2019-03-27T05:00:00"/>
    <n v="1555218000"/>
    <x v="153"/>
    <x v="0"/>
    <x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d v="2019-04-27T05:00:00"/>
    <n v="1557723600"/>
    <x v="154"/>
    <x v="0"/>
    <x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d v="2015-09-23T05:00:00"/>
    <n v="1443502800"/>
    <x v="155"/>
    <x v="0"/>
    <x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d v="2018-12-08T06:00:00"/>
    <n v="1546840800"/>
    <x v="156"/>
    <x v="0"/>
    <x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d v="2017-10-20T05:00:00"/>
    <n v="1512712800"/>
    <x v="157"/>
    <x v="0"/>
    <x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d v="2017-10-08T05:00:00"/>
    <n v="1507525200"/>
    <x v="158"/>
    <x v="0"/>
    <x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d v="2017-08-01T05:00:00"/>
    <n v="1504328400"/>
    <x v="159"/>
    <x v="0"/>
    <x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d v="2010-12-22T06:00:00"/>
    <n v="1293343200"/>
    <x v="160"/>
    <x v="0"/>
    <x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d v="2013-06-10T05:00:00"/>
    <n v="1371704400"/>
    <x v="161"/>
    <x v="0"/>
    <x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d v="2019-02-22T06:00:00"/>
    <n v="1552798800"/>
    <x v="162"/>
    <x v="0"/>
    <x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d v="2012-06-17T05:00:00"/>
    <n v="1342328400"/>
    <x v="163"/>
    <x v="0"/>
    <x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d v="2017-08-03T05:00:00"/>
    <n v="1502341200"/>
    <x v="164"/>
    <x v="0"/>
    <x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d v="2014-03-20T05:00:00"/>
    <n v="1397192400"/>
    <x v="165"/>
    <x v="0"/>
    <x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d v="2014-07-19T05:00:00"/>
    <n v="1407042000"/>
    <x v="166"/>
    <x v="0"/>
    <x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d v="2013-05-18T05:00:00"/>
    <n v="1369371600"/>
    <x v="167"/>
    <x v="0"/>
    <x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d v="2015-10-05T05:00:00"/>
    <n v="1444107600"/>
    <x v="168"/>
    <x v="0"/>
    <x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d v="2016-08-31T05:00:00"/>
    <n v="1474261200"/>
    <x v="169"/>
    <x v="0"/>
    <x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d v="2016-09-03T05:00:00"/>
    <n v="1473656400"/>
    <x v="170"/>
    <x v="0"/>
    <x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d v="2010-11-15T06:00:00"/>
    <n v="1291960800"/>
    <x v="171"/>
    <x v="0"/>
    <x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d v="2017-09-21T05:00:00"/>
    <n v="1506747600"/>
    <x v="172"/>
    <x v="0"/>
    <x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d v="2013-03-17T05:00:00"/>
    <n v="1363582800"/>
    <x v="173"/>
    <x v="0"/>
    <x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d v="2010-03-22T05:00:00"/>
    <n v="1269666000"/>
    <x v="174"/>
    <x v="0"/>
    <x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d v="2017-10-04T05:00:00"/>
    <n v="1508648400"/>
    <x v="175"/>
    <x v="0"/>
    <x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d v="2019-06-15T05:00:00"/>
    <n v="1561957200"/>
    <x v="176"/>
    <x v="0"/>
    <x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d v="2010-09-09T05:00:00"/>
    <n v="1285131600"/>
    <x v="177"/>
    <x v="0"/>
    <x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d v="2019-05-03T05:00:00"/>
    <n v="1556946000"/>
    <x v="178"/>
    <x v="0"/>
    <x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d v="2018-05-13T05:00:00"/>
    <n v="1527138000"/>
    <x v="179"/>
    <x v="0"/>
    <x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d v="2014-05-23T05:00:00"/>
    <n v="1402117200"/>
    <x v="180"/>
    <x v="0"/>
    <x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d v="2013-02-23T06:00:00"/>
    <n v="1364014800"/>
    <x v="181"/>
    <x v="0"/>
    <x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d v="2014-12-02T06:00:00"/>
    <n v="1417586400"/>
    <x v="182"/>
    <x v="0"/>
    <x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d v="2016-03-04T06:00:00"/>
    <n v="1457071200"/>
    <x v="183"/>
    <x v="0"/>
    <x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d v="2013-06-04T05:00:00"/>
    <n v="1370408400"/>
    <x v="184"/>
    <x v="0"/>
    <x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d v="2019-03-12T05:00:00"/>
    <n v="1552626000"/>
    <x v="185"/>
    <x v="0"/>
    <x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d v="2014-06-27T05:00:00"/>
    <n v="1404190800"/>
    <x v="186"/>
    <x v="0"/>
    <x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d v="2018-04-08T05:00:00"/>
    <n v="1523509200"/>
    <x v="187"/>
    <x v="1"/>
    <x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d v="2015-09-14T05:00:00"/>
    <n v="1443589200"/>
    <x v="188"/>
    <x v="0"/>
    <x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d v="2018-07-29T05:00:00"/>
    <n v="1533445200"/>
    <x v="189"/>
    <x v="0"/>
    <x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d v="2016-09-03T05:00:00"/>
    <n v="1474520400"/>
    <x v="190"/>
    <x v="0"/>
    <x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d v="2017-06-23T05:00:00"/>
    <n v="1499403600"/>
    <x v="191"/>
    <x v="0"/>
    <x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d v="2010-08-06T05:00:00"/>
    <n v="1283576400"/>
    <x v="192"/>
    <x v="0"/>
    <x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d v="2015-07-07T05:00:00"/>
    <n v="1436590800"/>
    <x v="193"/>
    <x v="0"/>
    <x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d v="2010-03-25T05:00:00"/>
    <n v="1270443600"/>
    <x v="194"/>
    <x v="0"/>
    <x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d v="2014-07-25T05:00:00"/>
    <n v="1407819600"/>
    <x v="195"/>
    <x v="0"/>
    <x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d v="2011-10-02T05:00:00"/>
    <n v="1317877200"/>
    <x v="196"/>
    <x v="0"/>
    <x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d v="2017-01-17T06:00:00"/>
    <n v="1484805600"/>
    <x v="197"/>
    <x v="0"/>
    <x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d v="2011-04-03T05:00:00"/>
    <n v="1302670800"/>
    <x v="198"/>
    <x v="0"/>
    <x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d v="2018-10-17T05:00:00"/>
    <n v="1540789200"/>
    <x v="199"/>
    <x v="1"/>
    <x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d v="2010-02-27T06:00:00"/>
    <n v="1268028000"/>
    <x v="200"/>
    <x v="0"/>
    <x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d v="2018-08-28T05:00:00"/>
    <n v="1537160400"/>
    <x v="201"/>
    <x v="0"/>
    <x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d v="2017-11-09T06:00:00"/>
    <n v="1512280800"/>
    <x v="202"/>
    <x v="0"/>
    <x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d v="2016-05-06T05:00:00"/>
    <n v="1463115600"/>
    <x v="203"/>
    <x v="0"/>
    <x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d v="2017-03-03T06:00:00"/>
    <n v="1490850000"/>
    <x v="204"/>
    <x v="0"/>
    <x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d v="2013-08-27T05:00:00"/>
    <n v="1379653200"/>
    <x v="205"/>
    <x v="0"/>
    <x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d v="2019-12-15T06:00:00"/>
    <n v="1580364000"/>
    <x v="206"/>
    <x v="0"/>
    <x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d v="2010-11-06T05:00:00"/>
    <n v="1289714400"/>
    <x v="207"/>
    <x v="0"/>
    <x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d v="2010-08-19T05:00:00"/>
    <n v="1282712400"/>
    <x v="208"/>
    <x v="0"/>
    <x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d v="2019-02-13T06:00:00"/>
    <n v="1550210400"/>
    <x v="209"/>
    <x v="0"/>
    <x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d v="2011-11-22T06:00:00"/>
    <n v="1322114400"/>
    <x v="210"/>
    <x v="0"/>
    <x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d v="2019-04-28T05:00:00"/>
    <n v="1557205200"/>
    <x v="211"/>
    <x v="0"/>
    <x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d v="2011-11-11T06:00:00"/>
    <n v="1323928800"/>
    <x v="212"/>
    <x v="0"/>
    <x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d v="2012-08-16T05:00:00"/>
    <n v="1346130000"/>
    <x v="213"/>
    <x v="0"/>
    <x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d v="2011-07-01T05:00:00"/>
    <n v="1311051600"/>
    <x v="214"/>
    <x v="1"/>
    <x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d v="2012-06-21T05:00:00"/>
    <n v="1340427600"/>
    <x v="215"/>
    <x v="1"/>
    <x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d v="2014-10-02T05:00:00"/>
    <n v="1412312400"/>
    <x v="216"/>
    <x v="0"/>
    <x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d v="2016-03-16T05:00:00"/>
    <n v="1459314000"/>
    <x v="217"/>
    <x v="0"/>
    <x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d v="2014-09-24T05:00:00"/>
    <n v="1415426400"/>
    <x v="218"/>
    <x v="0"/>
    <x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d v="2014-05-03T05:00:00"/>
    <n v="1399093200"/>
    <x v="219"/>
    <x v="1"/>
    <x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d v="2010-04-08T05:00:00"/>
    <n v="1273899600"/>
    <x v="122"/>
    <x v="0"/>
    <x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d v="2015-05-15T05:00:00"/>
    <n v="1432184400"/>
    <x v="220"/>
    <x v="0"/>
    <x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d v="2016-08-31T05:00:00"/>
    <n v="1474779600"/>
    <x v="221"/>
    <x v="0"/>
    <x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d v="2017-06-01T05:00:00"/>
    <n v="1500440400"/>
    <x v="222"/>
    <x v="0"/>
    <x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d v="2019-12-06T06:00:00"/>
    <n v="1575612000"/>
    <x v="223"/>
    <x v="0"/>
    <x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d v="2013-05-21T05:00:00"/>
    <n v="1374123600"/>
    <x v="224"/>
    <x v="0"/>
    <x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d v="2016-07-25T05:00:00"/>
    <n v="1469509200"/>
    <x v="225"/>
    <x v="0"/>
    <x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d v="2011-06-12T05:00:00"/>
    <n v="1309237200"/>
    <x v="226"/>
    <x v="0"/>
    <x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d v="2017-08-22T05:00:00"/>
    <n v="1503982800"/>
    <x v="227"/>
    <x v="0"/>
    <x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d v="2017-02-13T06:00:00"/>
    <n v="1487397600"/>
    <x v="228"/>
    <x v="0"/>
    <x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d v="2019-06-25T05:00:00"/>
    <n v="1562043600"/>
    <x v="229"/>
    <x v="0"/>
    <x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d v="2014-04-25T05:00:00"/>
    <n v="1398574800"/>
    <x v="230"/>
    <x v="0"/>
    <x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d v="2017-12-14T06:00:00"/>
    <n v="1515391200"/>
    <x v="231"/>
    <x v="0"/>
    <x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d v="2015-08-29T05:00:00"/>
    <n v="1441170000"/>
    <x v="232"/>
    <x v="0"/>
    <x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d v="2010-08-06T05:00:00"/>
    <n v="1281157200"/>
    <x v="233"/>
    <x v="0"/>
    <x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d v="2014-04-13T05:00:00"/>
    <n v="1398229200"/>
    <x v="234"/>
    <x v="0"/>
    <x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d v="2017-05-10T05:00:00"/>
    <n v="1495256400"/>
    <x v="235"/>
    <x v="0"/>
    <x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d v="2018-03-04T06:00:00"/>
    <n v="1520402400"/>
    <x v="236"/>
    <x v="0"/>
    <x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d v="2014-07-14T05:00:00"/>
    <n v="1409806800"/>
    <x v="237"/>
    <x v="0"/>
    <x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d v="2014-04-07T05:00:00"/>
    <n v="1396933200"/>
    <x v="238"/>
    <x v="0"/>
    <x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d v="2013-08-05T05:00:00"/>
    <n v="1376024400"/>
    <x v="239"/>
    <x v="0"/>
    <x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d v="2016-12-22T06:00:00"/>
    <n v="1483682400"/>
    <x v="240"/>
    <x v="0"/>
    <x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d v="2014-12-31T06:00:00"/>
    <n v="1420437600"/>
    <x v="241"/>
    <x v="0"/>
    <x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d v="2015-01-02T06:00:00"/>
    <n v="1420783200"/>
    <x v="242"/>
    <x v="0"/>
    <x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d v="2010-01-25T06:00:00"/>
    <n v="1267423200"/>
    <x v="243"/>
    <x v="0"/>
    <x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d v="2012-12-09T06:00:00"/>
    <n v="1355205600"/>
    <x v="244"/>
    <x v="0"/>
    <x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d v="2013-10-25T05:00:00"/>
    <n v="1383109200"/>
    <x v="245"/>
    <x v="0"/>
    <x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d v="2011-04-08T05:00:00"/>
    <n v="1303275600"/>
    <x v="246"/>
    <x v="0"/>
    <x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d v="2017-02-21T06:00:00"/>
    <n v="1487829600"/>
    <x v="247"/>
    <x v="0"/>
    <x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d v="2011-02-16T06:00:00"/>
    <n v="1298268000"/>
    <x v="248"/>
    <x v="0"/>
    <x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d v="2016-01-24T06:00:00"/>
    <n v="1456812000"/>
    <x v="249"/>
    <x v="0"/>
    <x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d v="2013-03-05T06:00:00"/>
    <n v="1363669200"/>
    <x v="250"/>
    <x v="0"/>
    <x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d v="2016-12-08T06:00:00"/>
    <n v="1482904800"/>
    <x v="251"/>
    <x v="0"/>
    <x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d v="2012-12-08T06:00:00"/>
    <n v="1356588000"/>
    <x v="252"/>
    <x v="1"/>
    <x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d v="2012-09-28T05:00:00"/>
    <n v="1349845200"/>
    <x v="253"/>
    <x v="0"/>
    <x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d v="2010-08-25T05:00:00"/>
    <n v="1283058000"/>
    <x v="254"/>
    <x v="0"/>
    <x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d v="2011-04-05T05:00:00"/>
    <n v="1304226000"/>
    <x v="255"/>
    <x v="0"/>
    <x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d v="2010-01-09T06:00:00"/>
    <n v="1263016800"/>
    <x v="256"/>
    <x v="0"/>
    <x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d v="2013-02-12T06:00:00"/>
    <n v="1362031200"/>
    <x v="257"/>
    <x v="0"/>
    <x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d v="2016-01-03T06:00:00"/>
    <n v="1455602400"/>
    <x v="258"/>
    <x v="0"/>
    <x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d v="2014-11-07T06:00:00"/>
    <n v="1418191200"/>
    <x v="259"/>
    <x v="0"/>
    <x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d v="2012-10-24T05:00:00"/>
    <n v="1352440800"/>
    <x v="260"/>
    <x v="0"/>
    <x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d v="2012-10-04T05:00:00"/>
    <n v="1353304800"/>
    <x v="261"/>
    <x v="0"/>
    <x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d v="2019-01-31T06:00:00"/>
    <n v="1550728800"/>
    <x v="262"/>
    <x v="0"/>
    <x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d v="2010-12-02T06:00:00"/>
    <n v="1291442400"/>
    <x v="263"/>
    <x v="0"/>
    <x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d v="2015-12-07T06:00:00"/>
    <n v="1452146400"/>
    <x v="264"/>
    <x v="0"/>
    <x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d v="2019-07-10T05:00:00"/>
    <n v="1564894800"/>
    <x v="265"/>
    <x v="0"/>
    <x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d v="2017-09-17T05:00:00"/>
    <n v="1505883600"/>
    <x v="266"/>
    <x v="0"/>
    <x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d v="2017-11-06T06:00:00"/>
    <n v="1510380000"/>
    <x v="267"/>
    <x v="0"/>
    <x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d v="2019-04-06T05:00:00"/>
    <n v="1555218000"/>
    <x v="153"/>
    <x v="0"/>
    <x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d v="2012-04-19T05:00:00"/>
    <n v="1335243600"/>
    <x v="268"/>
    <x v="0"/>
    <x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d v="2010-07-19T05:00:00"/>
    <n v="1279688400"/>
    <x v="269"/>
    <x v="0"/>
    <x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d v="2012-11-26T06:00:00"/>
    <n v="1356069600"/>
    <x v="270"/>
    <x v="0"/>
    <x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d v="2018-09-03T05:00:00"/>
    <n v="1536210000"/>
    <x v="271"/>
    <x v="0"/>
    <x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d v="2017-11-21T06:00:00"/>
    <n v="1511762400"/>
    <x v="272"/>
    <x v="0"/>
    <x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d v="2012-03-11T06:00:00"/>
    <n v="1333256400"/>
    <x v="273"/>
    <x v="0"/>
    <x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d v="2016-11-27T06:00:00"/>
    <n v="1480744800"/>
    <x v="274"/>
    <x v="0"/>
    <x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d v="2016-05-30T05:00:00"/>
    <n v="1465016400"/>
    <x v="148"/>
    <x v="0"/>
    <x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d v="2012-05-01T05:00:00"/>
    <n v="1336280400"/>
    <x v="275"/>
    <x v="0"/>
    <x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d v="2016-09-10T05:00:00"/>
    <n v="1476766800"/>
    <x v="276"/>
    <x v="0"/>
    <x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d v="2016-11-23T06:00:00"/>
    <n v="1480485600"/>
    <x v="72"/>
    <x v="0"/>
    <x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d v="2015-04-28T05:00:00"/>
    <n v="1430197200"/>
    <x v="277"/>
    <x v="0"/>
    <x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d v="2012-03-14T05:00:00"/>
    <n v="1331787600"/>
    <x v="278"/>
    <x v="0"/>
    <x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d v="2015-08-03T05:00:00"/>
    <n v="1438837200"/>
    <x v="71"/>
    <x v="0"/>
    <x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d v="2013-05-10T05:00:00"/>
    <n v="1370926800"/>
    <x v="279"/>
    <x v="0"/>
    <x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d v="2011-10-15T05:00:00"/>
    <n v="1319000400"/>
    <x v="280"/>
    <x v="1"/>
    <x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d v="2012-03-16T05:00:00"/>
    <n v="1333429200"/>
    <x v="281"/>
    <x v="0"/>
    <x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d v="2010-10-05T05:00:00"/>
    <n v="1287032400"/>
    <x v="282"/>
    <x v="0"/>
    <x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d v="2018-10-26T05:00:00"/>
    <n v="1541570400"/>
    <x v="283"/>
    <x v="0"/>
    <x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d v="2013-10-15T05:00:00"/>
    <n v="1383976800"/>
    <x v="284"/>
    <x v="0"/>
    <x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d v="2019-01-28T06:00:00"/>
    <n v="1550556000"/>
    <x v="285"/>
    <x v="0"/>
    <x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d v="2014-01-14T06:00:00"/>
    <n v="1390456800"/>
    <x v="286"/>
    <x v="0"/>
    <x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d v="2016-02-26T06:00:00"/>
    <n v="1458018000"/>
    <x v="287"/>
    <x v="0"/>
    <x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d v="2016-03-03T06:00:00"/>
    <n v="1461819600"/>
    <x v="288"/>
    <x v="0"/>
    <x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d v="2017-08-30T05:00:00"/>
    <n v="1504155600"/>
    <x v="289"/>
    <x v="0"/>
    <x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d v="2015-02-26T06:00:00"/>
    <n v="1426395600"/>
    <x v="290"/>
    <x v="0"/>
    <x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d v="2018-09-02T05:00:00"/>
    <n v="1537074000"/>
    <x v="18"/>
    <x v="0"/>
    <x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d v="2016-01-07T06:00:00"/>
    <n v="1452578400"/>
    <x v="291"/>
    <x v="0"/>
    <x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d v="2016-08-07T05:00:00"/>
    <n v="1474088400"/>
    <x v="292"/>
    <x v="0"/>
    <x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d v="2016-03-19T05:00:00"/>
    <n v="1461906000"/>
    <x v="293"/>
    <x v="0"/>
    <x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d v="2017-07-14T05:00:00"/>
    <n v="1500267600"/>
    <x v="294"/>
    <x v="0"/>
    <x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d v="2012-06-06T05:00:00"/>
    <n v="1340686800"/>
    <x v="295"/>
    <x v="0"/>
    <x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d v="2011-04-18T05:00:00"/>
    <n v="1303189200"/>
    <x v="296"/>
    <x v="0"/>
    <x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d v="2011-09-21T05:00:00"/>
    <n v="1318309200"/>
    <x v="297"/>
    <x v="0"/>
    <x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d v="2010-04-09T05:00:00"/>
    <n v="1272171600"/>
    <x v="298"/>
    <x v="0"/>
    <x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d v="2011-02-16T06:00:00"/>
    <n v="1298872800"/>
    <x v="299"/>
    <x v="0"/>
    <x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d v="2013-10-25T05:00:00"/>
    <n v="1383282000"/>
    <x v="300"/>
    <x v="0"/>
    <x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d v="2012-02-27T06:00:00"/>
    <n v="1330495200"/>
    <x v="301"/>
    <x v="0"/>
    <x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d v="2019-03-12T05:00:00"/>
    <n v="1552798800"/>
    <x v="162"/>
    <x v="0"/>
    <x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d v="2014-05-24T05:00:00"/>
    <n v="1403413200"/>
    <x v="302"/>
    <x v="0"/>
    <x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d v="2019-11-19T06:00:00"/>
    <n v="1574229600"/>
    <x v="303"/>
    <x v="0"/>
    <x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d v="2017-05-14T05:00:00"/>
    <n v="1495861200"/>
    <x v="304"/>
    <x v="0"/>
    <x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d v="2014-02-14T06:00:00"/>
    <n v="1392530400"/>
    <x v="305"/>
    <x v="0"/>
    <x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d v="2010-08-12T05:00:00"/>
    <n v="1283662800"/>
    <x v="306"/>
    <x v="0"/>
    <x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d v="2011-05-10T05:00:00"/>
    <n v="1305781200"/>
    <x v="307"/>
    <x v="0"/>
    <x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d v="2011-04-01T05:00:00"/>
    <n v="1302325200"/>
    <x v="308"/>
    <x v="0"/>
    <x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d v="2010-11-25T06:00:00"/>
    <n v="1291788000"/>
    <x v="309"/>
    <x v="0"/>
    <x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d v="2014-03-27T05:00:00"/>
    <n v="1396069200"/>
    <x v="310"/>
    <x v="0"/>
    <x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d v="2015-06-21T05:00:00"/>
    <n v="1435899600"/>
    <x v="311"/>
    <x v="0"/>
    <x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d v="2018-06-16T05:00:00"/>
    <n v="1531112400"/>
    <x v="312"/>
    <x v="0"/>
    <x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d v="2015-12-26T06:00:00"/>
    <n v="1451628000"/>
    <x v="313"/>
    <x v="0"/>
    <x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d v="2019-08-28T05:00:00"/>
    <n v="1567314000"/>
    <x v="314"/>
    <x v="0"/>
    <x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d v="2018-11-30T06:00:00"/>
    <n v="1544508000"/>
    <x v="315"/>
    <x v="0"/>
    <x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d v="2016-12-12T06:00:00"/>
    <n v="1482472800"/>
    <x v="316"/>
    <x v="0"/>
    <x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d v="2017-12-08T06:00:00"/>
    <n v="1512799200"/>
    <x v="317"/>
    <x v="0"/>
    <x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d v="2011-12-19T06:00:00"/>
    <n v="1324360800"/>
    <x v="318"/>
    <x v="0"/>
    <x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d v="2013-03-28T05:00:00"/>
    <n v="1364533200"/>
    <x v="319"/>
    <x v="0"/>
    <x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d v="2018-11-20T06:00:00"/>
    <n v="1545112800"/>
    <x v="320"/>
    <x v="0"/>
    <x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d v="2018-01-10T06:00:00"/>
    <n v="1516168800"/>
    <x v="321"/>
    <x v="0"/>
    <x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d v="2019-11-15T06:00:00"/>
    <n v="1574920800"/>
    <x v="322"/>
    <x v="0"/>
    <x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d v="2010-12-15T06:00:00"/>
    <n v="1292479200"/>
    <x v="323"/>
    <x v="0"/>
    <x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d v="2019-11-11T06:00:00"/>
    <n v="1573538400"/>
    <x v="324"/>
    <x v="0"/>
    <x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d v="2011-10-05T05:00:00"/>
    <n v="1320382800"/>
    <x v="325"/>
    <x v="0"/>
    <x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d v="2017-08-02T05:00:00"/>
    <n v="1502859600"/>
    <x v="326"/>
    <x v="0"/>
    <x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d v="2011-12-12T06:00:00"/>
    <n v="1323756000"/>
    <x v="327"/>
    <x v="0"/>
    <x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d v="2015-08-28T05:00:00"/>
    <n v="1441342800"/>
    <x v="328"/>
    <x v="0"/>
    <x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d v="2013-07-20T05:00:00"/>
    <n v="1375333200"/>
    <x v="329"/>
    <x v="0"/>
    <x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d v="2013-11-19T06:00:00"/>
    <n v="1389420000"/>
    <x v="151"/>
    <x v="0"/>
    <x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d v="2018-01-22T06:00:00"/>
    <n v="1520056800"/>
    <x v="330"/>
    <x v="0"/>
    <x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d v="2015-07-09T05:00:00"/>
    <n v="1436504400"/>
    <x v="331"/>
    <x v="0"/>
    <x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d v="2017-08-24T05:00:00"/>
    <n v="1508302800"/>
    <x v="332"/>
    <x v="0"/>
    <x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d v="2015-02-11T06:00:00"/>
    <n v="1425708000"/>
    <x v="333"/>
    <x v="0"/>
    <x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d v="2017-02-16T06:00:00"/>
    <n v="1488348000"/>
    <x v="334"/>
    <x v="0"/>
    <x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d v="2017-07-14T05:00:00"/>
    <n v="1502600400"/>
    <x v="335"/>
    <x v="0"/>
    <x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d v="2015-05-20T05:00:00"/>
    <n v="1433653200"/>
    <x v="336"/>
    <x v="0"/>
    <x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d v="2015-08-24T05:00:00"/>
    <n v="1441602000"/>
    <x v="337"/>
    <x v="0"/>
    <x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d v="2015-11-07T06:00:00"/>
    <n v="1447567200"/>
    <x v="338"/>
    <x v="0"/>
    <x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d v="2019-07-05T05:00:00"/>
    <n v="1562389200"/>
    <x v="339"/>
    <x v="0"/>
    <x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d v="2013-09-03T05:00:00"/>
    <n v="1378789200"/>
    <x v="340"/>
    <x v="0"/>
    <x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d v="2017-01-22T06:00:00"/>
    <n v="1488520800"/>
    <x v="341"/>
    <x v="0"/>
    <x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d v="2012-01-14T06:00:00"/>
    <n v="1327298400"/>
    <x v="342"/>
    <x v="0"/>
    <x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d v="2015-09-03T05:00:00"/>
    <n v="1443416400"/>
    <x v="343"/>
    <x v="0"/>
    <x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d v="2018-08-10T05:00:00"/>
    <n v="1534136400"/>
    <x v="344"/>
    <x v="1"/>
    <x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d v="2011-08-27T05:00:00"/>
    <n v="1315026000"/>
    <x v="127"/>
    <x v="0"/>
    <x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d v="2011-01-01T06:00:00"/>
    <n v="1295071200"/>
    <x v="345"/>
    <x v="0"/>
    <x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d v="2017-10-07T05:00:00"/>
    <n v="1509426000"/>
    <x v="346"/>
    <x v="0"/>
    <x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d v="2011-01-27T06:00:00"/>
    <n v="1299391200"/>
    <x v="347"/>
    <x v="0"/>
    <x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d v="2011-12-27T06:00:00"/>
    <n v="1325052000"/>
    <x v="348"/>
    <x v="0"/>
    <x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d v="2018-03-05T06:00:00"/>
    <n v="1522818000"/>
    <x v="349"/>
    <x v="0"/>
    <x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d v="2016-12-29T06:00:00"/>
    <n v="1485324000"/>
    <x v="350"/>
    <x v="0"/>
    <x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d v="2011-01-03T06:00:00"/>
    <n v="1294120800"/>
    <x v="351"/>
    <x v="0"/>
    <x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d v="2014-10-18T05:00:00"/>
    <n v="1415685600"/>
    <x v="33"/>
    <x v="0"/>
    <x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d v="2010-10-13T05:00:00"/>
    <n v="1288933200"/>
    <x v="352"/>
    <x v="0"/>
    <x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d v="2013-02-03T06:00:00"/>
    <n v="1363237200"/>
    <x v="353"/>
    <x v="0"/>
    <x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d v="2019-04-15T05:00:00"/>
    <n v="1555822800"/>
    <x v="354"/>
    <x v="0"/>
    <x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d v="2015-02-08T06:00:00"/>
    <n v="1427778000"/>
    <x v="355"/>
    <x v="0"/>
    <x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d v="2015-01-08T06:00:00"/>
    <n v="1422424800"/>
    <x v="356"/>
    <x v="0"/>
    <x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d v="2017-08-17T05:00:00"/>
    <n v="1503637200"/>
    <x v="357"/>
    <x v="0"/>
    <x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d v="2019-01-11T06:00:00"/>
    <n v="1547618400"/>
    <x v="358"/>
    <x v="0"/>
    <x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d v="2015-10-16T05:00:00"/>
    <n v="1449900000"/>
    <x v="359"/>
    <x v="0"/>
    <x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d v="2014-07-06T05:00:00"/>
    <n v="1405141200"/>
    <x v="360"/>
    <x v="0"/>
    <x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d v="2019-10-22T05:00:00"/>
    <n v="1572933600"/>
    <x v="361"/>
    <x v="0"/>
    <x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d v="2018-05-21T05:00:00"/>
    <n v="1530162000"/>
    <x v="362"/>
    <x v="0"/>
    <x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d v="2011-10-27T05:00:00"/>
    <n v="1320904800"/>
    <x v="363"/>
    <x v="0"/>
    <x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d v="2013-06-23T05:00:00"/>
    <n v="1372395600"/>
    <x v="364"/>
    <x v="0"/>
    <x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d v="2015-06-08T05:00:00"/>
    <n v="1437714000"/>
    <x v="365"/>
    <x v="0"/>
    <x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d v="2017-10-16T05:00:00"/>
    <n v="1509771600"/>
    <x v="366"/>
    <x v="0"/>
    <x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d v="2019-02-13T06:00:00"/>
    <n v="1550556000"/>
    <x v="285"/>
    <x v="0"/>
    <x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d v="2017-02-10T06:00:00"/>
    <n v="1489039200"/>
    <x v="367"/>
    <x v="1"/>
    <x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d v="2019-03-29T05:00:00"/>
    <n v="1556600400"/>
    <x v="368"/>
    <x v="0"/>
    <x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d v="2010-06-26T05:00:00"/>
    <n v="1278565200"/>
    <x v="369"/>
    <x v="0"/>
    <x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d v="2012-06-12T05:00:00"/>
    <n v="1339909200"/>
    <x v="370"/>
    <x v="0"/>
    <x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d v="2012-01-04T06:00:00"/>
    <n v="1325829600"/>
    <x v="371"/>
    <x v="0"/>
    <x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d v="2010-10-28T05:00:00"/>
    <n v="1290578400"/>
    <x v="372"/>
    <x v="0"/>
    <x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d v="2013-09-13T05:00:00"/>
    <n v="1380344400"/>
    <x v="373"/>
    <x v="0"/>
    <x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d v="2014-01-14T06:00:00"/>
    <n v="1389852000"/>
    <x v="374"/>
    <x v="0"/>
    <x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d v="2011-01-06T06:00:00"/>
    <n v="1294466400"/>
    <x v="375"/>
    <x v="0"/>
    <x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d v="2017-07-17T05:00:00"/>
    <n v="1500354000"/>
    <x v="376"/>
    <x v="0"/>
    <x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d v="2013-07-29T05:00:00"/>
    <n v="1375938000"/>
    <x v="377"/>
    <x v="0"/>
    <x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d v="2011-12-08T06:00:00"/>
    <n v="1323410400"/>
    <x v="378"/>
    <x v="1"/>
    <x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d v="2018-10-05T05:00:00"/>
    <n v="1539406800"/>
    <x v="379"/>
    <x v="0"/>
    <x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d v="2013-05-23T05:00:00"/>
    <n v="1369803600"/>
    <x v="380"/>
    <x v="0"/>
    <x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d v="2018-05-08T05:00:00"/>
    <n v="1525928400"/>
    <x v="103"/>
    <x v="0"/>
    <x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d v="2011-02-02T06:00:00"/>
    <n v="1297231200"/>
    <x v="381"/>
    <x v="0"/>
    <x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d v="2013-08-16T05:00:00"/>
    <n v="1378530000"/>
    <x v="382"/>
    <x v="0"/>
    <x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d v="2019-10-27T05:00:00"/>
    <n v="1572152400"/>
    <x v="383"/>
    <x v="0"/>
    <x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d v="2012-01-06T06:00:00"/>
    <n v="1329890400"/>
    <x v="384"/>
    <x v="0"/>
    <x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d v="2010-05-12T05:00:00"/>
    <n v="1276750800"/>
    <x v="385"/>
    <x v="0"/>
    <x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d v="2017-11-14T06:00:00"/>
    <n v="1510898400"/>
    <x v="386"/>
    <x v="0"/>
    <x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d v="2018-06-04T05:00:00"/>
    <n v="1532408400"/>
    <x v="387"/>
    <x v="0"/>
    <x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d v="2013-01-30T06:00:00"/>
    <n v="1360562400"/>
    <x v="388"/>
    <x v="1"/>
    <x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d v="2019-10-13T05:00:00"/>
    <n v="1571547600"/>
    <x v="389"/>
    <x v="0"/>
    <x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d v="2016-06-20T05:00:00"/>
    <n v="1468126800"/>
    <x v="390"/>
    <x v="0"/>
    <x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d v="2017-04-18T05:00:00"/>
    <n v="1492837200"/>
    <x v="391"/>
    <x v="0"/>
    <x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d v="2015-04-28T05:00:00"/>
    <n v="1430197200"/>
    <x v="277"/>
    <x v="0"/>
    <x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d v="2017-05-29T05:00:00"/>
    <n v="1496206800"/>
    <x v="392"/>
    <x v="0"/>
    <x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d v="2014-01-03T06:00:00"/>
    <n v="1389592800"/>
    <x v="393"/>
    <x v="0"/>
    <x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d v="2018-11-27T06:00:00"/>
    <n v="1545631200"/>
    <x v="394"/>
    <x v="0"/>
    <x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d v="2010-04-20T05:00:00"/>
    <n v="1272430800"/>
    <x v="395"/>
    <x v="0"/>
    <x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d v="2012-01-13T06:00:00"/>
    <n v="1327903200"/>
    <x v="396"/>
    <x v="0"/>
    <x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d v="2011-01-17T06:00:00"/>
    <n v="1296021600"/>
    <x v="397"/>
    <x v="0"/>
    <x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d v="2018-11-03T05:00:00"/>
    <n v="1543298400"/>
    <x v="398"/>
    <x v="0"/>
    <x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d v="2012-05-06T05:00:00"/>
    <n v="1336366800"/>
    <x v="399"/>
    <x v="0"/>
    <x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d v="2011-12-22T06:00:00"/>
    <n v="1325052000"/>
    <x v="348"/>
    <x v="0"/>
    <x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d v="2017-06-25T05:00:00"/>
    <n v="1499576400"/>
    <x v="400"/>
    <x v="0"/>
    <x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d v="2017-06-29T05:00:00"/>
    <n v="1501304400"/>
    <x v="401"/>
    <x v="0"/>
    <x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d v="2010-04-17T05:00:00"/>
    <n v="1273208400"/>
    <x v="402"/>
    <x v="0"/>
    <x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d v="2011-09-22T05:00:00"/>
    <n v="1316840400"/>
    <x v="403"/>
    <x v="0"/>
    <x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d v="2018-04-18T05:00:00"/>
    <n v="1524546000"/>
    <x v="404"/>
    <x v="0"/>
    <x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d v="2015-07-28T05:00:00"/>
    <n v="1438578000"/>
    <x v="405"/>
    <x v="0"/>
    <x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d v="2013-02-27T06:00:00"/>
    <n v="1362549600"/>
    <x v="406"/>
    <x v="0"/>
    <x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d v="2014-09-13T05:00:00"/>
    <n v="1413349200"/>
    <x v="407"/>
    <x v="0"/>
    <x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d v="2011-02-11T06:00:00"/>
    <n v="1298008800"/>
    <x v="408"/>
    <x v="0"/>
    <x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d v="2014-02-10T06:00:00"/>
    <n v="1394427600"/>
    <x v="409"/>
    <x v="0"/>
    <x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d v="2019-09-29T05:00:00"/>
    <n v="1572670800"/>
    <x v="410"/>
    <x v="0"/>
    <x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d v="2018-06-22T05:00:00"/>
    <n v="1531112400"/>
    <x v="312"/>
    <x v="1"/>
    <x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d v="2014-05-02T05:00:00"/>
    <n v="1400734800"/>
    <x v="411"/>
    <x v="0"/>
    <x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d v="2013-11-25T06:00:00"/>
    <n v="1386741600"/>
    <x v="412"/>
    <x v="0"/>
    <x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d v="2016-12-01T06:00:00"/>
    <n v="1481781600"/>
    <x v="413"/>
    <x v="1"/>
    <x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d v="2014-12-15T06:00:00"/>
    <n v="1419660000"/>
    <x v="414"/>
    <x v="0"/>
    <x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d v="2019-04-20T05:00:00"/>
    <n v="1555822800"/>
    <x v="354"/>
    <x v="0"/>
    <x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d v="2015-09-13T05:00:00"/>
    <n v="1442379600"/>
    <x v="415"/>
    <x v="0"/>
    <x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d v="2013-03-04T06:00:00"/>
    <n v="1364965200"/>
    <x v="416"/>
    <x v="0"/>
    <x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d v="2016-11-06T05:00:00"/>
    <n v="1479016800"/>
    <x v="417"/>
    <x v="0"/>
    <x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d v="2017-06-30T05:00:00"/>
    <n v="1499662800"/>
    <x v="418"/>
    <x v="0"/>
    <x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d v="2012-04-26T05:00:00"/>
    <n v="1337835600"/>
    <x v="419"/>
    <x v="0"/>
    <x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d v="2017-09-02T05:00:00"/>
    <n v="1505710800"/>
    <x v="420"/>
    <x v="0"/>
    <x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d v="2010-09-30T05:00:00"/>
    <n v="1287464400"/>
    <x v="421"/>
    <x v="0"/>
    <x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d v="2011-07-24T05:00:00"/>
    <n v="1311656400"/>
    <x v="422"/>
    <x v="0"/>
    <x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d v="2010-12-03T06:00:00"/>
    <n v="1293170400"/>
    <x v="423"/>
    <x v="0"/>
    <x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d v="2012-12-18T06:00:00"/>
    <n v="1355983200"/>
    <x v="424"/>
    <x v="0"/>
    <x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d v="2017-12-19T06:00:00"/>
    <n v="1515045600"/>
    <x v="425"/>
    <x v="0"/>
    <x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d v="2013-04-14T05:00:00"/>
    <n v="1366088400"/>
    <x v="426"/>
    <x v="0"/>
    <x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d v="2019-03-06T06:00:00"/>
    <n v="1553317200"/>
    <x v="427"/>
    <x v="0"/>
    <x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d v="2018-10-21T05:00:00"/>
    <n v="1542088800"/>
    <x v="428"/>
    <x v="0"/>
    <x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d v="2017-07-19T05:00:00"/>
    <n v="1503118800"/>
    <x v="429"/>
    <x v="0"/>
    <x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d v="2010-07-06T05:00:00"/>
    <n v="1278478800"/>
    <x v="430"/>
    <x v="0"/>
    <x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d v="2016-12-01T06:00:00"/>
    <n v="1484114400"/>
    <x v="431"/>
    <x v="0"/>
    <x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d v="2013-10-21T05:00:00"/>
    <n v="1385445600"/>
    <x v="432"/>
    <x v="0"/>
    <x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d v="2011-09-23T05:00:00"/>
    <n v="1318741200"/>
    <x v="433"/>
    <x v="0"/>
    <x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d v="2018-02-10T06:00:00"/>
    <n v="1518242400"/>
    <x v="434"/>
    <x v="0"/>
    <x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d v="2016-10-14T05:00:00"/>
    <n v="1476594000"/>
    <x v="435"/>
    <x v="0"/>
    <x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d v="2010-03-28T05:00:00"/>
    <n v="1273554000"/>
    <x v="436"/>
    <x v="0"/>
    <x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d v="2014-12-28T06:00:00"/>
    <n v="1421906400"/>
    <x v="437"/>
    <x v="0"/>
    <x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d v="2010-08-09T05:00:00"/>
    <n v="1281589200"/>
    <x v="438"/>
    <x v="0"/>
    <x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d v="2014-04-28T05:00:00"/>
    <n v="1400389200"/>
    <x v="439"/>
    <x v="0"/>
    <x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d v="2013-01-30T06:00:00"/>
    <n v="1362808800"/>
    <x v="440"/>
    <x v="0"/>
    <x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d v="2013-12-31T06:00:00"/>
    <n v="1388815200"/>
    <x v="441"/>
    <x v="0"/>
    <x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d v="2018-02-11T06:00:00"/>
    <n v="1519538400"/>
    <x v="442"/>
    <x v="0"/>
    <x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d v="2018-01-27T06:00:00"/>
    <n v="1517810400"/>
    <x v="443"/>
    <x v="0"/>
    <x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d v="2013-05-15T05:00:00"/>
    <n v="1370581200"/>
    <x v="444"/>
    <x v="0"/>
    <x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d v="2015-11-23T06:00:00"/>
    <n v="1448863200"/>
    <x v="445"/>
    <x v="0"/>
    <x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d v="2019-04-14T05:00:00"/>
    <n v="1556600400"/>
    <x v="368"/>
    <x v="0"/>
    <x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d v="2015-05-18T05:00:00"/>
    <n v="1432098000"/>
    <x v="446"/>
    <x v="0"/>
    <x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d v="2016-12-12T06:00:00"/>
    <n v="1482127200"/>
    <x v="447"/>
    <x v="0"/>
    <x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d v="2012-05-02T05:00:00"/>
    <n v="1335934800"/>
    <x v="448"/>
    <x v="0"/>
    <x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d v="2019-03-11T05:00:00"/>
    <n v="1556946000"/>
    <x v="178"/>
    <x v="0"/>
    <x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d v="2018-06-26T05:00:00"/>
    <n v="1530075600"/>
    <x v="449"/>
    <x v="0"/>
    <x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d v="2014-12-16T06:00:00"/>
    <n v="1418796000"/>
    <x v="450"/>
    <x v="0"/>
    <x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d v="2013-06-25T05:00:00"/>
    <n v="1372482000"/>
    <x v="451"/>
    <x v="0"/>
    <x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d v="2018-08-10T05:00:00"/>
    <n v="1534395600"/>
    <x v="452"/>
    <x v="0"/>
    <x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d v="2011-06-26T05:00:00"/>
    <n v="1311397200"/>
    <x v="453"/>
    <x v="0"/>
    <x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d v="2015-03-09T05:00:00"/>
    <n v="1426914000"/>
    <x v="454"/>
    <x v="0"/>
    <x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d v="2017-07-29T05:00:00"/>
    <n v="1501477200"/>
    <x v="455"/>
    <x v="0"/>
    <x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d v="2010-03-11T06:00:00"/>
    <n v="1269061200"/>
    <x v="456"/>
    <x v="0"/>
    <x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d v="2014-10-01T05:00:00"/>
    <n v="1415772000"/>
    <x v="457"/>
    <x v="0"/>
    <x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d v="2012-02-24T06:00:00"/>
    <n v="1331013600"/>
    <x v="458"/>
    <x v="0"/>
    <x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d v="2019-12-12T06:00:00"/>
    <n v="1576735200"/>
    <x v="459"/>
    <x v="0"/>
    <x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d v="2014-08-04T05:00:00"/>
    <n v="1411362000"/>
    <x v="460"/>
    <x v="0"/>
    <x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d v="2019-06-10T05:00:00"/>
    <n v="1563685200"/>
    <x v="461"/>
    <x v="0"/>
    <x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d v="2018-03-09T06:00:00"/>
    <n v="1521867600"/>
    <x v="462"/>
    <x v="0"/>
    <x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d v="2017-04-20T05:00:00"/>
    <n v="1495515600"/>
    <x v="463"/>
    <x v="0"/>
    <x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d v="2016-02-03T06:00:00"/>
    <n v="1455948000"/>
    <x v="464"/>
    <x v="0"/>
    <x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d v="2010-08-16T05:00:00"/>
    <n v="1282366800"/>
    <x v="465"/>
    <x v="0"/>
    <x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d v="2019-11-17T06:00:00"/>
    <n v="1574575200"/>
    <x v="466"/>
    <x v="0"/>
    <x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d v="2013-07-01T05:00:00"/>
    <n v="1374901200"/>
    <x v="467"/>
    <x v="0"/>
    <x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d v="2010-06-07T05:00:00"/>
    <n v="1278910800"/>
    <x v="468"/>
    <x v="1"/>
    <x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d v="2019-06-29T05:00:00"/>
    <n v="1562907600"/>
    <x v="469"/>
    <x v="0"/>
    <x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d v="2012-03-22T05:00:00"/>
    <n v="1332478800"/>
    <x v="470"/>
    <x v="0"/>
    <x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d v="2014-06-10T05:00:00"/>
    <n v="1402722000"/>
    <x v="471"/>
    <x v="0"/>
    <x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d v="2017-05-21T05:00:00"/>
    <n v="1496811600"/>
    <x v="472"/>
    <x v="0"/>
    <x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d v="2016-12-20T06:00:00"/>
    <n v="1482213600"/>
    <x v="473"/>
    <x v="0"/>
    <x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d v="2015-01-01T06:00:00"/>
    <n v="1420264800"/>
    <x v="474"/>
    <x v="0"/>
    <x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d v="2016-03-15T05:00:00"/>
    <n v="1458450000"/>
    <x v="475"/>
    <x v="0"/>
    <x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d v="2013-05-01T05:00:00"/>
    <n v="1369803600"/>
    <x v="380"/>
    <x v="0"/>
    <x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d v="2013-03-12T05:00:00"/>
    <n v="1363237200"/>
    <x v="353"/>
    <x v="0"/>
    <x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d v="2012-07-27T05:00:00"/>
    <n v="1345870800"/>
    <x v="476"/>
    <x v="0"/>
    <x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d v="2015-07-01T05:00:00"/>
    <n v="1437454800"/>
    <x v="477"/>
    <x v="0"/>
    <x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d v="2015-05-18T05:00:00"/>
    <n v="1432011600"/>
    <x v="478"/>
    <x v="0"/>
    <x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d v="2013-03-08T06:00:00"/>
    <n v="1366347600"/>
    <x v="479"/>
    <x v="0"/>
    <x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d v="2017-11-23T06:00:00"/>
    <n v="1512885600"/>
    <x v="480"/>
    <x v="0"/>
    <x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d v="2013-04-09T05:00:00"/>
    <n v="1369717200"/>
    <x v="481"/>
    <x v="0"/>
    <x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d v="2018-07-29T05:00:00"/>
    <n v="1534654800"/>
    <x v="482"/>
    <x v="0"/>
    <x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d v="2012-05-05T05:00:00"/>
    <n v="1337058000"/>
    <x v="483"/>
    <x v="0"/>
    <x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d v="2018-05-31T05:00:00"/>
    <n v="1529816400"/>
    <x v="484"/>
    <x v="0"/>
    <x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d v="2019-07-25T05:00:00"/>
    <n v="1564894800"/>
    <x v="265"/>
    <x v="0"/>
    <x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d v="2014-07-05T05:00:00"/>
    <n v="1404622800"/>
    <x v="485"/>
    <x v="0"/>
    <x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d v="2010-09-09T05:00:00"/>
    <n v="1284181200"/>
    <x v="486"/>
    <x v="0"/>
    <x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d v="2013-12-06T06:00:00"/>
    <n v="1386741600"/>
    <x v="412"/>
    <x v="0"/>
    <x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d v="2011-12-23T06:00:00"/>
    <n v="1324792800"/>
    <x v="487"/>
    <x v="0"/>
    <x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d v="2010-08-06T05:00:00"/>
    <n v="1284354000"/>
    <x v="488"/>
    <x v="0"/>
    <x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d v="2017-05-05T05:00:00"/>
    <n v="1494392400"/>
    <x v="489"/>
    <x v="0"/>
    <x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d v="2018-02-23T06:00:00"/>
    <n v="1519538400"/>
    <x v="442"/>
    <x v="0"/>
    <x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d v="2015-01-08T06:00:00"/>
    <n v="1421906400"/>
    <x v="437"/>
    <x v="0"/>
    <x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d v="2019-04-19T05:00:00"/>
    <n v="1555909200"/>
    <x v="490"/>
    <x v="0"/>
    <x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d v="2016-08-23T05:00:00"/>
    <n v="1472446800"/>
    <x v="491"/>
    <x v="0"/>
    <x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d v="2012-07-03T05:00:00"/>
    <n v="1342328400"/>
    <x v="163"/>
    <x v="0"/>
    <x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d v="2010-03-04T06:00:00"/>
    <n v="1268114400"/>
    <x v="492"/>
    <x v="0"/>
    <x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d v="2010-04-26T05:00:00"/>
    <n v="1273381200"/>
    <x v="493"/>
    <x v="0"/>
    <x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d v="2010-11-23T06:00:00"/>
    <n v="1290837600"/>
    <x v="494"/>
    <x v="0"/>
    <x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d v="2015-12-26T06:00:00"/>
    <n v="1454306400"/>
    <x v="495"/>
    <x v="0"/>
    <x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d v="2016-02-05T06:00:00"/>
    <n v="1457762400"/>
    <x v="496"/>
    <x v="0"/>
    <x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d v="2013-11-23T06:00:00"/>
    <n v="1389074400"/>
    <x v="497"/>
    <x v="0"/>
    <x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d v="2014-05-10T05:00:00"/>
    <n v="1402117200"/>
    <x v="180"/>
    <x v="0"/>
    <x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d v="2010-08-31T05:00:00"/>
    <n v="1284440400"/>
    <x v="498"/>
    <x v="0"/>
    <x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d v="2013-11-11T06:00:00"/>
    <n v="1388988000"/>
    <x v="499"/>
    <x v="0"/>
    <x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d v="2018-01-25T06:00:00"/>
    <n v="1516946400"/>
    <x v="500"/>
    <x v="0"/>
    <x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d v="2013-07-24T05:00:00"/>
    <n v="1377752400"/>
    <x v="50"/>
    <x v="0"/>
    <x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d v="2018-08-17T05:00:00"/>
    <n v="1534568400"/>
    <x v="501"/>
    <x v="0"/>
    <x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d v="2018-06-08T05:00:00"/>
    <n v="1528606800"/>
    <x v="502"/>
    <x v="0"/>
    <x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d v="2010-08-24T05:00:00"/>
    <n v="1284872400"/>
    <x v="52"/>
    <x v="0"/>
    <x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d v="2018-08-30T05:00:00"/>
    <n v="1537592400"/>
    <x v="503"/>
    <x v="1"/>
    <x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d v="2013-09-22T05:00:00"/>
    <n v="1381208400"/>
    <x v="504"/>
    <x v="0"/>
    <x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d v="2019-07-01T05:00:00"/>
    <n v="1562475600"/>
    <x v="505"/>
    <x v="0"/>
    <x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d v="2018-05-05T05:00:00"/>
    <n v="1527397200"/>
    <x v="506"/>
    <x v="0"/>
    <x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d v="2015-06-10T05:00:00"/>
    <n v="1436158800"/>
    <x v="507"/>
    <x v="0"/>
    <x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d v="2016-01-22T06:00:00"/>
    <n v="1456034400"/>
    <x v="508"/>
    <x v="0"/>
    <x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d v="2013-09-11T05:00:00"/>
    <n v="1380171600"/>
    <x v="509"/>
    <x v="0"/>
    <x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d v="2016-01-08T06:00:00"/>
    <n v="1453356000"/>
    <x v="510"/>
    <x v="0"/>
    <x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d v="2019-12-25T06:00:00"/>
    <n v="1578981600"/>
    <x v="511"/>
    <x v="0"/>
    <x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d v="2018-09-17T05:00:00"/>
    <n v="1537419600"/>
    <x v="512"/>
    <x v="0"/>
    <x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d v="2015-01-25T06:00:00"/>
    <n v="1423202400"/>
    <x v="513"/>
    <x v="0"/>
    <x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d v="2016-04-01T05:00:00"/>
    <n v="1460610000"/>
    <x v="514"/>
    <x v="0"/>
    <x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d v="2013-05-28T05:00:00"/>
    <n v="1370494800"/>
    <x v="515"/>
    <x v="0"/>
    <x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d v="2012-02-29T06:00:00"/>
    <n v="1332306000"/>
    <x v="516"/>
    <x v="0"/>
    <x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d v="2014-12-20T06:00:00"/>
    <n v="1422511200"/>
    <x v="517"/>
    <x v="0"/>
    <x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d v="2016-11-26T06:00:00"/>
    <n v="1480312800"/>
    <x v="518"/>
    <x v="0"/>
    <x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d v="2011-01-02T06:00:00"/>
    <n v="1294034400"/>
    <x v="519"/>
    <x v="0"/>
    <x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d v="2016-12-19T06:00:00"/>
    <n v="1482645600"/>
    <x v="520"/>
    <x v="0"/>
    <x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d v="2014-04-02T05:00:00"/>
    <n v="1399093200"/>
    <x v="219"/>
    <x v="0"/>
    <x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d v="2011-09-06T05:00:00"/>
    <n v="1315890000"/>
    <x v="521"/>
    <x v="0"/>
    <x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d v="2015-10-02T05:00:00"/>
    <n v="1444021200"/>
    <x v="522"/>
    <x v="0"/>
    <x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d v="2016-02-24T06:00:00"/>
    <n v="1460005200"/>
    <x v="523"/>
    <x v="0"/>
    <x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d v="2016-08-02T05:00:00"/>
    <n v="1470718800"/>
    <x v="524"/>
    <x v="0"/>
    <x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d v="2011-11-18T06:00:00"/>
    <n v="1325052000"/>
    <x v="348"/>
    <x v="0"/>
    <x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d v="2011-10-17T05:00:00"/>
    <n v="1319000400"/>
    <x v="280"/>
    <x v="0"/>
    <x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d v="2019-03-12T05:00:00"/>
    <n v="1552539600"/>
    <x v="525"/>
    <x v="0"/>
    <x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d v="2018-11-13T06:00:00"/>
    <n v="1543816800"/>
    <x v="526"/>
    <x v="0"/>
    <x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d v="2015-03-15T05:00:00"/>
    <n v="1427086800"/>
    <x v="527"/>
    <x v="0"/>
    <x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d v="2011-11-15T06:00:00"/>
    <n v="1323064800"/>
    <x v="528"/>
    <x v="0"/>
    <x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d v="2016-02-24T06:00:00"/>
    <n v="1458277200"/>
    <x v="529"/>
    <x v="0"/>
    <x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d v="2014-07-10T05:00:00"/>
    <n v="1405141200"/>
    <x v="360"/>
    <x v="0"/>
    <x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d v="2010-07-15T05:00:00"/>
    <n v="1283058000"/>
    <x v="254"/>
    <x v="0"/>
    <x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d v="2011-01-11T06:00:00"/>
    <n v="1295762400"/>
    <x v="530"/>
    <x v="0"/>
    <x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d v="2014-12-20T06:00:00"/>
    <n v="1419573600"/>
    <x v="531"/>
    <x v="0"/>
    <x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d v="2015-06-19T05:00:00"/>
    <n v="1438750800"/>
    <x v="532"/>
    <x v="0"/>
    <x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d v="2015-09-28T05:00:00"/>
    <n v="1444798800"/>
    <x v="533"/>
    <x v="0"/>
    <x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d v="2014-05-02T05:00:00"/>
    <n v="1399179600"/>
    <x v="534"/>
    <x v="0"/>
    <x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d v="2019-12-07T06:00:00"/>
    <n v="1576562400"/>
    <x v="535"/>
    <x v="0"/>
    <x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d v="2014-05-20T05:00:00"/>
    <n v="1400821200"/>
    <x v="536"/>
    <x v="0"/>
    <x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d v="2017-11-01T05:00:00"/>
    <n v="1510984800"/>
    <x v="537"/>
    <x v="0"/>
    <x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d v="2011-03-11T06:00:00"/>
    <n v="1302066000"/>
    <x v="538"/>
    <x v="0"/>
    <x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d v="2011-12-01T06:00:00"/>
    <n v="1322978400"/>
    <x v="539"/>
    <x v="0"/>
    <x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d v="2011-08-07T05:00:00"/>
    <n v="1313730000"/>
    <x v="540"/>
    <x v="0"/>
    <x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d v="2014-02-26T06:00:00"/>
    <n v="1394085600"/>
    <x v="541"/>
    <x v="0"/>
    <x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d v="2011-04-29T05:00:00"/>
    <n v="1305349200"/>
    <x v="542"/>
    <x v="0"/>
    <x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d v="2015-06-10T05:00:00"/>
    <n v="1434344400"/>
    <x v="543"/>
    <x v="0"/>
    <x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d v="2012-02-20T06:00:00"/>
    <n v="1331186400"/>
    <x v="544"/>
    <x v="0"/>
    <x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d v="2012-04-25T05:00:00"/>
    <n v="1336539600"/>
    <x v="545"/>
    <x v="0"/>
    <x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d v="2010-03-18T05:00:00"/>
    <n v="1269752400"/>
    <x v="546"/>
    <x v="0"/>
    <x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d v="2010-11-17T06:00:00"/>
    <n v="1291615200"/>
    <x v="547"/>
    <x v="0"/>
    <x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d v="2019-01-19T06:00:00"/>
    <n v="1552366800"/>
    <x v="548"/>
    <x v="0"/>
    <x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d v="2010-03-25T05:00:00"/>
    <n v="1272171600"/>
    <x v="298"/>
    <x v="0"/>
    <x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d v="2015-07-05T05:00:00"/>
    <n v="1436677200"/>
    <x v="549"/>
    <x v="0"/>
    <x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d v="2014-12-21T06:00:00"/>
    <n v="1420092000"/>
    <x v="550"/>
    <x v="0"/>
    <x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d v="2010-07-14T05:00:00"/>
    <n v="1279947600"/>
    <x v="551"/>
    <x v="0"/>
    <x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d v="2014-05-30T05:00:00"/>
    <n v="1402203600"/>
    <x v="552"/>
    <x v="0"/>
    <x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d v="2014-03-26T05:00:00"/>
    <n v="1396933200"/>
    <x v="238"/>
    <x v="0"/>
    <x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d v="2016-06-27T05:00:00"/>
    <n v="1467262800"/>
    <x v="553"/>
    <x v="0"/>
    <x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d v="2010-03-16T05:00:00"/>
    <n v="1270530000"/>
    <x v="554"/>
    <x v="0"/>
    <x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d v="2016-03-05T06:00:00"/>
    <n v="1457762400"/>
    <x v="496"/>
    <x v="0"/>
    <x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d v="2019-11-17T06:00:00"/>
    <n v="1575525600"/>
    <x v="555"/>
    <x v="0"/>
    <x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d v="2010-06-15T05:00:00"/>
    <n v="1279083600"/>
    <x v="556"/>
    <x v="0"/>
    <x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d v="2015-02-12T06:00:00"/>
    <n v="1424412000"/>
    <x v="557"/>
    <x v="0"/>
    <x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d v="2013-07-30T05:00:00"/>
    <n v="1376197200"/>
    <x v="558"/>
    <x v="0"/>
    <x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d v="2014-05-30T05:00:00"/>
    <n v="1402894800"/>
    <x v="559"/>
    <x v="1"/>
    <x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d v="2015-06-05T05:00:00"/>
    <n v="1434430800"/>
    <x v="560"/>
    <x v="0"/>
    <x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d v="2019-04-18T05:00:00"/>
    <n v="1557896400"/>
    <x v="561"/>
    <x v="0"/>
    <x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d v="2011-01-22T06:00:00"/>
    <n v="1297490400"/>
    <x v="562"/>
    <x v="0"/>
    <x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d v="2015-10-03T05:00:00"/>
    <n v="1447394400"/>
    <x v="563"/>
    <x v="0"/>
    <x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d v="2016-03-07T06:00:00"/>
    <n v="1458277200"/>
    <x v="529"/>
    <x v="0"/>
    <x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d v="2014-03-23T05:00:00"/>
    <n v="1395723600"/>
    <x v="564"/>
    <x v="0"/>
    <x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d v="2019-03-06T06:00:00"/>
    <n v="1552197600"/>
    <x v="565"/>
    <x v="0"/>
    <x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d v="2019-01-16T06:00:00"/>
    <n v="1549087200"/>
    <x v="566"/>
    <x v="0"/>
    <x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d v="2012-12-16T06:00:00"/>
    <n v="1356847200"/>
    <x v="567"/>
    <x v="0"/>
    <x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d v="2013-07-25T05:00:00"/>
    <n v="1375765200"/>
    <x v="568"/>
    <x v="0"/>
    <x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d v="2010-10-23T05:00:00"/>
    <n v="1289800800"/>
    <x v="569"/>
    <x v="0"/>
    <x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d v="2017-08-26T05:00:00"/>
    <n v="1504501200"/>
    <x v="570"/>
    <x v="0"/>
    <x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d v="2017-01-11T06:00:00"/>
    <n v="1485669600"/>
    <x v="571"/>
    <x v="0"/>
    <x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d v="2016-04-29T05:00:00"/>
    <n v="1462770000"/>
    <x v="572"/>
    <x v="0"/>
    <x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d v="2013-09-20T05:00:00"/>
    <n v="1379739600"/>
    <x v="573"/>
    <x v="0"/>
    <x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d v="2014-06-04T05:00:00"/>
    <n v="1402722000"/>
    <x v="471"/>
    <x v="0"/>
    <x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d v="2013-05-02T05:00:00"/>
    <n v="1369285200"/>
    <x v="574"/>
    <x v="0"/>
    <x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d v="2011-05-06T05:00:00"/>
    <n v="1304744400"/>
    <x v="575"/>
    <x v="1"/>
    <x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d v="2016-07-08T05:00:00"/>
    <n v="1468299600"/>
    <x v="576"/>
    <x v="0"/>
    <x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d v="2016-09-13T05:00:00"/>
    <n v="1474174800"/>
    <x v="577"/>
    <x v="0"/>
    <x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d v="2018-04-15T05:00:00"/>
    <n v="1526014800"/>
    <x v="578"/>
    <x v="0"/>
    <x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d v="2015-07-16T05:00:00"/>
    <n v="1437454800"/>
    <x v="477"/>
    <x v="0"/>
    <x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d v="2015-01-25T06:00:00"/>
    <n v="1422684000"/>
    <x v="579"/>
    <x v="0"/>
    <x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d v="2020-01-27T06:00:00"/>
    <n v="1581314400"/>
    <x v="580"/>
    <x v="0"/>
    <x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d v="2010-09-28T05:00:00"/>
    <n v="1286427600"/>
    <x v="581"/>
    <x v="0"/>
    <x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d v="2010-06-16T05:00:00"/>
    <n v="1278738000"/>
    <x v="582"/>
    <x v="1"/>
    <x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d v="2010-10-04T05:00:00"/>
    <n v="1286427600"/>
    <x v="581"/>
    <x v="0"/>
    <x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d v="2016-07-06T05:00:00"/>
    <n v="1467954000"/>
    <x v="583"/>
    <x v="0"/>
    <x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d v="2019-05-01T05:00:00"/>
    <n v="1557637200"/>
    <x v="584"/>
    <x v="0"/>
    <x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d v="2019-03-26T05:00:00"/>
    <n v="1553922000"/>
    <x v="585"/>
    <x v="0"/>
    <x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d v="2014-11-02T05:00:00"/>
    <n v="1416463200"/>
    <x v="586"/>
    <x v="0"/>
    <x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d v="2015-11-07T06:00:00"/>
    <n v="1447221600"/>
    <x v="587"/>
    <x v="0"/>
    <x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d v="2017-03-25T05:00:00"/>
    <n v="1491627600"/>
    <x v="588"/>
    <x v="0"/>
    <x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d v="2013-02-09T06:00:00"/>
    <n v="1363150800"/>
    <x v="589"/>
    <x v="0"/>
    <x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d v="2012-01-18T06:00:00"/>
    <n v="1330754400"/>
    <x v="590"/>
    <x v="0"/>
    <x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d v="2016-11-14T06:00:00"/>
    <n v="1479794400"/>
    <x v="591"/>
    <x v="0"/>
    <x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d v="2010-07-27T05:00:00"/>
    <n v="1281243600"/>
    <x v="592"/>
    <x v="0"/>
    <x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d v="2018-07-28T05:00:00"/>
    <n v="1532754000"/>
    <x v="593"/>
    <x v="0"/>
    <x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d v="2016-01-18T06:00:00"/>
    <n v="1453356000"/>
    <x v="510"/>
    <x v="0"/>
    <x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d v="2017-02-20T06:00:00"/>
    <n v="1489986000"/>
    <x v="594"/>
    <x v="0"/>
    <x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d v="2018-12-17T06:00:00"/>
    <n v="1545804000"/>
    <x v="595"/>
    <x v="0"/>
    <x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d v="2017-03-01T06:00:00"/>
    <n v="1489899600"/>
    <x v="596"/>
    <x v="0"/>
    <x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d v="2018-12-18T06:00:00"/>
    <n v="1546495200"/>
    <x v="597"/>
    <x v="0"/>
    <x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d v="2018-09-26T05:00:00"/>
    <n v="1539752400"/>
    <x v="598"/>
    <x v="0"/>
    <x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d v="2013-03-13T05:00:00"/>
    <n v="1364101200"/>
    <x v="599"/>
    <x v="0"/>
    <x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d v="2018-04-09T05:00:00"/>
    <n v="1525323600"/>
    <x v="600"/>
    <x v="0"/>
    <x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d v="2017-07-06T05:00:00"/>
    <n v="1500872400"/>
    <x v="601"/>
    <x v="1"/>
    <x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d v="2010-10-20T05:00:00"/>
    <n v="1288501200"/>
    <x v="602"/>
    <x v="1"/>
    <x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d v="2014-07-08T05:00:00"/>
    <n v="1407128400"/>
    <x v="603"/>
    <x v="0"/>
    <x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d v="2014-02-22T06:00:00"/>
    <n v="1394344800"/>
    <x v="604"/>
    <x v="0"/>
    <x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d v="2016-08-05T05:00:00"/>
    <n v="1474088400"/>
    <x v="292"/>
    <x v="0"/>
    <x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d v="2016-04-08T05:00:00"/>
    <n v="1460264400"/>
    <x v="605"/>
    <x v="0"/>
    <x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d v="2015-08-24T05:00:00"/>
    <n v="1440824400"/>
    <x v="606"/>
    <x v="0"/>
    <x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d v="2017-03-02T06:00:00"/>
    <n v="1489554000"/>
    <x v="607"/>
    <x v="1"/>
    <x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d v="2017-12-28T06:00:00"/>
    <n v="1514872800"/>
    <x v="608"/>
    <x v="0"/>
    <x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d v="2017-12-27T06:00:00"/>
    <n v="1515736800"/>
    <x v="609"/>
    <x v="0"/>
    <x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d v="2015-08-30T05:00:00"/>
    <n v="1442898000"/>
    <x v="610"/>
    <x v="0"/>
    <x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d v="2011-01-27T06:00:00"/>
    <n v="1296194400"/>
    <x v="611"/>
    <x v="0"/>
    <x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d v="2015-08-21T05:00:00"/>
    <n v="1440910800"/>
    <x v="612"/>
    <x v="1"/>
    <x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d v="2012-03-28T05:00:00"/>
    <n v="1335502800"/>
    <x v="613"/>
    <x v="0"/>
    <x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d v="2018-12-09T06:00:00"/>
    <n v="1544680800"/>
    <x v="614"/>
    <x v="0"/>
    <x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d v="2010-10-07T05:00:00"/>
    <n v="1288414800"/>
    <x v="615"/>
    <x v="0"/>
    <x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d v="2012-02-20T06:00:00"/>
    <n v="1330581600"/>
    <x v="616"/>
    <x v="0"/>
    <x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d v="2011-07-09T05:00:00"/>
    <n v="1311397200"/>
    <x v="453"/>
    <x v="0"/>
    <x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d v="2013-08-30T05:00:00"/>
    <n v="1378357200"/>
    <x v="617"/>
    <x v="0"/>
    <x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d v="2014-09-10T05:00:00"/>
    <n v="1411102800"/>
    <x v="618"/>
    <x v="0"/>
    <x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d v="2012-08-01T05:00:00"/>
    <n v="1344834000"/>
    <x v="619"/>
    <x v="0"/>
    <x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d v="2017-06-26T05:00:00"/>
    <n v="1499230800"/>
    <x v="620"/>
    <x v="0"/>
    <x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d v="2016-02-25T06:00:00"/>
    <n v="1457416800"/>
    <x v="621"/>
    <x v="0"/>
    <x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d v="2010-07-31T05:00:00"/>
    <n v="1280898000"/>
    <x v="622"/>
    <x v="0"/>
    <x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d v="2018-03-21T05:00:00"/>
    <n v="1522472400"/>
    <x v="623"/>
    <x v="0"/>
    <x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d v="2016-04-15T05:00:00"/>
    <n v="1462510800"/>
    <x v="624"/>
    <x v="0"/>
    <x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d v="2011-08-19T05:00:00"/>
    <n v="1317790800"/>
    <x v="625"/>
    <x v="0"/>
    <x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d v="2019-09-11T05:00:00"/>
    <n v="1568782800"/>
    <x v="626"/>
    <x v="0"/>
    <x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d v="2012-09-26T05:00:00"/>
    <n v="1349413200"/>
    <x v="627"/>
    <x v="0"/>
    <x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d v="2016-07-10T05:00:00"/>
    <n v="1472446800"/>
    <x v="491"/>
    <x v="0"/>
    <x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d v="2019-01-19T06:00:00"/>
    <n v="1548050400"/>
    <x v="628"/>
    <x v="0"/>
    <x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d v="2019-10-18T05:00:00"/>
    <n v="1571806800"/>
    <x v="629"/>
    <x v="0"/>
    <x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d v="2019-12-14T06:00:00"/>
    <n v="1576476000"/>
    <x v="630"/>
    <x v="0"/>
    <x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d v="2011-12-21T06:00:00"/>
    <n v="1324965600"/>
    <x v="631"/>
    <x v="0"/>
    <x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d v="2013-12-11T06:00:00"/>
    <n v="1387519200"/>
    <x v="632"/>
    <x v="0"/>
    <x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d v="2018-09-16T05:00:00"/>
    <n v="1537246800"/>
    <x v="633"/>
    <x v="0"/>
    <x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d v="2010-06-29T05:00:00"/>
    <n v="1279515600"/>
    <x v="634"/>
    <x v="0"/>
    <x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d v="2015-08-23T05:00:00"/>
    <n v="1442379600"/>
    <x v="415"/>
    <x v="0"/>
    <x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d v="2018-03-27T05:00:00"/>
    <n v="1523077200"/>
    <x v="635"/>
    <x v="0"/>
    <x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d v="2017-03-12T06:00:00"/>
    <n v="1489554000"/>
    <x v="607"/>
    <x v="0"/>
    <x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d v="2019-01-10T06:00:00"/>
    <n v="1548482400"/>
    <x v="636"/>
    <x v="0"/>
    <x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d v="2013-10-29T05:00:00"/>
    <n v="1384063200"/>
    <x v="637"/>
    <x v="0"/>
    <x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d v="2011-11-27T06:00:00"/>
    <n v="1322892000"/>
    <x v="638"/>
    <x v="0"/>
    <x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d v="2012-10-03T05:00:00"/>
    <n v="1350709200"/>
    <x v="639"/>
    <x v="1"/>
    <x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d v="2019-07-09T05:00:00"/>
    <n v="1564203600"/>
    <x v="640"/>
    <x v="0"/>
    <x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d v="2017-10-17T05:00:00"/>
    <n v="1509685200"/>
    <x v="641"/>
    <x v="0"/>
    <x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d v="2017-11-27T06:00:00"/>
    <n v="1514959200"/>
    <x v="642"/>
    <x v="0"/>
    <x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d v="2015-11-14T06:00:00"/>
    <n v="1448863200"/>
    <x v="445"/>
    <x v="1"/>
    <x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d v="2015-04-20T05:00:00"/>
    <n v="1429592400"/>
    <x v="116"/>
    <x v="0"/>
    <x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d v="2018-03-31T05:00:00"/>
    <n v="1522645200"/>
    <x v="643"/>
    <x v="0"/>
    <x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d v="2011-11-24T06:00:00"/>
    <n v="1323324000"/>
    <x v="644"/>
    <x v="0"/>
    <x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d v="2019-06-25T05:00:00"/>
    <n v="1561525200"/>
    <x v="645"/>
    <x v="0"/>
    <x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d v="2010-01-25T06:00:00"/>
    <n v="1265695200"/>
    <x v="646"/>
    <x v="0"/>
    <x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d v="2011-03-27T05:00:00"/>
    <n v="1301806800"/>
    <x v="647"/>
    <x v="1"/>
    <x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d v="2013-07-22T05:00:00"/>
    <n v="1374901200"/>
    <x v="467"/>
    <x v="0"/>
    <x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d v="2012-04-21T05:00:00"/>
    <n v="1336453200"/>
    <x v="648"/>
    <x v="1"/>
    <x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d v="2016-07-04T05:00:00"/>
    <n v="1468904400"/>
    <x v="649"/>
    <x v="0"/>
    <x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d v="2013-12-11T06:00:00"/>
    <n v="1387087200"/>
    <x v="650"/>
    <x v="0"/>
    <x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d v="2019-01-06T06:00:00"/>
    <n v="1547445600"/>
    <x v="651"/>
    <x v="0"/>
    <x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d v="2018-12-08T06:00:00"/>
    <n v="1547359200"/>
    <x v="652"/>
    <x v="0"/>
    <x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d v="2017-05-22T05:00:00"/>
    <n v="1496293200"/>
    <x v="653"/>
    <x v="0"/>
    <x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d v="2012-04-19T05:00:00"/>
    <n v="1335416400"/>
    <x v="654"/>
    <x v="0"/>
    <x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d v="2018-07-14T05:00:00"/>
    <n v="1532149200"/>
    <x v="655"/>
    <x v="0"/>
    <x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d v="2016-01-24T06:00:00"/>
    <n v="1453788000"/>
    <x v="656"/>
    <x v="1"/>
    <x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d v="2016-07-08T05:00:00"/>
    <n v="1471496400"/>
    <x v="657"/>
    <x v="0"/>
    <x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d v="2016-08-22T05:00:00"/>
    <n v="1472878800"/>
    <x v="89"/>
    <x v="0"/>
    <x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d v="2014-08-19T05:00:00"/>
    <n v="1408510800"/>
    <x v="658"/>
    <x v="0"/>
    <x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d v="2010-08-07T05:00:00"/>
    <n v="1281589200"/>
    <x v="438"/>
    <x v="0"/>
    <x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d v="2013-07-10T05:00:00"/>
    <n v="1375851600"/>
    <x v="659"/>
    <x v="0"/>
    <x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d v="2011-08-22T05:00:00"/>
    <n v="1315803600"/>
    <x v="660"/>
    <x v="0"/>
    <x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d v="2013-06-17T05:00:00"/>
    <n v="1373691600"/>
    <x v="661"/>
    <x v="0"/>
    <x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d v="2012-05-29T05:00:00"/>
    <n v="1339218000"/>
    <x v="662"/>
    <x v="0"/>
    <x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d v="2018-02-21T06:00:00"/>
    <n v="1520402400"/>
    <x v="236"/>
    <x v="0"/>
    <x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d v="2018-04-04T05:00:00"/>
    <n v="1523336400"/>
    <x v="663"/>
    <x v="0"/>
    <x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d v="2017-11-06T06:00:00"/>
    <n v="1512280800"/>
    <x v="202"/>
    <x v="0"/>
    <x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d v="2016-03-02T06:00:00"/>
    <n v="1458709200"/>
    <x v="664"/>
    <x v="0"/>
    <x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d v="2014-10-22T05:00:00"/>
    <n v="1414126800"/>
    <x v="665"/>
    <x v="0"/>
    <x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d v="2014-11-15T06:00:00"/>
    <n v="1416204000"/>
    <x v="666"/>
    <x v="0"/>
    <x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d v="2010-10-25T05:00:00"/>
    <n v="1288501200"/>
    <x v="602"/>
    <x v="0"/>
    <x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d v="2019-01-20T06:00:00"/>
    <n v="1552971600"/>
    <x v="667"/>
    <x v="0"/>
    <x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d v="2016-05-25T05:00:00"/>
    <n v="1465102800"/>
    <x v="668"/>
    <x v="0"/>
    <x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d v="2013-02-04T06:00:00"/>
    <n v="1360130400"/>
    <x v="669"/>
    <x v="0"/>
    <x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d v="2015-05-23T05:00:00"/>
    <n v="1432875600"/>
    <x v="670"/>
    <x v="0"/>
    <x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d v="2017-07-23T05:00:00"/>
    <n v="1500872400"/>
    <x v="601"/>
    <x v="0"/>
    <x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d v="2017-03-22T05:00:00"/>
    <n v="1492146000"/>
    <x v="671"/>
    <x v="0"/>
    <x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d v="2014-07-24T05:00:00"/>
    <n v="1407301200"/>
    <x v="672"/>
    <x v="0"/>
    <x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d v="2017-01-28T06:00:00"/>
    <n v="1486620000"/>
    <x v="673"/>
    <x v="0"/>
    <x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d v="2016-03-30T05:00:00"/>
    <n v="1459918800"/>
    <x v="674"/>
    <x v="0"/>
    <x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d v="2015-02-20T06:00:00"/>
    <n v="1424757600"/>
    <x v="675"/>
    <x v="0"/>
    <x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d v="2016-11-11T06:00:00"/>
    <n v="1479880800"/>
    <x v="676"/>
    <x v="0"/>
    <x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d v="2014-11-16T06:00:00"/>
    <n v="1418018400"/>
    <x v="677"/>
    <x v="0"/>
    <x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d v="2012-06-29T05:00:00"/>
    <n v="1341032400"/>
    <x v="678"/>
    <x v="0"/>
    <x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d v="2017-02-03T06:00:00"/>
    <n v="1486360800"/>
    <x v="679"/>
    <x v="0"/>
    <x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d v="2010-05-23T05:00:00"/>
    <n v="1274677200"/>
    <x v="680"/>
    <x v="0"/>
    <x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d v="2010-01-19T06:00:00"/>
    <n v="1267509600"/>
    <x v="681"/>
    <x v="0"/>
    <x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d v="2015-10-21T05:00:00"/>
    <n v="1445922000"/>
    <x v="682"/>
    <x v="0"/>
    <x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d v="2018-08-10T05:00:00"/>
    <n v="1534050000"/>
    <x v="683"/>
    <x v="0"/>
    <x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d v="2010-05-30T05:00:00"/>
    <n v="1277528400"/>
    <x v="684"/>
    <x v="0"/>
    <x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d v="2011-10-09T05:00:00"/>
    <n v="1318568400"/>
    <x v="685"/>
    <x v="0"/>
    <x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d v="2010-09-02T05:00:00"/>
    <n v="1284354000"/>
    <x v="488"/>
    <x v="0"/>
    <x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d v="2010-03-01T06:00:00"/>
    <n v="1269579600"/>
    <x v="686"/>
    <x v="0"/>
    <x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d v="2014-10-08T05:00:00"/>
    <n v="1413781200"/>
    <x v="687"/>
    <x v="0"/>
    <x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d v="2010-07-01T05:00:00"/>
    <n v="1280120400"/>
    <x v="688"/>
    <x v="0"/>
    <x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d v="2016-03-17T05:00:00"/>
    <n v="1459486800"/>
    <x v="689"/>
    <x v="1"/>
    <x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d v="2010-08-05T05:00:00"/>
    <n v="1282539600"/>
    <x v="690"/>
    <x v="0"/>
    <x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d v="2010-05-23T05:00:00"/>
    <n v="1275886800"/>
    <x v="691"/>
    <x v="0"/>
    <x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d v="2012-10-28T05:00:00"/>
    <n v="1355983200"/>
    <x v="424"/>
    <x v="0"/>
    <x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d v="2017-12-27T06:00:00"/>
    <n v="1515391200"/>
    <x v="231"/>
    <x v="0"/>
    <x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d v="2015-01-20T06:00:00"/>
    <n v="1422252000"/>
    <x v="692"/>
    <x v="0"/>
    <x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d v="2011-05-12T05:00:00"/>
    <n v="1305522000"/>
    <x v="693"/>
    <x v="0"/>
    <x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d v="2014-10-24T05:00:00"/>
    <n v="1414904400"/>
    <x v="694"/>
    <x v="0"/>
    <x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d v="2018-02-05T06:00:00"/>
    <n v="1520402400"/>
    <x v="236"/>
    <x v="0"/>
    <x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d v="2019-08-01T05:00:00"/>
    <n v="1567141200"/>
    <x v="695"/>
    <x v="0"/>
    <x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d v="2017-07-22T05:00:00"/>
    <n v="1501131600"/>
    <x v="696"/>
    <x v="0"/>
    <x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d v="2012-11-28T06:00:00"/>
    <n v="1355032800"/>
    <x v="697"/>
    <x v="0"/>
    <x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d v="2012-05-08T05:00:00"/>
    <n v="1339477200"/>
    <x v="698"/>
    <x v="0"/>
    <x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d v="2011-05-13T05:00:00"/>
    <n v="1305954000"/>
    <x v="699"/>
    <x v="0"/>
    <x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d v="2017-04-15T05:00:00"/>
    <n v="1494392400"/>
    <x v="489"/>
    <x v="1"/>
    <x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d v="2018-09-19T05:00:00"/>
    <n v="1537419600"/>
    <x v="512"/>
    <x v="0"/>
    <x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d v="2015-10-06T05:00:00"/>
    <n v="1447999200"/>
    <x v="700"/>
    <x v="0"/>
    <x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d v="2013-12-11T06:00:00"/>
    <n v="1388037600"/>
    <x v="701"/>
    <x v="0"/>
    <x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d v="2013-08-15T05:00:00"/>
    <n v="1378789200"/>
    <x v="340"/>
    <x v="0"/>
    <x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d v="2014-04-14T05:00:00"/>
    <n v="1398056400"/>
    <x v="702"/>
    <x v="0"/>
    <x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d v="2019-01-26T06:00:00"/>
    <n v="1550815200"/>
    <x v="703"/>
    <x v="0"/>
    <x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d v="2019-02-09T06:00:00"/>
    <n v="1550037600"/>
    <x v="704"/>
    <x v="0"/>
    <x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d v="2017-04-13T05:00:00"/>
    <n v="1492923600"/>
    <x v="705"/>
    <x v="0"/>
    <x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d v="2016-05-23T05:00:00"/>
    <n v="1467522000"/>
    <x v="706"/>
    <x v="0"/>
    <x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d v="2014-11-06T06:00:00"/>
    <n v="1416117600"/>
    <x v="707"/>
    <x v="0"/>
    <x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d v="2019-07-04T05:00:00"/>
    <n v="1563771600"/>
    <x v="708"/>
    <x v="0"/>
    <x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d v="2011-09-23T05:00:00"/>
    <n v="1319259600"/>
    <x v="709"/>
    <x v="0"/>
    <x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d v="2011-08-13T05:00:00"/>
    <n v="1313643600"/>
    <x v="710"/>
    <x v="0"/>
    <x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d v="2015-08-14T05:00:00"/>
    <n v="1440306000"/>
    <x v="711"/>
    <x v="0"/>
    <x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d v="2016-07-22T05:00:00"/>
    <n v="1470805200"/>
    <x v="712"/>
    <x v="0"/>
    <x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d v="2010-10-31T05:00:00"/>
    <n v="1292911200"/>
    <x v="70"/>
    <x v="0"/>
    <x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d v="2011-03-01T06:00:00"/>
    <n v="1301374800"/>
    <x v="713"/>
    <x v="0"/>
    <x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d v="2013-12-17T06:00:00"/>
    <n v="1387864800"/>
    <x v="714"/>
    <x v="0"/>
    <x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d v="2016-03-06T06:00:00"/>
    <n v="1458190800"/>
    <x v="715"/>
    <x v="0"/>
    <x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d v="2019-04-27T05:00:00"/>
    <n v="1559278800"/>
    <x v="716"/>
    <x v="0"/>
    <x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d v="2018-03-27T05:00:00"/>
    <n v="1522731600"/>
    <x v="717"/>
    <x v="0"/>
    <x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d v="2011-05-21T05:00:00"/>
    <n v="1306731600"/>
    <x v="718"/>
    <x v="0"/>
    <x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d v="2012-10-20T05:00:00"/>
    <n v="1352527200"/>
    <x v="719"/>
    <x v="0"/>
    <x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d v="2014-05-27T05:00:00"/>
    <n v="1404363600"/>
    <x v="115"/>
    <x v="0"/>
    <x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d v="2010-02-14T06:00:00"/>
    <n v="1266645600"/>
    <x v="720"/>
    <x v="0"/>
    <x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d v="2016-12-11T06:00:00"/>
    <n v="1482818400"/>
    <x v="721"/>
    <x v="0"/>
    <x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d v="2013-06-26T05:00:00"/>
    <n v="1374642000"/>
    <x v="722"/>
    <x v="0"/>
    <x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d v="2013-06-25T05:00:00"/>
    <n v="1372482000"/>
    <x v="451"/>
    <x v="0"/>
    <x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d v="2017-12-22T06:00:00"/>
    <n v="1514959200"/>
    <x v="642"/>
    <x v="0"/>
    <x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d v="2016-11-01T05:00:00"/>
    <n v="1478235600"/>
    <x v="723"/>
    <x v="0"/>
    <x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d v="2014-08-08T05:00:00"/>
    <n v="1408078800"/>
    <x v="724"/>
    <x v="0"/>
    <x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d v="2018-12-30T06:00:00"/>
    <n v="1548136800"/>
    <x v="725"/>
    <x v="0"/>
    <x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d v="2012-05-31T05:00:00"/>
    <n v="1340859600"/>
    <x v="726"/>
    <x v="0"/>
    <x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d v="2016-01-30T06:00:00"/>
    <n v="1454479200"/>
    <x v="727"/>
    <x v="0"/>
    <x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d v="2015-06-12T05:00:00"/>
    <n v="1434430800"/>
    <x v="560"/>
    <x v="0"/>
    <x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d v="2019-12-31T06:00:00"/>
    <n v="1579672800"/>
    <x v="728"/>
    <x v="0"/>
    <x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d v="2019-07-04T05:00:00"/>
    <n v="1562389200"/>
    <x v="339"/>
    <x v="0"/>
    <x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d v="2019-01-27T06:00:00"/>
    <n v="1551506400"/>
    <x v="35"/>
    <x v="0"/>
    <x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d v="2018-01-02T06:00:00"/>
    <n v="1516600800"/>
    <x v="729"/>
    <x v="0"/>
    <x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d v="2014-11-15T06:00:00"/>
    <n v="1420437600"/>
    <x v="241"/>
    <x v="0"/>
    <x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d v="2012-03-05T06:00:00"/>
    <n v="1332997200"/>
    <x v="730"/>
    <x v="0"/>
    <x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d v="2019-10-15T05:00:00"/>
    <n v="1574920800"/>
    <x v="322"/>
    <x v="0"/>
    <x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d v="2016-05-17T05:00:00"/>
    <n v="1464930000"/>
    <x v="731"/>
    <x v="0"/>
    <x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d v="2012-08-14T05:00:00"/>
    <n v="1345006800"/>
    <x v="732"/>
    <x v="0"/>
    <x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d v="2017-11-28T06:00:00"/>
    <n v="1512712800"/>
    <x v="157"/>
    <x v="0"/>
    <x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d v="2016-01-09T06:00:00"/>
    <n v="1452492000"/>
    <x v="733"/>
    <x v="0"/>
    <x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d v="2018-04-16T05:00:00"/>
    <n v="1524286800"/>
    <x v="734"/>
    <x v="0"/>
    <x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d v="2012-08-27T05:00:00"/>
    <n v="1346907600"/>
    <x v="735"/>
    <x v="0"/>
    <x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d v="2016-05-27T05:00:00"/>
    <n v="1464498000"/>
    <x v="736"/>
    <x v="0"/>
    <x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d v="2017-11-29T06:00:00"/>
    <n v="1514181600"/>
    <x v="737"/>
    <x v="0"/>
    <x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d v="2014-02-10T06:00:00"/>
    <n v="1392184800"/>
    <x v="738"/>
    <x v="1"/>
    <x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d v="2019-05-04T05:00:00"/>
    <n v="1559365200"/>
    <x v="739"/>
    <x v="0"/>
    <x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d v="2019-01-21T06:00:00"/>
    <n v="1549173600"/>
    <x v="740"/>
    <x v="0"/>
    <x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d v="2012-11-24T06:00:00"/>
    <n v="1355032800"/>
    <x v="697"/>
    <x v="1"/>
    <x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d v="2018-07-29T05:00:00"/>
    <n v="1533963600"/>
    <x v="741"/>
    <x v="0"/>
    <x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d v="2017-02-28T06:00:00"/>
    <n v="1489381200"/>
    <x v="742"/>
    <x v="0"/>
    <x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d v="2014-02-28T06:00:00"/>
    <n v="1395032400"/>
    <x v="743"/>
    <x v="0"/>
    <x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d v="2014-09-10T05:00:00"/>
    <n v="1412485200"/>
    <x v="744"/>
    <x v="1"/>
    <x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d v="2010-06-19T05:00:00"/>
    <n v="1279688400"/>
    <x v="269"/>
    <x v="0"/>
    <x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d v="2017-07-25T05:00:00"/>
    <n v="1501995600"/>
    <x v="745"/>
    <x v="0"/>
    <x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d v="2010-12-13T06:00:00"/>
    <n v="1294639200"/>
    <x v="746"/>
    <x v="0"/>
    <x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d v="2011-05-03T05:00:00"/>
    <n v="1305435600"/>
    <x v="747"/>
    <x v="0"/>
    <x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d v="2018-08-28T05:00:00"/>
    <n v="1537592400"/>
    <x v="503"/>
    <x v="0"/>
    <x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d v="2015-06-09T05:00:00"/>
    <n v="1435122000"/>
    <x v="748"/>
    <x v="0"/>
    <x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d v="2018-01-03T06:00:00"/>
    <n v="1520056800"/>
    <x v="330"/>
    <x v="0"/>
    <x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d v="2012-03-26T05:00:00"/>
    <n v="1335675600"/>
    <x v="749"/>
    <x v="0"/>
    <x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d v="2015-10-22T05:00:00"/>
    <n v="1448431200"/>
    <x v="750"/>
    <x v="1"/>
    <x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d v="2011-02-14T06:00:00"/>
    <n v="1298613600"/>
    <x v="751"/>
    <x v="0"/>
    <x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d v="2013-06-23T05:00:00"/>
    <n v="1372482000"/>
    <x v="451"/>
    <x v="0"/>
    <x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d v="2015-02-28T06:00:00"/>
    <n v="1425621600"/>
    <x v="752"/>
    <x v="0"/>
    <x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d v="2010-02-05T06:00:00"/>
    <n v="1266300000"/>
    <x v="753"/>
    <x v="0"/>
    <x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d v="2011-03-27T05:00:00"/>
    <n v="1305867600"/>
    <x v="754"/>
    <x v="0"/>
    <x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d v="2018-09-27T05:00:00"/>
    <n v="1538802000"/>
    <x v="755"/>
    <x v="0"/>
    <x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d v="2014-03-17T05:00:00"/>
    <n v="1398920400"/>
    <x v="756"/>
    <x v="0"/>
    <x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d v="2014-07-16T05:00:00"/>
    <n v="1405659600"/>
    <x v="757"/>
    <x v="0"/>
    <x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d v="2016-02-19T06:00:00"/>
    <n v="1457244000"/>
    <x v="758"/>
    <x v="0"/>
    <x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d v="2018-06-15T05:00:00"/>
    <n v="1529298000"/>
    <x v="759"/>
    <x v="0"/>
    <x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d v="2018-08-26T05:00:00"/>
    <n v="1535778000"/>
    <x v="760"/>
    <x v="0"/>
    <x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d v="2012-01-22T06:00:00"/>
    <n v="1327471200"/>
    <x v="761"/>
    <x v="0"/>
    <x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d v="2018-05-15T05:00:00"/>
    <n v="1529557200"/>
    <x v="78"/>
    <x v="0"/>
    <x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d v="2018-07-21T05:00:00"/>
    <n v="1535259600"/>
    <x v="762"/>
    <x v="1"/>
    <x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d v="2018-01-07T06:00:00"/>
    <n v="1515564000"/>
    <x v="763"/>
    <x v="0"/>
    <x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d v="2010-06-12T05:00:00"/>
    <n v="1277096400"/>
    <x v="764"/>
    <x v="0"/>
    <x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d v="2012-02-09T06:00:00"/>
    <n v="1329026400"/>
    <x v="765"/>
    <x v="0"/>
    <x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d v="2011-11-19T06:00:00"/>
    <n v="1322978400"/>
    <x v="539"/>
    <x v="1"/>
    <x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d v="2012-05-02T05:00:00"/>
    <n v="1338786000"/>
    <x v="766"/>
    <x v="0"/>
    <x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d v="2011-07-16T05:00:00"/>
    <n v="1311656400"/>
    <x v="422"/>
    <x v="0"/>
    <x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d v="2011-06-20T05:00:00"/>
    <n v="1308978000"/>
    <x v="767"/>
    <x v="0"/>
    <x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d v="2019-11-18T06:00:00"/>
    <n v="1576389600"/>
    <x v="768"/>
    <x v="0"/>
    <x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d v="2011-06-18T05:00:00"/>
    <n v="1311051600"/>
    <x v="214"/>
    <x v="0"/>
    <x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d v="2012-04-24T05:00:00"/>
    <n v="1336712400"/>
    <x v="769"/>
    <x v="0"/>
    <x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d v="2012-02-05T06:00:00"/>
    <n v="1330408800"/>
    <x v="770"/>
    <x v="1"/>
    <x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d v="2018-04-21T05:00:00"/>
    <n v="1524891600"/>
    <x v="771"/>
    <x v="1"/>
    <x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d v="2013-03-01T06:00:00"/>
    <n v="1363669200"/>
    <x v="250"/>
    <x v="0"/>
    <x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d v="2019-02-19T06:00:00"/>
    <n v="1551420000"/>
    <x v="772"/>
    <x v="0"/>
    <x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d v="2010-03-21T05:00:00"/>
    <n v="1269838800"/>
    <x v="773"/>
    <x v="0"/>
    <x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d v="2011-08-01T05:00:00"/>
    <n v="1312520400"/>
    <x v="774"/>
    <x v="0"/>
    <x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d v="2015-06-17T05:00:00"/>
    <n v="1436504400"/>
    <x v="331"/>
    <x v="0"/>
    <x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d v="2016-08-19T05:00:00"/>
    <n v="1472014800"/>
    <x v="775"/>
    <x v="0"/>
    <x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d v="2014-09-15T05:00:00"/>
    <n v="1411534800"/>
    <x v="776"/>
    <x v="0"/>
    <x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d v="2011-05-08T05:00:00"/>
    <n v="1304917200"/>
    <x v="777"/>
    <x v="0"/>
    <x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d v="2018-10-09T05:00:00"/>
    <n v="1539579600"/>
    <x v="778"/>
    <x v="0"/>
    <x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d v="2013-10-12T05:00:00"/>
    <n v="1382504400"/>
    <x v="779"/>
    <x v="0"/>
    <x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d v="2010-06-21T05:00:00"/>
    <n v="1278306000"/>
    <x v="780"/>
    <x v="0"/>
    <x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d v="2015-08-24T05:00:00"/>
    <n v="1442552400"/>
    <x v="781"/>
    <x v="0"/>
    <x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d v="2017-11-01T05:00:00"/>
    <n v="1511071200"/>
    <x v="782"/>
    <x v="0"/>
    <x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d v="2018-09-03T05:00:00"/>
    <n v="1536382800"/>
    <x v="783"/>
    <x v="0"/>
    <x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d v="2014-01-08T06:00:00"/>
    <n v="1389592800"/>
    <x v="393"/>
    <x v="0"/>
    <x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d v="2010-04-23T05:00:00"/>
    <n v="1275282000"/>
    <x v="784"/>
    <x v="0"/>
    <x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d v="2011-01-13T06:00:00"/>
    <n v="1294984800"/>
    <x v="785"/>
    <x v="0"/>
    <x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d v="2019-06-08T05:00:00"/>
    <n v="1562043600"/>
    <x v="229"/>
    <x v="0"/>
    <x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d v="2016-07-26T05:00:00"/>
    <n v="1469595600"/>
    <x v="786"/>
    <x v="0"/>
    <x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d v="2020-01-15T06:00:00"/>
    <n v="1581141600"/>
    <x v="787"/>
    <x v="0"/>
    <x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d v="2017-02-22T06:00:00"/>
    <n v="1488520800"/>
    <x v="341"/>
    <x v="0"/>
    <x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d v="2019-07-21T05:00:00"/>
    <n v="1563858000"/>
    <x v="788"/>
    <x v="0"/>
    <x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d v="2015-07-09T05:00:00"/>
    <n v="1438923600"/>
    <x v="789"/>
    <x v="0"/>
    <x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d v="2015-01-21T06:00:00"/>
    <n v="1422165600"/>
    <x v="790"/>
    <x v="0"/>
    <x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d v="2010-05-25T05:00:00"/>
    <n v="1277874000"/>
    <x v="791"/>
    <x v="0"/>
    <x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d v="2014-05-04T05:00:00"/>
    <n v="1399352400"/>
    <x v="792"/>
    <x v="0"/>
    <x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d v="2010-06-06T05:00:00"/>
    <n v="1279083600"/>
    <x v="556"/>
    <x v="0"/>
    <x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d v="2010-08-26T05:00:00"/>
    <n v="1284354000"/>
    <x v="488"/>
    <x v="0"/>
    <x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d v="2015-07-17T05:00:00"/>
    <n v="1441170000"/>
    <x v="232"/>
    <x v="0"/>
    <x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d v="2017-04-11T05:00:00"/>
    <n v="1493528400"/>
    <x v="793"/>
    <x v="0"/>
    <x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d v="2014-03-12T05:00:00"/>
    <n v="1395205200"/>
    <x v="794"/>
    <x v="0"/>
    <x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d v="2019-06-24T05:00:00"/>
    <n v="1561438800"/>
    <x v="138"/>
    <x v="0"/>
    <x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d v="2011-12-03T06:00:00"/>
    <n v="1326693600"/>
    <x v="795"/>
    <x v="0"/>
    <x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d v="2010-05-21T05:00:00"/>
    <n v="1277960400"/>
    <x v="796"/>
    <x v="0"/>
    <x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d v="2015-06-15T05:00:00"/>
    <n v="1434690000"/>
    <x v="797"/>
    <x v="0"/>
    <x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d v="2013-07-11T05:00:00"/>
    <n v="1376110800"/>
    <x v="798"/>
    <x v="0"/>
    <x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d v="2018-02-03T06:00:00"/>
    <n v="1518415200"/>
    <x v="799"/>
    <x v="0"/>
    <x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d v="2011-07-14T05:00:00"/>
    <n v="1310878800"/>
    <x v="800"/>
    <x v="0"/>
    <x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d v="2019-04-28T05:00:00"/>
    <n v="1556600400"/>
    <x v="368"/>
    <x v="0"/>
    <x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d v="2019-12-16T06:00:00"/>
    <n v="1576994400"/>
    <x v="801"/>
    <x v="0"/>
    <x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d v="2013-10-07T05:00:00"/>
    <n v="1382677200"/>
    <x v="802"/>
    <x v="0"/>
    <x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d v="2014-09-19T05:00:00"/>
    <n v="1411189200"/>
    <x v="803"/>
    <x v="0"/>
    <x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d v="2018-07-17T05:00:00"/>
    <n v="1534654800"/>
    <x v="482"/>
    <x v="0"/>
    <x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d v="2016-01-30T06:00:00"/>
    <n v="1457762400"/>
    <x v="496"/>
    <x v="0"/>
    <x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d v="2012-05-05T05:00:00"/>
    <n v="1337490000"/>
    <x v="804"/>
    <x v="0"/>
    <x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d v="2012-10-04T05:00:00"/>
    <n v="1349672400"/>
    <x v="805"/>
    <x v="0"/>
    <x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d v="2013-09-19T05:00:00"/>
    <n v="1379826000"/>
    <x v="806"/>
    <x v="0"/>
    <x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d v="2017-05-13T05:00:00"/>
    <n v="1497762000"/>
    <x v="807"/>
    <x v="1"/>
    <x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d v="2011-04-27T05:00:00"/>
    <n v="1304485200"/>
    <x v="808"/>
    <x v="0"/>
    <x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d v="2012-05-02T05:00:00"/>
    <n v="1336885200"/>
    <x v="104"/>
    <x v="0"/>
    <x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d v="2018-06-04T05:00:00"/>
    <n v="1530421200"/>
    <x v="809"/>
    <x v="0"/>
    <x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d v="2015-01-22T06:00:00"/>
    <n v="1421992800"/>
    <x v="810"/>
    <x v="0"/>
    <x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d v="2019-09-09T05:00:00"/>
    <n v="1568178000"/>
    <x v="811"/>
    <x v="1"/>
    <x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d v="2012-09-05T05:00:00"/>
    <n v="1347944400"/>
    <x v="812"/>
    <x v="1"/>
    <x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d v="2019-05-12T05:00:00"/>
    <n v="1558760400"/>
    <x v="813"/>
    <x v="0"/>
    <x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d v="2013-08-04T05:00:00"/>
    <n v="1376629200"/>
    <x v="814"/>
    <x v="0"/>
    <x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d v="2017-08-29T05:00:00"/>
    <n v="1504760400"/>
    <x v="815"/>
    <x v="0"/>
    <x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d v="2014-12-18T06:00:00"/>
    <n v="1419660000"/>
    <x v="414"/>
    <x v="0"/>
    <x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d v="2011-06-28T05:00:00"/>
    <n v="1311310800"/>
    <x v="816"/>
    <x v="0"/>
    <x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d v="2012-07-27T05:00:00"/>
    <n v="1344315600"/>
    <x v="82"/>
    <x v="0"/>
    <x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d v="2017-10-14T05:00:00"/>
    <n v="1510725600"/>
    <x v="817"/>
    <x v="0"/>
    <x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d v="2019-02-07T06:00:00"/>
    <n v="1551247200"/>
    <x v="818"/>
    <x v="1"/>
    <x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d v="2012-02-12T06:00:00"/>
    <n v="1330236000"/>
    <x v="819"/>
    <x v="0"/>
    <x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d v="2018-12-09T06:00:00"/>
    <n v="1545112800"/>
    <x v="320"/>
    <x v="0"/>
    <x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d v="2010-07-14T05:00:00"/>
    <n v="1279170000"/>
    <x v="820"/>
    <x v="0"/>
    <x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d v="2019-10-31T05:00:00"/>
    <n v="1573452000"/>
    <x v="821"/>
    <x v="0"/>
    <x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d v="2017-09-22T05:00:00"/>
    <n v="1507093200"/>
    <x v="822"/>
    <x v="0"/>
    <x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d v="2016-05-12T05:00:00"/>
    <n v="1463374800"/>
    <x v="823"/>
    <x v="0"/>
    <x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d v="2012-07-12T05:00:00"/>
    <n v="1344574800"/>
    <x v="824"/>
    <x v="0"/>
    <x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d v="2013-12-29T06:00:00"/>
    <n v="1389074400"/>
    <x v="497"/>
    <x v="0"/>
    <x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d v="2017-05-03T05:00:00"/>
    <n v="1494997200"/>
    <x v="825"/>
    <x v="0"/>
    <x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d v="2015-02-25T06:00:00"/>
    <n v="1425448800"/>
    <x v="826"/>
    <x v="0"/>
    <x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d v="2014-06-28T05:00:00"/>
    <n v="1404104400"/>
    <x v="827"/>
    <x v="0"/>
    <x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d v="2014-03-11T05:00:00"/>
    <n v="1394773200"/>
    <x v="828"/>
    <x v="0"/>
    <x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d v="2013-04-08T05:00:00"/>
    <n v="1366520400"/>
    <x v="829"/>
    <x v="0"/>
    <x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d v="2016-02-22T06:00:00"/>
    <n v="1456639200"/>
    <x v="830"/>
    <x v="0"/>
    <x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d v="2015-07-24T05:00:00"/>
    <n v="1438318800"/>
    <x v="94"/>
    <x v="0"/>
    <x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d v="2019-07-22T05:00:00"/>
    <n v="1564030800"/>
    <x v="831"/>
    <x v="1"/>
    <x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d v="2015-11-26T06:00:00"/>
    <n v="1449295200"/>
    <x v="832"/>
    <x v="0"/>
    <x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d v="2018-06-12T05:00:00"/>
    <n v="1531890000"/>
    <x v="833"/>
    <x v="0"/>
    <x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d v="2011-05-07T05:00:00"/>
    <n v="1306213200"/>
    <x v="834"/>
    <x v="0"/>
    <x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d v="2012-12-01T06:00:00"/>
    <n v="1356242400"/>
    <x v="835"/>
    <x v="0"/>
    <x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d v="2011-01-09T06:00:00"/>
    <n v="1297576800"/>
    <x v="836"/>
    <x v="1"/>
    <x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d v="2011-01-25T06:00:00"/>
    <n v="1296194400"/>
    <x v="611"/>
    <x v="0"/>
    <x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d v="2014-09-24T05:00:00"/>
    <n v="1414558800"/>
    <x v="837"/>
    <x v="0"/>
    <x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d v="2017-02-10T06:00:00"/>
    <n v="1488348000"/>
    <x v="334"/>
    <x v="0"/>
    <x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d v="2012-04-05T05:00:00"/>
    <n v="1334898000"/>
    <x v="838"/>
    <x v="1"/>
    <x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d v="2011-06-16T05:00:00"/>
    <n v="1308373200"/>
    <x v="839"/>
    <x v="0"/>
    <x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d v="2014-09-26T05:00:00"/>
    <n v="1412312400"/>
    <x v="216"/>
    <x v="0"/>
    <x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d v="2014-12-12T06:00:00"/>
    <n v="1419228000"/>
    <x v="840"/>
    <x v="1"/>
    <x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d v="2015-04-18T05:00:00"/>
    <n v="1430974800"/>
    <x v="133"/>
    <x v="0"/>
    <x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d v="2019-04-16T05:00:00"/>
    <n v="1555822800"/>
    <x v="354"/>
    <x v="0"/>
    <x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d v="2016-12-26T06:00:00"/>
    <n v="1482818400"/>
    <x v="721"/>
    <x v="0"/>
    <x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d v="2016-08-09T05:00:00"/>
    <n v="1471928400"/>
    <x v="841"/>
    <x v="0"/>
    <x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d v="2015-12-20T06:00:00"/>
    <n v="1453701600"/>
    <x v="842"/>
    <x v="0"/>
    <x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d v="2012-09-22T05:00:00"/>
    <n v="1350363600"/>
    <x v="843"/>
    <x v="0"/>
    <x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d v="2012-11-25T06:00:00"/>
    <n v="1353996000"/>
    <x v="844"/>
    <x v="0"/>
    <x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d v="2015-12-22T06:00:00"/>
    <n v="1451109600"/>
    <x v="845"/>
    <x v="0"/>
    <x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d v="2012-02-16T06:00:00"/>
    <n v="1329631200"/>
    <x v="846"/>
    <x v="0"/>
    <x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d v="2010-06-21T05:00:00"/>
    <n v="1278997200"/>
    <x v="847"/>
    <x v="0"/>
    <x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d v="2010-06-28T05:00:00"/>
    <n v="1280120400"/>
    <x v="688"/>
    <x v="0"/>
    <x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d v="2016-02-08T06:00:00"/>
    <n v="1458104400"/>
    <x v="848"/>
    <x v="0"/>
    <x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d v="2011-02-17T06:00:00"/>
    <n v="1298268000"/>
    <x v="248"/>
    <x v="0"/>
    <x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d v="2013-11-14T06:00:00"/>
    <n v="1386223200"/>
    <x v="849"/>
    <x v="0"/>
    <x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d v="2011-03-05T06:00:00"/>
    <n v="1299823200"/>
    <x v="850"/>
    <x v="0"/>
    <x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d v="2015-05-11T05:00:00"/>
    <n v="1431752400"/>
    <x v="851"/>
    <x v="0"/>
    <x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d v="2010-01-25T06:00:00"/>
    <n v="1267855200"/>
    <x v="852"/>
    <x v="0"/>
    <x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d v="2017-06-15T05:00:00"/>
    <n v="1497675600"/>
    <x v="853"/>
    <x v="0"/>
    <x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d v="2012-04-06T05:00:00"/>
    <n v="1336885200"/>
    <x v="104"/>
    <x v="0"/>
    <x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d v="2011-01-01T06:00:00"/>
    <n v="1295157600"/>
    <x v="854"/>
    <x v="0"/>
    <x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d v="2019-12-22T06:00:00"/>
    <n v="1577599200"/>
    <x v="855"/>
    <x v="0"/>
    <x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d v="2011-05-09T05:00:00"/>
    <n v="1305003600"/>
    <x v="856"/>
    <x v="0"/>
    <x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d v="2013-10-08T05:00:00"/>
    <n v="1381726800"/>
    <x v="857"/>
    <x v="0"/>
    <x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d v="2014-06-02T05:00:00"/>
    <n v="1402462800"/>
    <x v="858"/>
    <x v="0"/>
    <x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d v="2010-12-10T06:00:00"/>
    <n v="1292133600"/>
    <x v="859"/>
    <x v="0"/>
    <x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d v="2013-05-18T05:00:00"/>
    <n v="1368939600"/>
    <x v="860"/>
    <x v="0"/>
    <x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d v="2015-11-29T06:00:00"/>
    <n v="1452146400"/>
    <x v="264"/>
    <x v="0"/>
    <x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d v="2011-01-28T06:00:00"/>
    <n v="1296712800"/>
    <x v="65"/>
    <x v="0"/>
    <x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d v="2018-02-07T06:00:00"/>
    <n v="1520748000"/>
    <x v="861"/>
    <x v="0"/>
    <x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d v="2016-11-12T06:00:00"/>
    <n v="1480831200"/>
    <x v="862"/>
    <x v="0"/>
    <x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d v="2015-03-15T05:00:00"/>
    <n v="1426914000"/>
    <x v="454"/>
    <x v="0"/>
    <x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d v="2015-10-30T05:00:00"/>
    <n v="1446616800"/>
    <x v="863"/>
    <x v="1"/>
    <x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d v="2017-12-25T06:00:00"/>
    <n v="1517032800"/>
    <x v="864"/>
    <x v="0"/>
    <x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d v="2011-07-19T05:00:00"/>
    <n v="1311224400"/>
    <x v="865"/>
    <x v="0"/>
    <x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d v="2019-08-04T05:00:00"/>
    <n v="1566190800"/>
    <x v="866"/>
    <x v="0"/>
    <x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d v="2019-09-08T05:00:00"/>
    <n v="1570165200"/>
    <x v="867"/>
    <x v="0"/>
    <x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d v="2013-12-06T06:00:00"/>
    <n v="1388556000"/>
    <x v="868"/>
    <x v="0"/>
    <x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d v="2011-04-05T05:00:00"/>
    <n v="1303189200"/>
    <x v="296"/>
    <x v="0"/>
    <x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d v="2017-04-27T05:00:00"/>
    <n v="1494478800"/>
    <x v="869"/>
    <x v="0"/>
    <x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d v="2016-11-12T06:00:00"/>
    <n v="1480744800"/>
    <x v="274"/>
    <x v="0"/>
    <x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d v="2019-04-16T05:00:00"/>
    <n v="1555822800"/>
    <x v="354"/>
    <x v="0"/>
    <x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d v="2016-03-03T06:00:00"/>
    <n v="1458882000"/>
    <x v="870"/>
    <x v="0"/>
    <x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d v="2014-09-25T05:00:00"/>
    <n v="1411966800"/>
    <x v="871"/>
    <x v="0"/>
    <x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d v="2018-05-07T05:00:00"/>
    <n v="1526878800"/>
    <x v="98"/>
    <x v="0"/>
    <x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d v="2015-12-24T06:00:00"/>
    <n v="1452405600"/>
    <x v="872"/>
    <x v="0"/>
    <x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d v="2014-10-17T05:00:00"/>
    <n v="1414040400"/>
    <x v="873"/>
    <x v="0"/>
    <x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d v="2018-11-04T05:00:00"/>
    <n v="1543816800"/>
    <x v="526"/>
    <x v="0"/>
    <x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d v="2013-01-02T06:00:00"/>
    <n v="1359698400"/>
    <x v="874"/>
    <x v="0"/>
    <x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d v="2014-01-20T06:00:00"/>
    <n v="1390629600"/>
    <x v="875"/>
    <x v="0"/>
    <x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d v="2010-02-11T06:00:00"/>
    <n v="1267077600"/>
    <x v="876"/>
    <x v="0"/>
    <x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d v="2016-06-29T05:00:00"/>
    <n v="1467781200"/>
    <x v="877"/>
    <x v="0"/>
    <x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5DA14D-5E2D-434E-B3E4-71412114D541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0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Sub-category" fld="19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CE25E7-D421-49F7-A788-1AB6A7CCF4B9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0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category &amp; sub-category" fld="1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B6DB36-9668-4430-BD90-191CCDF15406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0"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1" hier="-1"/>
    <pageField fld="18" hier="-1"/>
  </pageFields>
  <dataFields count="1">
    <dataField name="Count of category &amp; sub-category" fld="17" subtotal="count" baseField="0" baseItem="0"/>
  </dataFields>
  <chartFormats count="3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L974" workbookViewId="0">
      <selection activeCell="Q1" sqref="Q1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4.5" customWidth="1"/>
    <col min="8" max="8" width="13" bestFit="1" customWidth="1"/>
    <col min="9" max="9" width="13" customWidth="1"/>
    <col min="12" max="12" width="11.1640625" bestFit="1" customWidth="1"/>
    <col min="13" max="13" width="43.08203125" customWidth="1"/>
    <col min="14" max="14" width="11.1640625" bestFit="1" customWidth="1"/>
    <col min="15" max="15" width="11.1640625" customWidth="1"/>
    <col min="18" max="18" width="28.75" customWidth="1"/>
    <col min="19" max="20" width="26.7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2072</v>
      </c>
      <c r="N1" s="1" t="s">
        <v>9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>IF(H2=0,0,E2/H2)</f>
        <v>0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</f>
        <v>10.4</v>
      </c>
      <c r="G3" t="s">
        <v>20</v>
      </c>
      <c r="H3">
        <v>158</v>
      </c>
      <c r="I3" s="5">
        <f>IF(H3=0,0,E3/H3)</f>
        <v>92.151898734177209</v>
      </c>
      <c r="J3" t="s">
        <v>21</v>
      </c>
      <c r="K3" t="s">
        <v>22</v>
      </c>
      <c r="L3">
        <v>1408424400</v>
      </c>
      <c r="M3" s="8">
        <f t="shared" ref="M3:M66" si="1">(((L3/60)/60)/24)+DATE(1970,1,1)</f>
        <v>41870.208333333336</v>
      </c>
      <c r="N3">
        <v>1408597200</v>
      </c>
      <c r="O3" s="8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_xlfn.TEXTSPLIT(R3,"/",)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5">
        <f t="shared" ref="I4:I67" si="3">IF(H4=0,0,E4/H4)</f>
        <v>100.01614035087719</v>
      </c>
      <c r="J4" t="s">
        <v>26</v>
      </c>
      <c r="K4" t="s">
        <v>27</v>
      </c>
      <c r="L4">
        <v>1384668000</v>
      </c>
      <c r="M4" s="8">
        <f t="shared" si="1"/>
        <v>41595.25</v>
      </c>
      <c r="N4">
        <v>1384840800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_xlfn.TEXTSPLIT(R4,"/",)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 s="8"/>
      <c r="N5">
        <v>1568955600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_xlfn.TEXTSPLIT(R5,"/",)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 s="8">
        <f t="shared" si="1"/>
        <v>43485.25</v>
      </c>
      <c r="N6">
        <v>1548309600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_xlfn.TEXTSPLIT(R6,"/",)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 s="8">
        <f t="shared" si="1"/>
        <v>41149.208333333336</v>
      </c>
      <c r="N7">
        <v>1347080400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_xlfn.TEXTSPLIT(R7,"/",)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 s="8">
        <f t="shared" si="1"/>
        <v>42991.208333333328</v>
      </c>
      <c r="N8">
        <v>1505365200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_xlfn.TEXTSPLIT(R8,"/",)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 s="8">
        <f t="shared" si="1"/>
        <v>42229.208333333328</v>
      </c>
      <c r="N9">
        <v>1439614800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_xlfn.TEXTSPLIT(R9,"/",)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 s="8">
        <f t="shared" si="1"/>
        <v>40399.208333333336</v>
      </c>
      <c r="N10">
        <v>1281502800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_xlfn.TEXTSPLIT(R10,"/",)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 s="8">
        <f t="shared" si="1"/>
        <v>41536.208333333336</v>
      </c>
      <c r="N11">
        <v>1383804000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_xlfn.TEXTSPLIT(R11,"/",)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 s="8">
        <f t="shared" si="1"/>
        <v>40404.208333333336</v>
      </c>
      <c r="N12">
        <v>1285909200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_xlfn.TEXTSPLIT(R12,"/",)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 s="8">
        <f t="shared" si="1"/>
        <v>40442.208333333336</v>
      </c>
      <c r="N13">
        <v>1285563600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_xlfn.TEXTSPLIT(R13,"/",)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 s="8">
        <f t="shared" si="1"/>
        <v>43760.208333333328</v>
      </c>
      <c r="N14">
        <v>1572411600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_xlfn.TEXTSPLIT(R14,"/",)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 s="8">
        <f t="shared" si="1"/>
        <v>42532.208333333328</v>
      </c>
      <c r="N15">
        <v>1466658000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_xlfn.TEXTSPLIT(R15,"/",)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 s="8">
        <f t="shared" si="1"/>
        <v>40974.25</v>
      </c>
      <c r="N16">
        <v>1333342800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_xlfn.TEXTSPLIT(R16,"/",)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 s="8">
        <f t="shared" si="1"/>
        <v>43809.25</v>
      </c>
      <c r="N17">
        <v>1576303200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_xlfn.TEXTSPLIT(R17,"/",)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 s="8">
        <f t="shared" si="1"/>
        <v>41661.25</v>
      </c>
      <c r="N18">
        <v>1392271200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_xlfn.TEXTSPLIT(R18,"/",)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 s="8">
        <f t="shared" si="1"/>
        <v>40555.25</v>
      </c>
      <c r="N19">
        <v>1294898400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_xlfn.TEXTSPLIT(R19,"/",)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 s="8">
        <f t="shared" si="1"/>
        <v>43351.208333333328</v>
      </c>
      <c r="N20">
        <v>1537074000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_xlfn.TEXTSPLIT(R20,"/",)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 s="8">
        <f t="shared" si="1"/>
        <v>43528.25</v>
      </c>
      <c r="N21">
        <v>1553490000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_xlfn.TEXTSPLIT(R21,"/",)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 s="8">
        <f t="shared" si="1"/>
        <v>41848.208333333336</v>
      </c>
      <c r="N22">
        <v>1406523600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_xlfn.TEXTSPLIT(R22,"/",)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 s="8">
        <f t="shared" si="1"/>
        <v>40770.208333333336</v>
      </c>
      <c r="N23">
        <v>1316322000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_xlfn.TEXTSPLIT(R23,"/",)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 s="8">
        <f t="shared" si="1"/>
        <v>43193.208333333328</v>
      </c>
      <c r="N24">
        <v>1524027600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_xlfn.TEXTSPLIT(R24,"/",)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 s="8">
        <f t="shared" si="1"/>
        <v>43510.25</v>
      </c>
      <c r="N25">
        <v>1554699600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_xlfn.TEXTSPLIT(R25,"/",)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 s="8">
        <f t="shared" si="1"/>
        <v>41811.208333333336</v>
      </c>
      <c r="N26">
        <v>1403499600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_xlfn.TEXTSPLIT(R26,"/",)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 s="8">
        <f t="shared" si="1"/>
        <v>40681.208333333336</v>
      </c>
      <c r="N27">
        <v>1307422800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_xlfn.TEXTSPLIT(R27,"/",)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 s="8">
        <f t="shared" si="1"/>
        <v>43312.208333333328</v>
      </c>
      <c r="N28">
        <v>1535346000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_xlfn.TEXTSPLIT(R28,"/",)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 s="8">
        <f t="shared" si="1"/>
        <v>42280.208333333328</v>
      </c>
      <c r="N29">
        <v>1444539600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_xlfn.TEXTSPLIT(R29,"/",)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 s="8">
        <f t="shared" si="1"/>
        <v>40218.25</v>
      </c>
      <c r="N30">
        <v>1267682400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_xlfn.TEXTSPLIT(R30,"/",)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 s="8">
        <f t="shared" si="1"/>
        <v>43301.208333333328</v>
      </c>
      <c r="N31">
        <v>1535518800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_xlfn.TEXTSPLIT(R31,"/",)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 s="8">
        <f t="shared" si="1"/>
        <v>43609.208333333328</v>
      </c>
      <c r="N32">
        <v>1559106000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_xlfn.TEXTSPLIT(R32,"/",)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 s="8">
        <f t="shared" si="1"/>
        <v>42374.25</v>
      </c>
      <c r="N33">
        <v>1454392800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_xlfn.TEXTSPLIT(R33,"/",)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 s="8">
        <f t="shared" si="1"/>
        <v>43110.25</v>
      </c>
      <c r="N34">
        <v>1517896800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_xlfn.TEXTSPLIT(R34,"/",)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 s="8">
        <f t="shared" si="1"/>
        <v>41917.208333333336</v>
      </c>
      <c r="N35">
        <v>1415685600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_xlfn.TEXTSPLIT(R35,"/",)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 s="8">
        <f t="shared" si="1"/>
        <v>42817.208333333328</v>
      </c>
      <c r="N36">
        <v>1490677200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_xlfn.TEXTSPLIT(R36,"/",)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 s="8">
        <f t="shared" si="1"/>
        <v>43484.25</v>
      </c>
      <c r="N37">
        <v>1551506400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_xlfn.TEXTSPLIT(R37,"/",)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 s="8">
        <f t="shared" si="1"/>
        <v>40600.25</v>
      </c>
      <c r="N38">
        <v>1300856400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_xlfn.TEXTSPLIT(R38,"/",)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 s="8">
        <f t="shared" si="1"/>
        <v>43744.208333333328</v>
      </c>
      <c r="N39">
        <v>1573192800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_xlfn.TEXTSPLIT(R39,"/",)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 s="8">
        <f t="shared" si="1"/>
        <v>40469.208333333336</v>
      </c>
      <c r="N40">
        <v>1287810000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_xlfn.TEXTSPLIT(R40,"/",)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 s="8">
        <f t="shared" si="1"/>
        <v>41330.25</v>
      </c>
      <c r="N41">
        <v>1362978000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_xlfn.TEXTSPLIT(R41,"/",)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 s="8">
        <f t="shared" si="1"/>
        <v>40334.208333333336</v>
      </c>
      <c r="N42">
        <v>1277355600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_xlfn.TEXTSPLIT(R42,"/",)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 s="8">
        <f t="shared" si="1"/>
        <v>41156.208333333336</v>
      </c>
      <c r="N43">
        <v>1348981200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_xlfn.TEXTSPLIT(R43,"/",)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 s="8">
        <f t="shared" si="1"/>
        <v>40728.208333333336</v>
      </c>
      <c r="N44">
        <v>1310533200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_xlfn.TEXTSPLIT(R44,"/",)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 s="8">
        <f t="shared" si="1"/>
        <v>41844.208333333336</v>
      </c>
      <c r="N45">
        <v>1407560400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_xlfn.TEXTSPLIT(R45,"/",)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 s="8">
        <f t="shared" si="1"/>
        <v>43541.208333333328</v>
      </c>
      <c r="N46">
        <v>1552885200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_xlfn.TEXTSPLIT(R46,"/",)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 s="8">
        <f t="shared" si="1"/>
        <v>42676.208333333328</v>
      </c>
      <c r="N47">
        <v>1479362400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_xlfn.TEXTSPLIT(R47,"/",)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 s="8">
        <f t="shared" si="1"/>
        <v>40367.208333333336</v>
      </c>
      <c r="N48">
        <v>1280552400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_xlfn.TEXTSPLIT(R48,"/",)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 s="8">
        <f t="shared" si="1"/>
        <v>41727.208333333336</v>
      </c>
      <c r="N49">
        <v>1398661200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_xlfn.TEXTSPLIT(R49,"/",)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 s="8">
        <f t="shared" si="1"/>
        <v>42180.208333333328</v>
      </c>
      <c r="N50">
        <v>1436245200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_xlfn.TEXTSPLIT(R50,"/",)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 s="8">
        <f t="shared" si="1"/>
        <v>43758.208333333328</v>
      </c>
      <c r="N51">
        <v>1575439200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_xlfn.TEXTSPLIT(R51,"/",)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 s="8">
        <f t="shared" si="1"/>
        <v>41487.208333333336</v>
      </c>
      <c r="N52">
        <v>1377752400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_xlfn.TEXTSPLIT(R52,"/",)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 s="8">
        <f t="shared" si="1"/>
        <v>40995.208333333336</v>
      </c>
      <c r="N53">
        <v>1334206800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_xlfn.TEXTSPLIT(R53,"/",)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 s="8">
        <f t="shared" si="1"/>
        <v>40436.208333333336</v>
      </c>
      <c r="N54">
        <v>1284872400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_xlfn.TEXTSPLIT(R54,"/",)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 s="8">
        <f t="shared" si="1"/>
        <v>41779.208333333336</v>
      </c>
      <c r="N55">
        <v>1403931600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_xlfn.TEXTSPLIT(R55,"/",)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 s="8">
        <f t="shared" si="1"/>
        <v>43170.25</v>
      </c>
      <c r="N56">
        <v>1521262800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_xlfn.TEXTSPLIT(R56,"/",)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 s="8">
        <f t="shared" si="1"/>
        <v>43311.208333333328</v>
      </c>
      <c r="N57">
        <v>1533358800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_xlfn.TEXTSPLIT(R57,"/",)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 s="8">
        <f t="shared" si="1"/>
        <v>42014.25</v>
      </c>
      <c r="N58">
        <v>1421474400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_xlfn.TEXTSPLIT(R58,"/",)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 s="8">
        <f t="shared" si="1"/>
        <v>42979.208333333328</v>
      </c>
      <c r="N59">
        <v>1505278800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_xlfn.TEXTSPLIT(R59,"/",)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 s="8">
        <f t="shared" si="1"/>
        <v>42268.208333333328</v>
      </c>
      <c r="N60">
        <v>1443934800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_xlfn.TEXTSPLIT(R60,"/",)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 s="8">
        <f t="shared" si="1"/>
        <v>42898.208333333328</v>
      </c>
      <c r="N61">
        <v>1498539600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_xlfn.TEXTSPLIT(R61,"/",)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 s="8">
        <f t="shared" si="1"/>
        <v>41107.208333333336</v>
      </c>
      <c r="N62">
        <v>1342760400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_xlfn.TEXTSPLIT(R62,"/",)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 s="8">
        <f t="shared" si="1"/>
        <v>40595.25</v>
      </c>
      <c r="N63">
        <v>1301720400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_xlfn.TEXTSPLIT(R63,"/",)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 s="8">
        <f t="shared" si="1"/>
        <v>42160.208333333328</v>
      </c>
      <c r="N64">
        <v>1433566800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_xlfn.TEXTSPLIT(R64,"/",)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 s="8">
        <f t="shared" si="1"/>
        <v>42853.208333333328</v>
      </c>
      <c r="N65">
        <v>1493874000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_xlfn.TEXTSPLIT(R65,"/",)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 s="8">
        <f t="shared" si="1"/>
        <v>43283.208333333328</v>
      </c>
      <c r="N66">
        <v>1531803600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_xlfn.TEXTSPLIT(R66,"/",)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</f>
        <v>2.3614754098360655</v>
      </c>
      <c r="G67" t="s">
        <v>20</v>
      </c>
      <c r="H67">
        <v>236</v>
      </c>
      <c r="I67" s="5">
        <f t="shared" si="3"/>
        <v>61.038135593220339</v>
      </c>
      <c r="J67" t="s">
        <v>21</v>
      </c>
      <c r="K67" t="s">
        <v>22</v>
      </c>
      <c r="L67">
        <v>1296108000</v>
      </c>
      <c r="M67" s="8">
        <f t="shared" ref="M67:M130" si="5">(((L67/60)/60)/24)+DATE(1970,1,1)</f>
        <v>40570.25</v>
      </c>
      <c r="N67">
        <v>1296712800</v>
      </c>
      <c r="O67" s="8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_xlfn.TEXTSPLIT(R67,"/",)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s="5">
        <f t="shared" ref="I68:I131" si="7">IF(H68=0,0,E68/H68)</f>
        <v>108.91666666666667</v>
      </c>
      <c r="J68" t="s">
        <v>21</v>
      </c>
      <c r="K68" t="s">
        <v>22</v>
      </c>
      <c r="L68">
        <v>1428469200</v>
      </c>
      <c r="M68" s="8">
        <f t="shared" si="5"/>
        <v>42102.208333333328</v>
      </c>
      <c r="N68">
        <v>1428901200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_xlfn.TEXTSPLIT(R68,"/",)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 s="8">
        <f t="shared" si="5"/>
        <v>40203.25</v>
      </c>
      <c r="N69">
        <v>1264831200</v>
      </c>
      <c r="O69" s="8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_xlfn.TEXTSPLIT(R69,"/",)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 s="8">
        <f t="shared" si="5"/>
        <v>42943.208333333328</v>
      </c>
      <c r="N70">
        <v>1505192400</v>
      </c>
      <c r="O70" s="8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_xlfn.TEXTSPLIT(R70,"/",)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 s="8">
        <f t="shared" si="5"/>
        <v>40531.25</v>
      </c>
      <c r="N71">
        <v>1295676000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_xlfn.TEXTSPLIT(R71,"/",)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 s="8">
        <f t="shared" si="5"/>
        <v>40484.208333333336</v>
      </c>
      <c r="N72">
        <v>1292911200</v>
      </c>
      <c r="O72" s="8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_xlfn.TEXTSPLIT(R72,"/",)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 s="8">
        <f t="shared" si="5"/>
        <v>43799.25</v>
      </c>
      <c r="N73">
        <v>1575439200</v>
      </c>
      <c r="O73" s="8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_xlfn.TEXTSPLIT(R73,"/",)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 s="8">
        <f t="shared" si="5"/>
        <v>42186.208333333328</v>
      </c>
      <c r="N74">
        <v>1438837200</v>
      </c>
      <c r="O74" s="8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_xlfn.TEXTSPLIT(R74,"/",)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 s="8">
        <f t="shared" si="5"/>
        <v>42701.25</v>
      </c>
      <c r="N75">
        <v>1480485600</v>
      </c>
      <c r="O75" s="8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_xlfn.TEXTSPLIT(R75,"/",)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 s="8">
        <f t="shared" si="5"/>
        <v>42456.208333333328</v>
      </c>
      <c r="N76">
        <v>1459141200</v>
      </c>
      <c r="O76" s="8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_xlfn.TEXTSPLIT(R76,"/",)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 s="8">
        <f t="shared" si="5"/>
        <v>43296.208333333328</v>
      </c>
      <c r="N77">
        <v>1532322000</v>
      </c>
      <c r="O77" s="8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_xlfn.TEXTSPLIT(R77,"/",)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 s="8">
        <f t="shared" si="5"/>
        <v>42027.25</v>
      </c>
      <c r="N78">
        <v>1426222800</v>
      </c>
      <c r="O78" s="8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_xlfn.TEXTSPLIT(R78,"/",)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 s="8">
        <f t="shared" si="5"/>
        <v>40448.208333333336</v>
      </c>
      <c r="N79">
        <v>1286773200</v>
      </c>
      <c r="O79" s="8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_xlfn.TEXTSPLIT(R79,"/",)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 s="8">
        <f t="shared" si="5"/>
        <v>43206.208333333328</v>
      </c>
      <c r="N80">
        <v>1523941200</v>
      </c>
      <c r="O80" s="8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_xlfn.TEXTSPLIT(R80,"/",)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 s="8">
        <f t="shared" si="5"/>
        <v>43267.208333333328</v>
      </c>
      <c r="N81">
        <v>1529557200</v>
      </c>
      <c r="O81" s="8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_xlfn.TEXTSPLIT(R81,"/",)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 s="8">
        <f t="shared" si="5"/>
        <v>42976.208333333328</v>
      </c>
      <c r="N82">
        <v>1506574800</v>
      </c>
      <c r="O82" s="8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_xlfn.TEXTSPLIT(R82,"/",)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 s="8">
        <f t="shared" si="5"/>
        <v>43062.25</v>
      </c>
      <c r="N83">
        <v>1513576800</v>
      </c>
      <c r="O83" s="8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_xlfn.TEXTSPLIT(R83,"/",)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 s="8">
        <f t="shared" si="5"/>
        <v>43482.25</v>
      </c>
      <c r="N84">
        <v>1548309600</v>
      </c>
      <c r="O84" s="8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_xlfn.TEXTSPLIT(R84,"/",)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 s="8">
        <f t="shared" si="5"/>
        <v>42579.208333333328</v>
      </c>
      <c r="N85">
        <v>1471582800</v>
      </c>
      <c r="O85" s="8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_xlfn.TEXTSPLIT(R85,"/",)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 s="8">
        <f t="shared" si="5"/>
        <v>41118.208333333336</v>
      </c>
      <c r="N86">
        <v>1344315600</v>
      </c>
      <c r="O86" s="8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_xlfn.TEXTSPLIT(R86,"/",)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 s="8">
        <f t="shared" si="5"/>
        <v>40797.208333333336</v>
      </c>
      <c r="N87">
        <v>1316408400</v>
      </c>
      <c r="O87" s="8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_xlfn.TEXTSPLIT(R87,"/",)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 s="8">
        <f t="shared" si="5"/>
        <v>42128.208333333328</v>
      </c>
      <c r="N88">
        <v>1431838800</v>
      </c>
      <c r="O88" s="8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_xlfn.TEXTSPLIT(R88,"/",)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 s="8">
        <f t="shared" si="5"/>
        <v>40610.25</v>
      </c>
      <c r="N89">
        <v>1300510800</v>
      </c>
      <c r="O89" s="8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_xlfn.TEXTSPLIT(R89,"/",)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 s="8">
        <f t="shared" si="5"/>
        <v>42110.208333333328</v>
      </c>
      <c r="N90">
        <v>1431061200</v>
      </c>
      <c r="O90" s="8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_xlfn.TEXTSPLIT(R90,"/",)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 s="8">
        <f t="shared" si="5"/>
        <v>40283.208333333336</v>
      </c>
      <c r="N91">
        <v>1271480400</v>
      </c>
      <c r="O91" s="8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_xlfn.TEXTSPLIT(R91,"/",)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 s="8">
        <f t="shared" si="5"/>
        <v>42425.25</v>
      </c>
      <c r="N92">
        <v>1456380000</v>
      </c>
      <c r="O92" s="8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_xlfn.TEXTSPLIT(R92,"/",)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 s="8">
        <f t="shared" si="5"/>
        <v>42588.208333333328</v>
      </c>
      <c r="N93">
        <v>1472878800</v>
      </c>
      <c r="O93" s="8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_xlfn.TEXTSPLIT(R93,"/",)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 s="8">
        <f t="shared" si="5"/>
        <v>40352.208333333336</v>
      </c>
      <c r="N94">
        <v>1277355600</v>
      </c>
      <c r="O94" s="8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_xlfn.TEXTSPLIT(R94,"/",)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 s="8">
        <f t="shared" si="5"/>
        <v>41202.208333333336</v>
      </c>
      <c r="N95">
        <v>1351054800</v>
      </c>
      <c r="O95" s="8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_xlfn.TEXTSPLIT(R95,"/",)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 s="8">
        <f t="shared" si="5"/>
        <v>43562.208333333328</v>
      </c>
      <c r="N96">
        <v>1555563600</v>
      </c>
      <c r="O96" s="8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_xlfn.TEXTSPLIT(R96,"/",)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 s="8">
        <f t="shared" si="5"/>
        <v>43752.208333333328</v>
      </c>
      <c r="N97">
        <v>1571634000</v>
      </c>
      <c r="O97" s="8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_xlfn.TEXTSPLIT(R97,"/",)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 s="8">
        <f t="shared" si="5"/>
        <v>40612.25</v>
      </c>
      <c r="N98">
        <v>1300856400</v>
      </c>
      <c r="O98" s="8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_xlfn.TEXTSPLIT(R98,"/",)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 s="8">
        <f t="shared" si="5"/>
        <v>42180.208333333328</v>
      </c>
      <c r="N99">
        <v>1439874000</v>
      </c>
      <c r="O99" s="8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_xlfn.TEXTSPLIT(R99,"/",)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 s="8">
        <f t="shared" si="5"/>
        <v>42212.208333333328</v>
      </c>
      <c r="N100">
        <v>1438318800</v>
      </c>
      <c r="O100" s="8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_xlfn.TEXTSPLIT(R100,"/",)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 s="8">
        <f t="shared" si="5"/>
        <v>41968.25</v>
      </c>
      <c r="N101">
        <v>1419400800</v>
      </c>
      <c r="O101" s="8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_xlfn.TEXTSPLIT(R101,"/",)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 s="8">
        <f t="shared" si="5"/>
        <v>40835.208333333336</v>
      </c>
      <c r="N102">
        <v>1320555600</v>
      </c>
      <c r="O102" s="8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_xlfn.TEXTSPLIT(R102,"/",)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 s="8">
        <f t="shared" si="5"/>
        <v>42056.25</v>
      </c>
      <c r="N103">
        <v>1425103200</v>
      </c>
      <c r="O103" s="8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_xlfn.TEXTSPLIT(R103,"/",)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 s="8">
        <f t="shared" si="5"/>
        <v>43234.208333333328</v>
      </c>
      <c r="N104">
        <v>1526878800</v>
      </c>
      <c r="O104" s="8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_xlfn.TEXTSPLIT(R104,"/",)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 s="8">
        <f t="shared" si="5"/>
        <v>40475.208333333336</v>
      </c>
      <c r="N105">
        <v>1288674000</v>
      </c>
      <c r="O105" s="8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_xlfn.TEXTSPLIT(R105,"/",)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 s="8">
        <f t="shared" si="5"/>
        <v>42878.208333333328</v>
      </c>
      <c r="N106">
        <v>1495602000</v>
      </c>
      <c r="O106" s="8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_xlfn.TEXTSPLIT(R106,"/",)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 s="8">
        <f t="shared" si="5"/>
        <v>41366.208333333336</v>
      </c>
      <c r="N107">
        <v>1366434000</v>
      </c>
      <c r="O107" s="8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_xlfn.TEXTSPLIT(R107,"/",)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 s="8">
        <f t="shared" si="5"/>
        <v>43716.208333333328</v>
      </c>
      <c r="N108">
        <v>1568350800</v>
      </c>
      <c r="O108" s="8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_xlfn.TEXTSPLIT(R108,"/",)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 s="8">
        <f t="shared" si="5"/>
        <v>43213.208333333328</v>
      </c>
      <c r="N109">
        <v>1525928400</v>
      </c>
      <c r="O109" s="8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_xlfn.TEXTSPLIT(R109,"/",)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 s="8">
        <f t="shared" si="5"/>
        <v>41005.208333333336</v>
      </c>
      <c r="N110">
        <v>1336885200</v>
      </c>
      <c r="O110" s="8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_xlfn.TEXTSPLIT(R110,"/",)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 s="8">
        <f t="shared" si="5"/>
        <v>41651.25</v>
      </c>
      <c r="N111">
        <v>1389679200</v>
      </c>
      <c r="O111" s="8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_xlfn.TEXTSPLIT(R111,"/",)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 s="8">
        <f t="shared" si="5"/>
        <v>43354.208333333328</v>
      </c>
      <c r="N112">
        <v>1538283600</v>
      </c>
      <c r="O112" s="8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_xlfn.TEXTSPLIT(R112,"/",)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 s="8">
        <f t="shared" si="5"/>
        <v>41174.208333333336</v>
      </c>
      <c r="N113">
        <v>1348808400</v>
      </c>
      <c r="O113" s="8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_xlfn.TEXTSPLIT(R113,"/",)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 s="8">
        <f t="shared" si="5"/>
        <v>41875.208333333336</v>
      </c>
      <c r="N114">
        <v>1410152400</v>
      </c>
      <c r="O114" s="8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_xlfn.TEXTSPLIT(R114,"/",)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 s="8">
        <f t="shared" si="5"/>
        <v>42990.208333333328</v>
      </c>
      <c r="N115">
        <v>1505797200</v>
      </c>
      <c r="O115" s="8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_xlfn.TEXTSPLIT(R115,"/",)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 s="8">
        <f t="shared" si="5"/>
        <v>43564.208333333328</v>
      </c>
      <c r="N116">
        <v>1554872400</v>
      </c>
      <c r="O116" s="8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_xlfn.TEXTSPLIT(R116,"/",)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 s="8">
        <f t="shared" si="5"/>
        <v>43056.25</v>
      </c>
      <c r="N117">
        <v>1513922400</v>
      </c>
      <c r="O117" s="8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_xlfn.TEXTSPLIT(R117,"/",)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 s="8">
        <f t="shared" si="5"/>
        <v>42265.208333333328</v>
      </c>
      <c r="N118">
        <v>1442638800</v>
      </c>
      <c r="O118" s="8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_xlfn.TEXTSPLIT(R118,"/",)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 s="8">
        <f t="shared" si="5"/>
        <v>40808.208333333336</v>
      </c>
      <c r="N119">
        <v>1317186000</v>
      </c>
      <c r="O119" s="8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_xlfn.TEXTSPLIT(R119,"/",)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 s="8">
        <f t="shared" si="5"/>
        <v>41665.25</v>
      </c>
      <c r="N120">
        <v>1391234400</v>
      </c>
      <c r="O120" s="8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_xlfn.TEXTSPLIT(R120,"/",)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 s="8">
        <f t="shared" si="5"/>
        <v>41806.208333333336</v>
      </c>
      <c r="N121">
        <v>1404363600</v>
      </c>
      <c r="O121" s="8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_xlfn.TEXTSPLIT(R121,"/",)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 s="8">
        <f t="shared" si="5"/>
        <v>42111.208333333328</v>
      </c>
      <c r="N122">
        <v>1429592400</v>
      </c>
      <c r="O122" s="8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_xlfn.TEXTSPLIT(R122,"/",)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 s="8">
        <f t="shared" si="5"/>
        <v>41917.208333333336</v>
      </c>
      <c r="N123">
        <v>1413608400</v>
      </c>
      <c r="O123" s="8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_xlfn.TEXTSPLIT(R123,"/",)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 s="8">
        <f t="shared" si="5"/>
        <v>41970.25</v>
      </c>
      <c r="N124">
        <v>1419400800</v>
      </c>
      <c r="O124" s="8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_xlfn.TEXTSPLIT(R124,"/",)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 s="8">
        <f t="shared" si="5"/>
        <v>42332.25</v>
      </c>
      <c r="N125">
        <v>1448604000</v>
      </c>
      <c r="O125" s="8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_xlfn.TEXTSPLIT(R125,"/",)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 s="8">
        <f t="shared" si="5"/>
        <v>43598.208333333328</v>
      </c>
      <c r="N126">
        <v>1562302800</v>
      </c>
      <c r="O126" s="8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_xlfn.TEXTSPLIT(R126,"/",)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 s="8">
        <f t="shared" si="5"/>
        <v>43362.208333333328</v>
      </c>
      <c r="N127">
        <v>1537678800</v>
      </c>
      <c r="O127" s="8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_xlfn.TEXTSPLIT(R127,"/",)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 s="8">
        <f t="shared" si="5"/>
        <v>42596.208333333328</v>
      </c>
      <c r="N128">
        <v>1473570000</v>
      </c>
      <c r="O128" s="8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_xlfn.TEXTSPLIT(R128,"/",)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 s="8">
        <f t="shared" si="5"/>
        <v>40310.208333333336</v>
      </c>
      <c r="N129">
        <v>1273899600</v>
      </c>
      <c r="O129" s="8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_xlfn.TEXTSPLIT(R129,"/",)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0.60334277620396604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 s="8">
        <f t="shared" si="5"/>
        <v>40417.208333333336</v>
      </c>
      <c r="N130">
        <v>1284008400</v>
      </c>
      <c r="O130" s="8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_xlfn.TEXTSPLIT(R130,"/",)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</f>
        <v>3.2026936026936029E-2</v>
      </c>
      <c r="G131" t="s">
        <v>74</v>
      </c>
      <c r="H131">
        <v>55</v>
      </c>
      <c r="I131" s="5">
        <f t="shared" si="7"/>
        <v>86.472727272727269</v>
      </c>
      <c r="J131" t="s">
        <v>26</v>
      </c>
      <c r="K131" t="s">
        <v>27</v>
      </c>
      <c r="L131">
        <v>1422943200</v>
      </c>
      <c r="M131" s="8">
        <f t="shared" ref="M131:M194" si="9">(((L131/60)/60)/24)+DATE(1970,1,1)</f>
        <v>42038.25</v>
      </c>
      <c r="N131">
        <v>1425103200</v>
      </c>
      <c r="O131" s="8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_xlfn.TEXTSPLIT(R131,"/",)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 s="5">
        <f t="shared" ref="I132:I195" si="11">IF(H132=0,0,E132/H132)</f>
        <v>28.001876172607879</v>
      </c>
      <c r="J132" t="s">
        <v>36</v>
      </c>
      <c r="K132" t="s">
        <v>37</v>
      </c>
      <c r="L132">
        <v>1319605200</v>
      </c>
      <c r="M132" s="8">
        <f t="shared" si="9"/>
        <v>40842.208333333336</v>
      </c>
      <c r="N132">
        <v>1320991200</v>
      </c>
      <c r="O132" s="8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_xlfn.TEXTSPLIT(R132,"/",)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 s="8">
        <f t="shared" si="9"/>
        <v>41607.25</v>
      </c>
      <c r="N133">
        <v>1386828000</v>
      </c>
      <c r="O133" s="8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_xlfn.TEXTSPLIT(R133,"/",)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 s="8">
        <f t="shared" si="9"/>
        <v>43112.25</v>
      </c>
      <c r="N134">
        <v>1517119200</v>
      </c>
      <c r="O134" s="8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_xlfn.TEXTSPLIT(R134,"/",)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 s="8">
        <f t="shared" si="9"/>
        <v>40767.208333333336</v>
      </c>
      <c r="N135">
        <v>1315026000</v>
      </c>
      <c r="O135" s="8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_xlfn.TEXTSPLIT(R135,"/",)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 s="8">
        <f t="shared" si="9"/>
        <v>40713.208333333336</v>
      </c>
      <c r="N136">
        <v>1312693200</v>
      </c>
      <c r="O136" s="8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_xlfn.TEXTSPLIT(R136,"/",)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 s="8">
        <f t="shared" si="9"/>
        <v>41340.25</v>
      </c>
      <c r="N137">
        <v>1363064400</v>
      </c>
      <c r="O137" s="8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_xlfn.TEXTSPLIT(R137,"/",)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 s="8">
        <f t="shared" si="9"/>
        <v>41797.208333333336</v>
      </c>
      <c r="N138">
        <v>1403154000</v>
      </c>
      <c r="O138" s="8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_xlfn.TEXTSPLIT(R138,"/",)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 s="8">
        <f t="shared" si="9"/>
        <v>40457.208333333336</v>
      </c>
      <c r="N139">
        <v>1286859600</v>
      </c>
      <c r="O139" s="8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_xlfn.TEXTSPLIT(R139,"/",)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 s="8">
        <f t="shared" si="9"/>
        <v>41180.208333333336</v>
      </c>
      <c r="N140">
        <v>1349326800</v>
      </c>
      <c r="O140" s="8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_xlfn.TEXTSPLIT(R140,"/",)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 s="8">
        <f t="shared" si="9"/>
        <v>42115.208333333328</v>
      </c>
      <c r="N141">
        <v>1430974800</v>
      </c>
      <c r="O141" s="8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_xlfn.TEXTSPLIT(R141,"/",)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 s="8">
        <f t="shared" si="9"/>
        <v>43156.25</v>
      </c>
      <c r="N142">
        <v>1519970400</v>
      </c>
      <c r="O142" s="8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_xlfn.TEXTSPLIT(R142,"/",)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 s="8">
        <f t="shared" si="9"/>
        <v>42167.208333333328</v>
      </c>
      <c r="N143">
        <v>1434603600</v>
      </c>
      <c r="O143" s="8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_xlfn.TEXTSPLIT(R143,"/",)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 s="8">
        <f t="shared" si="9"/>
        <v>41005.208333333336</v>
      </c>
      <c r="N144">
        <v>1337230800</v>
      </c>
      <c r="O144" s="8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_xlfn.TEXTSPLIT(R144,"/",)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 s="8">
        <f t="shared" si="9"/>
        <v>40357.208333333336</v>
      </c>
      <c r="N145">
        <v>1279429200</v>
      </c>
      <c r="O145" s="8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_xlfn.TEXTSPLIT(R145,"/",)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 s="8">
        <f t="shared" si="9"/>
        <v>43633.208333333328</v>
      </c>
      <c r="N146">
        <v>1561438800</v>
      </c>
      <c r="O146" s="8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_xlfn.TEXTSPLIT(R146,"/",)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 s="8">
        <f t="shared" si="9"/>
        <v>41889.208333333336</v>
      </c>
      <c r="N147">
        <v>1410498000</v>
      </c>
      <c r="O147" s="8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_xlfn.TEXTSPLIT(R147,"/",)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 s="8">
        <f t="shared" si="9"/>
        <v>40855.25</v>
      </c>
      <c r="N148">
        <v>1322460000</v>
      </c>
      <c r="O148" s="8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_xlfn.TEXTSPLIT(R148,"/",)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 s="8">
        <f t="shared" si="9"/>
        <v>42534.208333333328</v>
      </c>
      <c r="N149">
        <v>1466312400</v>
      </c>
      <c r="O149" s="8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_xlfn.TEXTSPLIT(R149,"/",)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 s="8">
        <f t="shared" si="9"/>
        <v>42941.208333333328</v>
      </c>
      <c r="N150">
        <v>1501736400</v>
      </c>
      <c r="O150" s="8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_xlfn.TEXTSPLIT(R150,"/",)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 s="8">
        <f t="shared" si="9"/>
        <v>41275.25</v>
      </c>
      <c r="N151">
        <v>1361512800</v>
      </c>
      <c r="O151" s="8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_xlfn.TEXTSPLIT(R151,"/",)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 s="8">
        <f t="shared" si="9"/>
        <v>43450.25</v>
      </c>
      <c r="N152">
        <v>1545026400</v>
      </c>
      <c r="O152" s="8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_xlfn.TEXTSPLIT(R152,"/",)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 s="8">
        <f t="shared" si="9"/>
        <v>41799.208333333336</v>
      </c>
      <c r="N153">
        <v>1406696400</v>
      </c>
      <c r="O153" s="8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_xlfn.TEXTSPLIT(R153,"/",)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 s="8">
        <f t="shared" si="9"/>
        <v>42783.25</v>
      </c>
      <c r="N154">
        <v>1487916000</v>
      </c>
      <c r="O154" s="8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_xlfn.TEXTSPLIT(R154,"/",)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 s="8">
        <f t="shared" si="9"/>
        <v>41201.208333333336</v>
      </c>
      <c r="N155">
        <v>1351141200</v>
      </c>
      <c r="O155" s="8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_xlfn.TEXTSPLIT(R155,"/",)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 s="8">
        <f t="shared" si="9"/>
        <v>42502.208333333328</v>
      </c>
      <c r="N156">
        <v>1465016400</v>
      </c>
      <c r="O156" s="8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_xlfn.TEXTSPLIT(R156,"/",)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 s="8">
        <f t="shared" si="9"/>
        <v>40262.208333333336</v>
      </c>
      <c r="N157">
        <v>1270789200</v>
      </c>
      <c r="O157" s="8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_xlfn.TEXTSPLIT(R157,"/",)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 s="8">
        <f t="shared" si="9"/>
        <v>43743.208333333328</v>
      </c>
      <c r="N158">
        <v>1572325200</v>
      </c>
      <c r="O158" s="8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_xlfn.TEXTSPLIT(R158,"/",)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 s="8">
        <f t="shared" si="9"/>
        <v>41638.25</v>
      </c>
      <c r="N159">
        <v>1389420000</v>
      </c>
      <c r="O159" s="8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_xlfn.TEXTSPLIT(R159,"/",)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 s="8">
        <f t="shared" si="9"/>
        <v>42346.25</v>
      </c>
      <c r="N160">
        <v>1449640800</v>
      </c>
      <c r="O160" s="8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_xlfn.TEXTSPLIT(R160,"/",)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 s="8">
        <f t="shared" si="9"/>
        <v>43551.208333333328</v>
      </c>
      <c r="N161">
        <v>1555218000</v>
      </c>
      <c r="O161" s="8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_xlfn.TEXTSPLIT(R161,"/",)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 s="8">
        <f t="shared" si="9"/>
        <v>43582.208333333328</v>
      </c>
      <c r="N162">
        <v>1557723600</v>
      </c>
      <c r="O162" s="8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_xlfn.TEXTSPLIT(R162,"/",)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 s="8">
        <f t="shared" si="9"/>
        <v>42270.208333333328</v>
      </c>
      <c r="N163">
        <v>1443502800</v>
      </c>
      <c r="O163" s="8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_xlfn.TEXTSPLIT(R163,"/",)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 s="8">
        <f t="shared" si="9"/>
        <v>43442.25</v>
      </c>
      <c r="N164">
        <v>1546840800</v>
      </c>
      <c r="O164" s="8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_xlfn.TEXTSPLIT(R164,"/",)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 s="8">
        <f t="shared" si="9"/>
        <v>43028.208333333328</v>
      </c>
      <c r="N165">
        <v>1512712800</v>
      </c>
      <c r="O165" s="8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_xlfn.TEXTSPLIT(R165,"/",)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 s="8">
        <f t="shared" si="9"/>
        <v>43016.208333333328</v>
      </c>
      <c r="N166">
        <v>1507525200</v>
      </c>
      <c r="O166" s="8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_xlfn.TEXTSPLIT(R166,"/",)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 s="8">
        <f t="shared" si="9"/>
        <v>42948.208333333328</v>
      </c>
      <c r="N167">
        <v>1504328400</v>
      </c>
      <c r="O167" s="8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_xlfn.TEXTSPLIT(R167,"/",)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 s="8">
        <f t="shared" si="9"/>
        <v>40534.25</v>
      </c>
      <c r="N168">
        <v>1293343200</v>
      </c>
      <c r="O168" s="8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_xlfn.TEXTSPLIT(R168,"/",)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 s="8">
        <f t="shared" si="9"/>
        <v>41435.208333333336</v>
      </c>
      <c r="N169">
        <v>1371704400</v>
      </c>
      <c r="O169" s="8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_xlfn.TEXTSPLIT(R169,"/",)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 s="8">
        <f t="shared" si="9"/>
        <v>43518.25</v>
      </c>
      <c r="N170">
        <v>1552798800</v>
      </c>
      <c r="O170" s="8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_xlfn.TEXTSPLIT(R170,"/",)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 s="8">
        <f t="shared" si="9"/>
        <v>41077.208333333336</v>
      </c>
      <c r="N171">
        <v>1342328400</v>
      </c>
      <c r="O171" s="8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_xlfn.TEXTSPLIT(R171,"/",)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 s="8">
        <f t="shared" si="9"/>
        <v>42950.208333333328</v>
      </c>
      <c r="N172">
        <v>1502341200</v>
      </c>
      <c r="O172" s="8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_xlfn.TEXTSPLIT(R172,"/",)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 s="8">
        <f t="shared" si="9"/>
        <v>41718.208333333336</v>
      </c>
      <c r="N173">
        <v>1397192400</v>
      </c>
      <c r="O173" s="8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_xlfn.TEXTSPLIT(R173,"/",)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 s="8">
        <f t="shared" si="9"/>
        <v>41839.208333333336</v>
      </c>
      <c r="N174">
        <v>1407042000</v>
      </c>
      <c r="O174" s="8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_xlfn.TEXTSPLIT(R174,"/",)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 s="8">
        <f t="shared" si="9"/>
        <v>41412.208333333336</v>
      </c>
      <c r="N175">
        <v>1369371600</v>
      </c>
      <c r="O175" s="8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_xlfn.TEXTSPLIT(R175,"/",)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 s="8">
        <f t="shared" si="9"/>
        <v>42282.208333333328</v>
      </c>
      <c r="N176">
        <v>1444107600</v>
      </c>
      <c r="O176" s="8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_xlfn.TEXTSPLIT(R176,"/",)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 s="8">
        <f t="shared" si="9"/>
        <v>42613.208333333328</v>
      </c>
      <c r="N177">
        <v>1474261200</v>
      </c>
      <c r="O177" s="8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_xlfn.TEXTSPLIT(R177,"/",)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 s="8">
        <f t="shared" si="9"/>
        <v>42616.208333333328</v>
      </c>
      <c r="N178">
        <v>1473656400</v>
      </c>
      <c r="O178" s="8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_xlfn.TEXTSPLIT(R178,"/",)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 s="8">
        <f t="shared" si="9"/>
        <v>40497.25</v>
      </c>
      <c r="N179">
        <v>1291960800</v>
      </c>
      <c r="O179" s="8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_xlfn.TEXTSPLIT(R179,"/",)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 s="8">
        <f t="shared" si="9"/>
        <v>42999.208333333328</v>
      </c>
      <c r="N180">
        <v>1506747600</v>
      </c>
      <c r="O180" s="8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_xlfn.TEXTSPLIT(R180,"/",)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 s="8">
        <f t="shared" si="9"/>
        <v>41350.208333333336</v>
      </c>
      <c r="N181">
        <v>1363582800</v>
      </c>
      <c r="O181" s="8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_xlfn.TEXTSPLIT(R181,"/",)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 s="8">
        <f t="shared" si="9"/>
        <v>40259.208333333336</v>
      </c>
      <c r="N182">
        <v>1269666000</v>
      </c>
      <c r="O182" s="8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_xlfn.TEXTSPLIT(R182,"/",)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 s="8">
        <f t="shared" si="9"/>
        <v>43012.208333333328</v>
      </c>
      <c r="N183">
        <v>1508648400</v>
      </c>
      <c r="O183" s="8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_xlfn.TEXTSPLIT(R183,"/",)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 s="8">
        <f t="shared" si="9"/>
        <v>43631.208333333328</v>
      </c>
      <c r="N184">
        <v>1561957200</v>
      </c>
      <c r="O184" s="8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_xlfn.TEXTSPLIT(R184,"/",)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 s="8">
        <f t="shared" si="9"/>
        <v>40430.208333333336</v>
      </c>
      <c r="N185">
        <v>1285131600</v>
      </c>
      <c r="O185" s="8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_xlfn.TEXTSPLIT(R185,"/",)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 s="8">
        <f t="shared" si="9"/>
        <v>43588.208333333328</v>
      </c>
      <c r="N186">
        <v>1556946000</v>
      </c>
      <c r="O186" s="8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_xlfn.TEXTSPLIT(R186,"/",)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 s="8">
        <f t="shared" si="9"/>
        <v>43233.208333333328</v>
      </c>
      <c r="N187">
        <v>1527138000</v>
      </c>
      <c r="O187" s="8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_xlfn.TEXTSPLIT(R187,"/",)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 s="8">
        <f t="shared" si="9"/>
        <v>41782.208333333336</v>
      </c>
      <c r="N188">
        <v>1402117200</v>
      </c>
      <c r="O188" s="8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_xlfn.TEXTSPLIT(R188,"/",)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 s="8">
        <f t="shared" si="9"/>
        <v>41328.25</v>
      </c>
      <c r="N189">
        <v>1364014800</v>
      </c>
      <c r="O189" s="8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_xlfn.TEXTSPLIT(R189,"/",)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 s="8">
        <f t="shared" si="9"/>
        <v>41975.25</v>
      </c>
      <c r="N190">
        <v>1417586400</v>
      </c>
      <c r="O190" s="8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_xlfn.TEXTSPLIT(R190,"/",)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 s="8">
        <f t="shared" si="9"/>
        <v>42433.25</v>
      </c>
      <c r="N191">
        <v>1457071200</v>
      </c>
      <c r="O191" s="8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_xlfn.TEXTSPLIT(R191,"/",)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 s="8">
        <f t="shared" si="9"/>
        <v>41429.208333333336</v>
      </c>
      <c r="N192">
        <v>1370408400</v>
      </c>
      <c r="O192" s="8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_xlfn.TEXTSPLIT(R192,"/",)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 s="8">
        <f t="shared" si="9"/>
        <v>43536.208333333328</v>
      </c>
      <c r="N193">
        <v>1552626000</v>
      </c>
      <c r="O193" s="8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_xlfn.TEXTSPLIT(R193,"/",)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0.19992957746478873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 s="8">
        <f t="shared" si="9"/>
        <v>41817.208333333336</v>
      </c>
      <c r="N194">
        <v>1404190800</v>
      </c>
      <c r="O194" s="8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_xlfn.TEXTSPLIT(R194,"/",)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</f>
        <v>0.45636363636363636</v>
      </c>
      <c r="G195" t="s">
        <v>14</v>
      </c>
      <c r="H195">
        <v>65</v>
      </c>
      <c r="I195" s="5">
        <f t="shared" si="11"/>
        <v>46.338461538461537</v>
      </c>
      <c r="J195" t="s">
        <v>21</v>
      </c>
      <c r="K195" t="s">
        <v>22</v>
      </c>
      <c r="L195">
        <v>1523163600</v>
      </c>
      <c r="M195" s="8">
        <f t="shared" ref="M195:M258" si="13">(((L195/60)/60)/24)+DATE(1970,1,1)</f>
        <v>43198.208333333328</v>
      </c>
      <c r="N195">
        <v>1523509200</v>
      </c>
      <c r="O195" s="8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_xlfn.TEXTSPLIT(R195,"/",)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 s="5">
        <f t="shared" ref="I196:I259" si="15">IF(H196=0,0,E196/H196)</f>
        <v>69.174603174603178</v>
      </c>
      <c r="J196" t="s">
        <v>21</v>
      </c>
      <c r="K196" t="s">
        <v>22</v>
      </c>
      <c r="L196">
        <v>1442206800</v>
      </c>
      <c r="M196" s="8">
        <f t="shared" si="13"/>
        <v>42261.208333333328</v>
      </c>
      <c r="N196">
        <v>1443589200</v>
      </c>
      <c r="O196" s="8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_xlfn.TEXTSPLIT(R196,"/",)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 s="8">
        <f t="shared" si="13"/>
        <v>43310.208333333328</v>
      </c>
      <c r="N197">
        <v>1533445200</v>
      </c>
      <c r="O197" s="8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_xlfn.TEXTSPLIT(R197,"/",)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 s="8">
        <f t="shared" si="13"/>
        <v>42616.208333333328</v>
      </c>
      <c r="N198">
        <v>1474520400</v>
      </c>
      <c r="O198" s="8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_xlfn.TEXTSPLIT(R198,"/",)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 s="8">
        <f t="shared" si="13"/>
        <v>42909.208333333328</v>
      </c>
      <c r="N199">
        <v>1499403600</v>
      </c>
      <c r="O199" s="8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_xlfn.TEXTSPLIT(R199,"/",)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 s="8">
        <f t="shared" si="13"/>
        <v>40396.208333333336</v>
      </c>
      <c r="N200">
        <v>1283576400</v>
      </c>
      <c r="O200" s="8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_xlfn.TEXTSPLIT(R200,"/",)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 s="8">
        <f t="shared" si="13"/>
        <v>42192.208333333328</v>
      </c>
      <c r="N201">
        <v>1436590800</v>
      </c>
      <c r="O201" s="8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_xlfn.TEXTSPLIT(R201,"/",)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 s="8">
        <f t="shared" si="13"/>
        <v>40262.208333333336</v>
      </c>
      <c r="N202">
        <v>1270443600</v>
      </c>
      <c r="O202" s="8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_xlfn.TEXTSPLIT(R202,"/",)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 s="8">
        <f t="shared" si="13"/>
        <v>41845.208333333336</v>
      </c>
      <c r="N203">
        <v>1407819600</v>
      </c>
      <c r="O203" s="8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_xlfn.TEXTSPLIT(R203,"/",)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 s="8">
        <f t="shared" si="13"/>
        <v>40818.208333333336</v>
      </c>
      <c r="N204">
        <v>1317877200</v>
      </c>
      <c r="O204" s="8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_xlfn.TEXTSPLIT(R204,"/",)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 s="8">
        <f t="shared" si="13"/>
        <v>42752.25</v>
      </c>
      <c r="N205">
        <v>1484805600</v>
      </c>
      <c r="O205" s="8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_xlfn.TEXTSPLIT(R205,"/",)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 s="8">
        <f t="shared" si="13"/>
        <v>40636.208333333336</v>
      </c>
      <c r="N206">
        <v>1302670800</v>
      </c>
      <c r="O206" s="8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_xlfn.TEXTSPLIT(R206,"/",)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 s="8">
        <f t="shared" si="13"/>
        <v>43390.208333333328</v>
      </c>
      <c r="N207">
        <v>1540789200</v>
      </c>
      <c r="O207" s="8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_xlfn.TEXTSPLIT(R207,"/",)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 s="8">
        <f t="shared" si="13"/>
        <v>40236.25</v>
      </c>
      <c r="N208">
        <v>1268028000</v>
      </c>
      <c r="O208" s="8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_xlfn.TEXTSPLIT(R208,"/",)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 s="8">
        <f t="shared" si="13"/>
        <v>43340.208333333328</v>
      </c>
      <c r="N209">
        <v>1537160400</v>
      </c>
      <c r="O209" s="8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_xlfn.TEXTSPLIT(R209,"/",)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 s="8">
        <f t="shared" si="13"/>
        <v>43048.25</v>
      </c>
      <c r="N210">
        <v>1512280800</v>
      </c>
      <c r="O210" s="8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_xlfn.TEXTSPLIT(R210,"/",)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 s="8">
        <f t="shared" si="13"/>
        <v>42496.208333333328</v>
      </c>
      <c r="N211">
        <v>1463115600</v>
      </c>
      <c r="O211" s="8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_xlfn.TEXTSPLIT(R211,"/",)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 s="8">
        <f t="shared" si="13"/>
        <v>42797.25</v>
      </c>
      <c r="N212">
        <v>1490850000</v>
      </c>
      <c r="O212" s="8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_xlfn.TEXTSPLIT(R212,"/",)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 s="8">
        <f t="shared" si="13"/>
        <v>41513.208333333336</v>
      </c>
      <c r="N213">
        <v>1379653200</v>
      </c>
      <c r="O213" s="8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_xlfn.TEXTSPLIT(R213,"/",)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 s="8">
        <f t="shared" si="13"/>
        <v>43814.25</v>
      </c>
      <c r="N214">
        <v>1580364000</v>
      </c>
      <c r="O214" s="8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_xlfn.TEXTSPLIT(R214,"/",)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 s="8">
        <f t="shared" si="13"/>
        <v>40488.208333333336</v>
      </c>
      <c r="N215">
        <v>1289714400</v>
      </c>
      <c r="O215" s="8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_xlfn.TEXTSPLIT(R215,"/",)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 s="8">
        <f t="shared" si="13"/>
        <v>40409.208333333336</v>
      </c>
      <c r="N216">
        <v>1282712400</v>
      </c>
      <c r="O216" s="8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_xlfn.TEXTSPLIT(R216,"/",)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 s="8">
        <f t="shared" si="13"/>
        <v>43509.25</v>
      </c>
      <c r="N217">
        <v>1550210400</v>
      </c>
      <c r="O217" s="8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_xlfn.TEXTSPLIT(R217,"/",)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 s="8">
        <f t="shared" si="13"/>
        <v>40869.25</v>
      </c>
      <c r="N218">
        <v>1322114400</v>
      </c>
      <c r="O218" s="8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_xlfn.TEXTSPLIT(R218,"/",)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 s="8">
        <f t="shared" si="13"/>
        <v>43583.208333333328</v>
      </c>
      <c r="N219">
        <v>1557205200</v>
      </c>
      <c r="O219" s="8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_xlfn.TEXTSPLIT(R219,"/",)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 s="8">
        <f t="shared" si="13"/>
        <v>40858.25</v>
      </c>
      <c r="N220">
        <v>1323928800</v>
      </c>
      <c r="O220" s="8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_xlfn.TEXTSPLIT(R220,"/",)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 s="8">
        <f t="shared" si="13"/>
        <v>41137.208333333336</v>
      </c>
      <c r="N221">
        <v>1346130000</v>
      </c>
      <c r="O221" s="8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_xlfn.TEXTSPLIT(R221,"/",)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 s="8">
        <f t="shared" si="13"/>
        <v>40725.208333333336</v>
      </c>
      <c r="N222">
        <v>1311051600</v>
      </c>
      <c r="O222" s="8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_xlfn.TEXTSPLIT(R222,"/",)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 s="8">
        <f t="shared" si="13"/>
        <v>41081.208333333336</v>
      </c>
      <c r="N223">
        <v>1340427600</v>
      </c>
      <c r="O223" s="8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_xlfn.TEXTSPLIT(R223,"/",)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 s="8">
        <f t="shared" si="13"/>
        <v>41914.208333333336</v>
      </c>
      <c r="N224">
        <v>1412312400</v>
      </c>
      <c r="O224" s="8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_xlfn.TEXTSPLIT(R224,"/",)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 s="8">
        <f t="shared" si="13"/>
        <v>42445.208333333328</v>
      </c>
      <c r="N225">
        <v>1459314000</v>
      </c>
      <c r="O225" s="8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_xlfn.TEXTSPLIT(R225,"/",)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 s="8">
        <f t="shared" si="13"/>
        <v>41906.208333333336</v>
      </c>
      <c r="N226">
        <v>1415426400</v>
      </c>
      <c r="O226" s="8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_xlfn.TEXTSPLIT(R226,"/",)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 s="8">
        <f t="shared" si="13"/>
        <v>41762.208333333336</v>
      </c>
      <c r="N227">
        <v>1399093200</v>
      </c>
      <c r="O227" s="8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_xlfn.TEXTSPLIT(R227,"/",)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 s="8">
        <f t="shared" si="13"/>
        <v>40276.208333333336</v>
      </c>
      <c r="N228">
        <v>1273899600</v>
      </c>
      <c r="O228" s="8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_xlfn.TEXTSPLIT(R228,"/",)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 s="8">
        <f t="shared" si="13"/>
        <v>42139.208333333328</v>
      </c>
      <c r="N229">
        <v>1432184400</v>
      </c>
      <c r="O229" s="8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_xlfn.TEXTSPLIT(R229,"/",)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 s="8">
        <f t="shared" si="13"/>
        <v>42613.208333333328</v>
      </c>
      <c r="N230">
        <v>1474779600</v>
      </c>
      <c r="O230" s="8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_xlfn.TEXTSPLIT(R230,"/",)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 s="8">
        <f t="shared" si="13"/>
        <v>42887.208333333328</v>
      </c>
      <c r="N231">
        <v>1500440400</v>
      </c>
      <c r="O231" s="8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_xlfn.TEXTSPLIT(R231,"/",)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 s="8">
        <f t="shared" si="13"/>
        <v>43805.25</v>
      </c>
      <c r="N232">
        <v>1575612000</v>
      </c>
      <c r="O232" s="8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_xlfn.TEXTSPLIT(R232,"/",)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 s="8">
        <f t="shared" si="13"/>
        <v>41415.208333333336</v>
      </c>
      <c r="N233">
        <v>1374123600</v>
      </c>
      <c r="O233" s="8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_xlfn.TEXTSPLIT(R233,"/",)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 s="8">
        <f t="shared" si="13"/>
        <v>42576.208333333328</v>
      </c>
      <c r="N234">
        <v>1469509200</v>
      </c>
      <c r="O234" s="8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_xlfn.TEXTSPLIT(R234,"/",)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 s="8">
        <f t="shared" si="13"/>
        <v>40706.208333333336</v>
      </c>
      <c r="N235">
        <v>1309237200</v>
      </c>
      <c r="O235" s="8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_xlfn.TEXTSPLIT(R235,"/",)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 s="8">
        <f t="shared" si="13"/>
        <v>42969.208333333328</v>
      </c>
      <c r="N236">
        <v>1503982800</v>
      </c>
      <c r="O236" s="8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_xlfn.TEXTSPLIT(R236,"/",)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 s="8">
        <f t="shared" si="13"/>
        <v>42779.25</v>
      </c>
      <c r="N237">
        <v>1487397600</v>
      </c>
      <c r="O237" s="8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_xlfn.TEXTSPLIT(R237,"/",)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 s="8">
        <f t="shared" si="13"/>
        <v>43641.208333333328</v>
      </c>
      <c r="N238">
        <v>1562043600</v>
      </c>
      <c r="O238" s="8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_xlfn.TEXTSPLIT(R238,"/",)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 s="8">
        <f t="shared" si="13"/>
        <v>41754.208333333336</v>
      </c>
      <c r="N239">
        <v>1398574800</v>
      </c>
      <c r="O239" s="8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_xlfn.TEXTSPLIT(R239,"/",)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 s="8">
        <f t="shared" si="13"/>
        <v>43083.25</v>
      </c>
      <c r="N240">
        <v>1515391200</v>
      </c>
      <c r="O240" s="8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_xlfn.TEXTSPLIT(R240,"/",)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 s="8">
        <f t="shared" si="13"/>
        <v>42245.208333333328</v>
      </c>
      <c r="N241">
        <v>1441170000</v>
      </c>
      <c r="O241" s="8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_xlfn.TEXTSPLIT(R241,"/",)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 s="8">
        <f t="shared" si="13"/>
        <v>40396.208333333336</v>
      </c>
      <c r="N242">
        <v>1281157200</v>
      </c>
      <c r="O242" s="8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_xlfn.TEXTSPLIT(R242,"/",)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 s="8">
        <f t="shared" si="13"/>
        <v>41742.208333333336</v>
      </c>
      <c r="N243">
        <v>1398229200</v>
      </c>
      <c r="O243" s="8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_xlfn.TEXTSPLIT(R243,"/",)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 s="8">
        <f t="shared" si="13"/>
        <v>42865.208333333328</v>
      </c>
      <c r="N244">
        <v>1495256400</v>
      </c>
      <c r="O244" s="8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_xlfn.TEXTSPLIT(R244,"/",)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 s="8">
        <f t="shared" si="13"/>
        <v>43163.25</v>
      </c>
      <c r="N245">
        <v>1520402400</v>
      </c>
      <c r="O245" s="8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_xlfn.TEXTSPLIT(R245,"/",)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 s="8">
        <f t="shared" si="13"/>
        <v>41834.208333333336</v>
      </c>
      <c r="N246">
        <v>1409806800</v>
      </c>
      <c r="O246" s="8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_xlfn.TEXTSPLIT(R246,"/",)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 s="8">
        <f t="shared" si="13"/>
        <v>41736.208333333336</v>
      </c>
      <c r="N247">
        <v>1396933200</v>
      </c>
      <c r="O247" s="8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_xlfn.TEXTSPLIT(R247,"/",)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 s="8">
        <f t="shared" si="13"/>
        <v>41491.208333333336</v>
      </c>
      <c r="N248">
        <v>1376024400</v>
      </c>
      <c r="O248" s="8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_xlfn.TEXTSPLIT(R248,"/",)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 s="8">
        <f t="shared" si="13"/>
        <v>42726.25</v>
      </c>
      <c r="N249">
        <v>1483682400</v>
      </c>
      <c r="O249" s="8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_xlfn.TEXTSPLIT(R249,"/",)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 s="8">
        <f t="shared" si="13"/>
        <v>42004.25</v>
      </c>
      <c r="N250">
        <v>1420437600</v>
      </c>
      <c r="O250" s="8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_xlfn.TEXTSPLIT(R250,"/",)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 s="8">
        <f t="shared" si="13"/>
        <v>42006.25</v>
      </c>
      <c r="N251">
        <v>1420783200</v>
      </c>
      <c r="O251" s="8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_xlfn.TEXTSPLIT(R251,"/",)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 s="8">
        <f t="shared" si="13"/>
        <v>40203.25</v>
      </c>
      <c r="N252">
        <v>1267423200</v>
      </c>
      <c r="O252" s="8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_xlfn.TEXTSPLIT(R252,"/",)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 s="8">
        <f t="shared" si="13"/>
        <v>41252.25</v>
      </c>
      <c r="N253">
        <v>1355205600</v>
      </c>
      <c r="O253" s="8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_xlfn.TEXTSPLIT(R253,"/",)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 s="8">
        <f t="shared" si="13"/>
        <v>41572.208333333336</v>
      </c>
      <c r="N254">
        <v>1383109200</v>
      </c>
      <c r="O254" s="8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_xlfn.TEXTSPLIT(R254,"/",)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 s="8">
        <f t="shared" si="13"/>
        <v>40641.208333333336</v>
      </c>
      <c r="N255">
        <v>1303275600</v>
      </c>
      <c r="O255" s="8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_xlfn.TEXTSPLIT(R255,"/",)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 s="8">
        <f t="shared" si="13"/>
        <v>42787.25</v>
      </c>
      <c r="N256">
        <v>1487829600</v>
      </c>
      <c r="O256" s="8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_xlfn.TEXTSPLIT(R256,"/",)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 s="8">
        <f t="shared" si="13"/>
        <v>40590.25</v>
      </c>
      <c r="N257">
        <v>1298268000</v>
      </c>
      <c r="O257" s="8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_xlfn.TEXTSPLIT(R257,"/",)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0.23390243902439026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 s="8">
        <f t="shared" si="13"/>
        <v>42393.25</v>
      </c>
      <c r="N258">
        <v>1456812000</v>
      </c>
      <c r="O258" s="8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_xlfn.TEXTSPLIT(R258,"/",)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</f>
        <v>1.46</v>
      </c>
      <c r="G259" t="s">
        <v>20</v>
      </c>
      <c r="H259">
        <v>92</v>
      </c>
      <c r="I259" s="5">
        <f t="shared" si="15"/>
        <v>90.456521739130437</v>
      </c>
      <c r="J259" t="s">
        <v>21</v>
      </c>
      <c r="K259" t="s">
        <v>22</v>
      </c>
      <c r="L259">
        <v>1362463200</v>
      </c>
      <c r="M259" s="8">
        <f t="shared" ref="M259:M322" si="17">(((L259/60)/60)/24)+DATE(1970,1,1)</f>
        <v>41338.25</v>
      </c>
      <c r="N259">
        <v>1363669200</v>
      </c>
      <c r="O259" s="8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_xlfn.TEXTSPLIT(R259,"/",)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 s="5">
        <f t="shared" ref="I260:I323" si="19">IF(H260=0,0,E260/H260)</f>
        <v>72.172043010752688</v>
      </c>
      <c r="J260" t="s">
        <v>21</v>
      </c>
      <c r="K260" t="s">
        <v>22</v>
      </c>
      <c r="L260">
        <v>1481176800</v>
      </c>
      <c r="M260" s="8">
        <f t="shared" si="17"/>
        <v>42712.25</v>
      </c>
      <c r="N260">
        <v>1482904800</v>
      </c>
      <c r="O260" s="8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_xlfn.TEXTSPLIT(R260,"/",)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 s="8">
        <f t="shared" si="17"/>
        <v>41251.25</v>
      </c>
      <c r="N261">
        <v>1356588000</v>
      </c>
      <c r="O261" s="8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_xlfn.TEXTSPLIT(R261,"/",)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 s="8">
        <f t="shared" si="17"/>
        <v>41180.208333333336</v>
      </c>
      <c r="N262">
        <v>1349845200</v>
      </c>
      <c r="O262" s="8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_xlfn.TEXTSPLIT(R262,"/",)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 s="8">
        <f t="shared" si="17"/>
        <v>40415.208333333336</v>
      </c>
      <c r="N263">
        <v>1283058000</v>
      </c>
      <c r="O263" s="8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_xlfn.TEXTSPLIT(R263,"/",)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 s="8">
        <f t="shared" si="17"/>
        <v>40638.208333333336</v>
      </c>
      <c r="N264">
        <v>1304226000</v>
      </c>
      <c r="O264" s="8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_xlfn.TEXTSPLIT(R264,"/",)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 s="8">
        <f t="shared" si="17"/>
        <v>40187.25</v>
      </c>
      <c r="N265">
        <v>1263016800</v>
      </c>
      <c r="O265" s="8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_xlfn.TEXTSPLIT(R265,"/",)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 s="8">
        <f t="shared" si="17"/>
        <v>41317.25</v>
      </c>
      <c r="N266">
        <v>1362031200</v>
      </c>
      <c r="O266" s="8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_xlfn.TEXTSPLIT(R266,"/",)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 s="8">
        <f t="shared" si="17"/>
        <v>42372.25</v>
      </c>
      <c r="N267">
        <v>1455602400</v>
      </c>
      <c r="O267" s="8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_xlfn.TEXTSPLIT(R267,"/",)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 s="8">
        <f t="shared" si="17"/>
        <v>41950.25</v>
      </c>
      <c r="N268">
        <v>1418191200</v>
      </c>
      <c r="O268" s="8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_xlfn.TEXTSPLIT(R268,"/",)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 s="8">
        <f t="shared" si="17"/>
        <v>41206.208333333336</v>
      </c>
      <c r="N269">
        <v>1352440800</v>
      </c>
      <c r="O269" s="8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_xlfn.TEXTSPLIT(R269,"/",)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 s="8">
        <f t="shared" si="17"/>
        <v>41186.208333333336</v>
      </c>
      <c r="N270">
        <v>1353304800</v>
      </c>
      <c r="O270" s="8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_xlfn.TEXTSPLIT(R270,"/",)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 s="8">
        <f t="shared" si="17"/>
        <v>43496.25</v>
      </c>
      <c r="N271">
        <v>1550728800</v>
      </c>
      <c r="O271" s="8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_xlfn.TEXTSPLIT(R271,"/",)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 s="8">
        <f t="shared" si="17"/>
        <v>40514.25</v>
      </c>
      <c r="N272">
        <v>1291442400</v>
      </c>
      <c r="O272" s="8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_xlfn.TEXTSPLIT(R272,"/",)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 s="8">
        <f t="shared" si="17"/>
        <v>42345.25</v>
      </c>
      <c r="N273">
        <v>1452146400</v>
      </c>
      <c r="O273" s="8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_xlfn.TEXTSPLIT(R273,"/",)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 s="8">
        <f t="shared" si="17"/>
        <v>43656.208333333328</v>
      </c>
      <c r="N274">
        <v>1564894800</v>
      </c>
      <c r="O274" s="8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_xlfn.TEXTSPLIT(R274,"/",)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 s="8">
        <f t="shared" si="17"/>
        <v>42995.208333333328</v>
      </c>
      <c r="N275">
        <v>1505883600</v>
      </c>
      <c r="O275" s="8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_xlfn.TEXTSPLIT(R275,"/",)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 s="8">
        <f t="shared" si="17"/>
        <v>43045.25</v>
      </c>
      <c r="N276">
        <v>1510380000</v>
      </c>
      <c r="O276" s="8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_xlfn.TEXTSPLIT(R276,"/",)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 s="8">
        <f t="shared" si="17"/>
        <v>43561.208333333328</v>
      </c>
      <c r="N277">
        <v>1555218000</v>
      </c>
      <c r="O277" s="8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_xlfn.TEXTSPLIT(R277,"/",)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 s="8">
        <f t="shared" si="17"/>
        <v>41018.208333333336</v>
      </c>
      <c r="N278">
        <v>1335243600</v>
      </c>
      <c r="O278" s="8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_xlfn.TEXTSPLIT(R278,"/",)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 s="8">
        <f t="shared" si="17"/>
        <v>40378.208333333336</v>
      </c>
      <c r="N279">
        <v>1279688400</v>
      </c>
      <c r="O279" s="8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_xlfn.TEXTSPLIT(R279,"/",)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 s="8">
        <f t="shared" si="17"/>
        <v>41239.25</v>
      </c>
      <c r="N280">
        <v>1356069600</v>
      </c>
      <c r="O280" s="8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_xlfn.TEXTSPLIT(R280,"/",)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 s="8">
        <f t="shared" si="17"/>
        <v>43346.208333333328</v>
      </c>
      <c r="N281">
        <v>1536210000</v>
      </c>
      <c r="O281" s="8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_xlfn.TEXTSPLIT(R281,"/",)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 s="8">
        <f t="shared" si="17"/>
        <v>43060.25</v>
      </c>
      <c r="N282">
        <v>1511762400</v>
      </c>
      <c r="O282" s="8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_xlfn.TEXTSPLIT(R282,"/",)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 s="8">
        <f t="shared" si="17"/>
        <v>40979.25</v>
      </c>
      <c r="N283">
        <v>1333256400</v>
      </c>
      <c r="O283" s="8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_xlfn.TEXTSPLIT(R283,"/",)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 s="8">
        <f t="shared" si="17"/>
        <v>42701.25</v>
      </c>
      <c r="N284">
        <v>1480744800</v>
      </c>
      <c r="O284" s="8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_xlfn.TEXTSPLIT(R284,"/",)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 s="8">
        <f t="shared" si="17"/>
        <v>42520.208333333328</v>
      </c>
      <c r="N285">
        <v>1465016400</v>
      </c>
      <c r="O285" s="8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_xlfn.TEXTSPLIT(R285,"/",)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 s="8">
        <f t="shared" si="17"/>
        <v>41030.208333333336</v>
      </c>
      <c r="N286">
        <v>1336280400</v>
      </c>
      <c r="O286" s="8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_xlfn.TEXTSPLIT(R286,"/",)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 s="8">
        <f t="shared" si="17"/>
        <v>42623.208333333328</v>
      </c>
      <c r="N287">
        <v>1476766800</v>
      </c>
      <c r="O287" s="8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_xlfn.TEXTSPLIT(R287,"/",)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 s="8">
        <f t="shared" si="17"/>
        <v>42697.25</v>
      </c>
      <c r="N288">
        <v>1480485600</v>
      </c>
      <c r="O288" s="8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_xlfn.TEXTSPLIT(R288,"/",)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 s="8">
        <f t="shared" si="17"/>
        <v>42122.208333333328</v>
      </c>
      <c r="N289">
        <v>1430197200</v>
      </c>
      <c r="O289" s="8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_xlfn.TEXTSPLIT(R289,"/",)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 s="8">
        <f t="shared" si="17"/>
        <v>40982.208333333336</v>
      </c>
      <c r="N290">
        <v>1331787600</v>
      </c>
      <c r="O290" s="8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_xlfn.TEXTSPLIT(R290,"/",)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 s="8">
        <f t="shared" si="17"/>
        <v>42219.208333333328</v>
      </c>
      <c r="N291">
        <v>1438837200</v>
      </c>
      <c r="O291" s="8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_xlfn.TEXTSPLIT(R291,"/",)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 s="8">
        <f t="shared" si="17"/>
        <v>41404.208333333336</v>
      </c>
      <c r="N292">
        <v>1370926800</v>
      </c>
      <c r="O292" s="8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_xlfn.TEXTSPLIT(R292,"/",)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 s="8">
        <f t="shared" si="17"/>
        <v>40831.208333333336</v>
      </c>
      <c r="N293">
        <v>1319000400</v>
      </c>
      <c r="O293" s="8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_xlfn.TEXTSPLIT(R293,"/",)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 s="8">
        <f t="shared" si="17"/>
        <v>40984.208333333336</v>
      </c>
      <c r="N294">
        <v>1333429200</v>
      </c>
      <c r="O294" s="8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_xlfn.TEXTSPLIT(R294,"/",)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 s="8">
        <f t="shared" si="17"/>
        <v>40456.208333333336</v>
      </c>
      <c r="N295">
        <v>1287032400</v>
      </c>
      <c r="O295" s="8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_xlfn.TEXTSPLIT(R295,"/",)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 s="8">
        <f t="shared" si="17"/>
        <v>43399.208333333328</v>
      </c>
      <c r="N296">
        <v>1541570400</v>
      </c>
      <c r="O296" s="8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_xlfn.TEXTSPLIT(R296,"/",)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 s="8">
        <f t="shared" si="17"/>
        <v>41562.208333333336</v>
      </c>
      <c r="N297">
        <v>1383976800</v>
      </c>
      <c r="O297" s="8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_xlfn.TEXTSPLIT(R297,"/",)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 s="8">
        <f t="shared" si="17"/>
        <v>43493.25</v>
      </c>
      <c r="N298">
        <v>1550556000</v>
      </c>
      <c r="O298" s="8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_xlfn.TEXTSPLIT(R298,"/",)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 s="8">
        <f t="shared" si="17"/>
        <v>41653.25</v>
      </c>
      <c r="N299">
        <v>1390456800</v>
      </c>
      <c r="O299" s="8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_xlfn.TEXTSPLIT(R299,"/",)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 s="8">
        <f t="shared" si="17"/>
        <v>42426.25</v>
      </c>
      <c r="N300">
        <v>1458018000</v>
      </c>
      <c r="O300" s="8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_xlfn.TEXTSPLIT(R300,"/",)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 s="8">
        <f t="shared" si="17"/>
        <v>42432.25</v>
      </c>
      <c r="N301">
        <v>1461819600</v>
      </c>
      <c r="O301" s="8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_xlfn.TEXTSPLIT(R301,"/",)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 s="8">
        <f t="shared" si="17"/>
        <v>42977.208333333328</v>
      </c>
      <c r="N302">
        <v>1504155600</v>
      </c>
      <c r="O302" s="8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_xlfn.TEXTSPLIT(R302,"/",)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 s="8">
        <f t="shared" si="17"/>
        <v>42061.25</v>
      </c>
      <c r="N303">
        <v>1426395600</v>
      </c>
      <c r="O303" s="8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_xlfn.TEXTSPLIT(R303,"/",)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 s="8">
        <f t="shared" si="17"/>
        <v>43345.208333333328</v>
      </c>
      <c r="N304">
        <v>1537074000</v>
      </c>
      <c r="O304" s="8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_xlfn.TEXTSPLIT(R304,"/",)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 s="8">
        <f t="shared" si="17"/>
        <v>42376.25</v>
      </c>
      <c r="N305">
        <v>1452578400</v>
      </c>
      <c r="O305" s="8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_xlfn.TEXTSPLIT(R305,"/",)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 s="8">
        <f t="shared" si="17"/>
        <v>42589.208333333328</v>
      </c>
      <c r="N306">
        <v>1474088400</v>
      </c>
      <c r="O306" s="8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_xlfn.TEXTSPLIT(R306,"/",)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 s="8">
        <f t="shared" si="17"/>
        <v>42448.208333333328</v>
      </c>
      <c r="N307">
        <v>1461906000</v>
      </c>
      <c r="O307" s="8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_xlfn.TEXTSPLIT(R307,"/",)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 s="8">
        <f t="shared" si="17"/>
        <v>42930.208333333328</v>
      </c>
      <c r="N308">
        <v>1500267600</v>
      </c>
      <c r="O308" s="8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_xlfn.TEXTSPLIT(R308,"/",)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 s="8">
        <f t="shared" si="17"/>
        <v>41066.208333333336</v>
      </c>
      <c r="N309">
        <v>1340686800</v>
      </c>
      <c r="O309" s="8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_xlfn.TEXTSPLIT(R309,"/",)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 s="8">
        <f t="shared" si="17"/>
        <v>40651.208333333336</v>
      </c>
      <c r="N310">
        <v>1303189200</v>
      </c>
      <c r="O310" s="8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_xlfn.TEXTSPLIT(R310,"/",)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 s="8">
        <f t="shared" si="17"/>
        <v>40807.208333333336</v>
      </c>
      <c r="N311">
        <v>1318309200</v>
      </c>
      <c r="O311" s="8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_xlfn.TEXTSPLIT(R311,"/",)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 s="8">
        <f t="shared" si="17"/>
        <v>40277.208333333336</v>
      </c>
      <c r="N312">
        <v>1272171600</v>
      </c>
      <c r="O312" s="8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_xlfn.TEXTSPLIT(R312,"/",)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 s="8">
        <f t="shared" si="17"/>
        <v>40590.25</v>
      </c>
      <c r="N313">
        <v>1298872800</v>
      </c>
      <c r="O313" s="8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_xlfn.TEXTSPLIT(R313,"/",)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 s="8">
        <f t="shared" si="17"/>
        <v>41572.208333333336</v>
      </c>
      <c r="N314">
        <v>1383282000</v>
      </c>
      <c r="O314" s="8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_xlfn.TEXTSPLIT(R314,"/",)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 s="8">
        <f t="shared" si="17"/>
        <v>40966.25</v>
      </c>
      <c r="N315">
        <v>1330495200</v>
      </c>
      <c r="O315" s="8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_xlfn.TEXTSPLIT(R315,"/",)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 s="8">
        <f t="shared" si="17"/>
        <v>43536.208333333328</v>
      </c>
      <c r="N316">
        <v>1552798800</v>
      </c>
      <c r="O316" s="8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_xlfn.TEXTSPLIT(R316,"/",)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 s="8">
        <f t="shared" si="17"/>
        <v>41783.208333333336</v>
      </c>
      <c r="N317">
        <v>1403413200</v>
      </c>
      <c r="O317" s="8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_xlfn.TEXTSPLIT(R317,"/",)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 s="8">
        <f t="shared" si="17"/>
        <v>43788.25</v>
      </c>
      <c r="N318">
        <v>1574229600</v>
      </c>
      <c r="O318" s="8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_xlfn.TEXTSPLIT(R318,"/",)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 s="8">
        <f t="shared" si="17"/>
        <v>42869.208333333328</v>
      </c>
      <c r="N319">
        <v>1495861200</v>
      </c>
      <c r="O319" s="8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_xlfn.TEXTSPLIT(R319,"/",)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 s="8">
        <f t="shared" si="17"/>
        <v>41684.25</v>
      </c>
      <c r="N320">
        <v>1392530400</v>
      </c>
      <c r="O320" s="8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_xlfn.TEXTSPLIT(R320,"/",)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 s="8">
        <f t="shared" si="17"/>
        <v>40402.208333333336</v>
      </c>
      <c r="N321">
        <v>1283662800</v>
      </c>
      <c r="O321" s="8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_xlfn.TEXTSPLIT(R321,"/",)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9.5876777251184833E-2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 s="8">
        <f t="shared" si="17"/>
        <v>40673.208333333336</v>
      </c>
      <c r="N322">
        <v>1305781200</v>
      </c>
      <c r="O322" s="8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_xlfn.TEXTSPLIT(R322,"/",)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</f>
        <v>0.94144366197183094</v>
      </c>
      <c r="G323" t="s">
        <v>14</v>
      </c>
      <c r="H323">
        <v>2468</v>
      </c>
      <c r="I323" s="5">
        <f t="shared" si="19"/>
        <v>65.000810372771468</v>
      </c>
      <c r="J323" t="s">
        <v>21</v>
      </c>
      <c r="K323" t="s">
        <v>22</v>
      </c>
      <c r="L323">
        <v>1301634000</v>
      </c>
      <c r="M323" s="8">
        <f t="shared" ref="M323:M386" si="21">(((L323/60)/60)/24)+DATE(1970,1,1)</f>
        <v>40634.208333333336</v>
      </c>
      <c r="N323">
        <v>1302325200</v>
      </c>
      <c r="O323" s="8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_xlfn.TEXTSPLIT(R323,"/",)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 s="5">
        <f t="shared" ref="I324:I387" si="23">IF(H324=0,0,E324/H324)</f>
        <v>37.998645510835914</v>
      </c>
      <c r="J324" t="s">
        <v>21</v>
      </c>
      <c r="K324" t="s">
        <v>22</v>
      </c>
      <c r="L324">
        <v>1290664800</v>
      </c>
      <c r="M324" s="8">
        <f t="shared" si="21"/>
        <v>40507.25</v>
      </c>
      <c r="N324">
        <v>1291788000</v>
      </c>
      <c r="O324" s="8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_xlfn.TEXTSPLIT(R324,"/",)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 s="8">
        <f t="shared" si="21"/>
        <v>41725.208333333336</v>
      </c>
      <c r="N325">
        <v>1396069200</v>
      </c>
      <c r="O325" s="8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_xlfn.TEXTSPLIT(R325,"/",)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 s="8">
        <f t="shared" si="21"/>
        <v>42176.208333333328</v>
      </c>
      <c r="N326">
        <v>1435899600</v>
      </c>
      <c r="O326" s="8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_xlfn.TEXTSPLIT(R326,"/",)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 s="8">
        <f t="shared" si="21"/>
        <v>43267.208333333328</v>
      </c>
      <c r="N327">
        <v>1531112400</v>
      </c>
      <c r="O327" s="8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_xlfn.TEXTSPLIT(R327,"/",)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 s="8">
        <f t="shared" si="21"/>
        <v>42364.25</v>
      </c>
      <c r="N328">
        <v>1451628000</v>
      </c>
      <c r="O328" s="8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_xlfn.TEXTSPLIT(R328,"/",)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 s="8">
        <f t="shared" si="21"/>
        <v>43705.208333333328</v>
      </c>
      <c r="N329">
        <v>1567314000</v>
      </c>
      <c r="O329" s="8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_xlfn.TEXTSPLIT(R329,"/",)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 s="8">
        <f t="shared" si="21"/>
        <v>43434.25</v>
      </c>
      <c r="N330">
        <v>1544508000</v>
      </c>
      <c r="O330" s="8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_xlfn.TEXTSPLIT(R330,"/",)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 s="8">
        <f t="shared" si="21"/>
        <v>42716.25</v>
      </c>
      <c r="N331">
        <v>1482472800</v>
      </c>
      <c r="O331" s="8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_xlfn.TEXTSPLIT(R331,"/",)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 s="8">
        <f t="shared" si="21"/>
        <v>43077.25</v>
      </c>
      <c r="N332">
        <v>1512799200</v>
      </c>
      <c r="O332" s="8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_xlfn.TEXTSPLIT(R332,"/",)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 s="8">
        <f t="shared" si="21"/>
        <v>40896.25</v>
      </c>
      <c r="N333">
        <v>1324360800</v>
      </c>
      <c r="O333" s="8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_xlfn.TEXTSPLIT(R333,"/",)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 s="8">
        <f t="shared" si="21"/>
        <v>41361.208333333336</v>
      </c>
      <c r="N334">
        <v>1364533200</v>
      </c>
      <c r="O334" s="8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_xlfn.TEXTSPLIT(R334,"/",)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 s="8">
        <f t="shared" si="21"/>
        <v>43424.25</v>
      </c>
      <c r="N335">
        <v>1545112800</v>
      </c>
      <c r="O335" s="8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_xlfn.TEXTSPLIT(R335,"/",)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 s="8">
        <f t="shared" si="21"/>
        <v>43110.25</v>
      </c>
      <c r="N336">
        <v>1516168800</v>
      </c>
      <c r="O336" s="8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_xlfn.TEXTSPLIT(R336,"/",)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 s="8">
        <f t="shared" si="21"/>
        <v>43784.25</v>
      </c>
      <c r="N337">
        <v>1574920800</v>
      </c>
      <c r="O337" s="8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_xlfn.TEXTSPLIT(R337,"/",)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 s="8">
        <f t="shared" si="21"/>
        <v>40527.25</v>
      </c>
      <c r="N338">
        <v>1292479200</v>
      </c>
      <c r="O338" s="8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_xlfn.TEXTSPLIT(R338,"/",)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 s="8">
        <f t="shared" si="21"/>
        <v>43780.25</v>
      </c>
      <c r="N339">
        <v>1573538400</v>
      </c>
      <c r="O339" s="8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_xlfn.TEXTSPLIT(R339,"/",)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 s="8">
        <f t="shared" si="21"/>
        <v>40821.208333333336</v>
      </c>
      <c r="N340">
        <v>1320382800</v>
      </c>
      <c r="O340" s="8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_xlfn.TEXTSPLIT(R340,"/",)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 s="8">
        <f t="shared" si="21"/>
        <v>42949.208333333328</v>
      </c>
      <c r="N341">
        <v>1502859600</v>
      </c>
      <c r="O341" s="8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_xlfn.TEXTSPLIT(R341,"/",)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 s="8">
        <f t="shared" si="21"/>
        <v>40889.25</v>
      </c>
      <c r="N342">
        <v>1323756000</v>
      </c>
      <c r="O342" s="8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_xlfn.TEXTSPLIT(R342,"/",)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 s="8">
        <f t="shared" si="21"/>
        <v>42244.208333333328</v>
      </c>
      <c r="N343">
        <v>1441342800</v>
      </c>
      <c r="O343" s="8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_xlfn.TEXTSPLIT(R343,"/",)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 s="8">
        <f t="shared" si="21"/>
        <v>41475.208333333336</v>
      </c>
      <c r="N344">
        <v>1375333200</v>
      </c>
      <c r="O344" s="8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_xlfn.TEXTSPLIT(R344,"/",)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 s="8">
        <f t="shared" si="21"/>
        <v>41597.25</v>
      </c>
      <c r="N345">
        <v>1389420000</v>
      </c>
      <c r="O345" s="8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_xlfn.TEXTSPLIT(R345,"/",)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 s="8">
        <f t="shared" si="21"/>
        <v>43122.25</v>
      </c>
      <c r="N346">
        <v>1520056800</v>
      </c>
      <c r="O346" s="8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_xlfn.TEXTSPLIT(R346,"/",)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 s="8">
        <f t="shared" si="21"/>
        <v>42194.208333333328</v>
      </c>
      <c r="N347">
        <v>1436504400</v>
      </c>
      <c r="O347" s="8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_xlfn.TEXTSPLIT(R347,"/",)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 s="8">
        <f t="shared" si="21"/>
        <v>42971.208333333328</v>
      </c>
      <c r="N348">
        <v>1508302800</v>
      </c>
      <c r="O348" s="8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_xlfn.TEXTSPLIT(R348,"/",)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 s="8">
        <f t="shared" si="21"/>
        <v>42046.25</v>
      </c>
      <c r="N349">
        <v>1425708000</v>
      </c>
      <c r="O349" s="8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_xlfn.TEXTSPLIT(R349,"/",)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 s="8">
        <f t="shared" si="21"/>
        <v>42782.25</v>
      </c>
      <c r="N350">
        <v>1488348000</v>
      </c>
      <c r="O350" s="8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_xlfn.TEXTSPLIT(R350,"/",)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 s="8">
        <f t="shared" si="21"/>
        <v>42930.208333333328</v>
      </c>
      <c r="N351">
        <v>1502600400</v>
      </c>
      <c r="O351" s="8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_xlfn.TEXTSPLIT(R351,"/",)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 s="8">
        <f t="shared" si="21"/>
        <v>42144.208333333328</v>
      </c>
      <c r="N352">
        <v>1433653200</v>
      </c>
      <c r="O352" s="8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_xlfn.TEXTSPLIT(R352,"/",)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 s="8">
        <f t="shared" si="21"/>
        <v>42240.208333333328</v>
      </c>
      <c r="N353">
        <v>1441602000</v>
      </c>
      <c r="O353" s="8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_xlfn.TEXTSPLIT(R353,"/",)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 s="8">
        <f t="shared" si="21"/>
        <v>42315.25</v>
      </c>
      <c r="N354">
        <v>1447567200</v>
      </c>
      <c r="O354" s="8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_xlfn.TEXTSPLIT(R354,"/",)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 s="8">
        <f t="shared" si="21"/>
        <v>43651.208333333328</v>
      </c>
      <c r="N355">
        <v>1562389200</v>
      </c>
      <c r="O355" s="8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_xlfn.TEXTSPLIT(R355,"/",)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 s="8">
        <f t="shared" si="21"/>
        <v>41520.208333333336</v>
      </c>
      <c r="N356">
        <v>1378789200</v>
      </c>
      <c r="O356" s="8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_xlfn.TEXTSPLIT(R356,"/",)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 s="8">
        <f t="shared" si="21"/>
        <v>42757.25</v>
      </c>
      <c r="N357">
        <v>1488520800</v>
      </c>
      <c r="O357" s="8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_xlfn.TEXTSPLIT(R357,"/",)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 s="8">
        <f t="shared" si="21"/>
        <v>40922.25</v>
      </c>
      <c r="N358">
        <v>1327298400</v>
      </c>
      <c r="O358" s="8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_xlfn.TEXTSPLIT(R358,"/",)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 s="8">
        <f t="shared" si="21"/>
        <v>42250.208333333328</v>
      </c>
      <c r="N359">
        <v>1443416400</v>
      </c>
      <c r="O359" s="8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_xlfn.TEXTSPLIT(R359,"/",)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 s="8">
        <f t="shared" si="21"/>
        <v>43322.208333333328</v>
      </c>
      <c r="N360">
        <v>1534136400</v>
      </c>
      <c r="O360" s="8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_xlfn.TEXTSPLIT(R360,"/",)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 s="8">
        <f t="shared" si="21"/>
        <v>40782.208333333336</v>
      </c>
      <c r="N361">
        <v>1315026000</v>
      </c>
      <c r="O361" s="8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_xlfn.TEXTSPLIT(R361,"/",)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 s="8">
        <f t="shared" si="21"/>
        <v>40544.25</v>
      </c>
      <c r="N362">
        <v>1295071200</v>
      </c>
      <c r="O362" s="8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_xlfn.TEXTSPLIT(R362,"/",)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 s="8">
        <f t="shared" si="21"/>
        <v>43015.208333333328</v>
      </c>
      <c r="N363">
        <v>1509426000</v>
      </c>
      <c r="O363" s="8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_xlfn.TEXTSPLIT(R363,"/",)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 s="8">
        <f t="shared" si="21"/>
        <v>40570.25</v>
      </c>
      <c r="N364">
        <v>1299391200</v>
      </c>
      <c r="O364" s="8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_xlfn.TEXTSPLIT(R364,"/",)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 s="8">
        <f t="shared" si="21"/>
        <v>40904.25</v>
      </c>
      <c r="N365">
        <v>1325052000</v>
      </c>
      <c r="O365" s="8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_xlfn.TEXTSPLIT(R365,"/",)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 s="8">
        <f t="shared" si="21"/>
        <v>43164.25</v>
      </c>
      <c r="N366">
        <v>1522818000</v>
      </c>
      <c r="O366" s="8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_xlfn.TEXTSPLIT(R366,"/",)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 s="8">
        <f t="shared" si="21"/>
        <v>42733.25</v>
      </c>
      <c r="N367">
        <v>1485324000</v>
      </c>
      <c r="O367" s="8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_xlfn.TEXTSPLIT(R367,"/",)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 s="8">
        <f t="shared" si="21"/>
        <v>40546.25</v>
      </c>
      <c r="N368">
        <v>1294120800</v>
      </c>
      <c r="O368" s="8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_xlfn.TEXTSPLIT(R368,"/",)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 s="8">
        <f t="shared" si="21"/>
        <v>41930.208333333336</v>
      </c>
      <c r="N369">
        <v>1415685600</v>
      </c>
      <c r="O369" s="8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_xlfn.TEXTSPLIT(R369,"/",)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 s="8">
        <f t="shared" si="21"/>
        <v>40464.208333333336</v>
      </c>
      <c r="N370">
        <v>1288933200</v>
      </c>
      <c r="O370" s="8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_xlfn.TEXTSPLIT(R370,"/",)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 s="8">
        <f t="shared" si="21"/>
        <v>41308.25</v>
      </c>
      <c r="N371">
        <v>1363237200</v>
      </c>
      <c r="O371" s="8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_xlfn.TEXTSPLIT(R371,"/",)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 s="8">
        <f t="shared" si="21"/>
        <v>43570.208333333328</v>
      </c>
      <c r="N372">
        <v>1555822800</v>
      </c>
      <c r="O372" s="8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_xlfn.TEXTSPLIT(R372,"/",)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 s="8">
        <f t="shared" si="21"/>
        <v>42043.25</v>
      </c>
      <c r="N373">
        <v>1427778000</v>
      </c>
      <c r="O373" s="8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_xlfn.TEXTSPLIT(R373,"/",)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 s="8">
        <f t="shared" si="21"/>
        <v>42012.25</v>
      </c>
      <c r="N374">
        <v>1422424800</v>
      </c>
      <c r="O374" s="8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_xlfn.TEXTSPLIT(R374,"/",)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 s="8">
        <f t="shared" si="21"/>
        <v>42964.208333333328</v>
      </c>
      <c r="N375">
        <v>1503637200</v>
      </c>
      <c r="O375" s="8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_xlfn.TEXTSPLIT(R375,"/",)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 s="8">
        <f t="shared" si="21"/>
        <v>43476.25</v>
      </c>
      <c r="N376">
        <v>1547618400</v>
      </c>
      <c r="O376" s="8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_xlfn.TEXTSPLIT(R376,"/",)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 s="8">
        <f t="shared" si="21"/>
        <v>42293.208333333328</v>
      </c>
      <c r="N377">
        <v>1449900000</v>
      </c>
      <c r="O377" s="8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_xlfn.TEXTSPLIT(R377,"/",)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 s="8">
        <f t="shared" si="21"/>
        <v>41826.208333333336</v>
      </c>
      <c r="N378">
        <v>1405141200</v>
      </c>
      <c r="O378" s="8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_xlfn.TEXTSPLIT(R378,"/",)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 s="8">
        <f t="shared" si="21"/>
        <v>43760.208333333328</v>
      </c>
      <c r="N379">
        <v>1572933600</v>
      </c>
      <c r="O379" s="8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_xlfn.TEXTSPLIT(R379,"/",)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 s="8">
        <f t="shared" si="21"/>
        <v>43241.208333333328</v>
      </c>
      <c r="N380">
        <v>1530162000</v>
      </c>
      <c r="O380" s="8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_xlfn.TEXTSPLIT(R380,"/",)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 s="8">
        <f t="shared" si="21"/>
        <v>40843.208333333336</v>
      </c>
      <c r="N381">
        <v>1320904800</v>
      </c>
      <c r="O381" s="8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_xlfn.TEXTSPLIT(R381,"/",)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 s="8">
        <f t="shared" si="21"/>
        <v>41448.208333333336</v>
      </c>
      <c r="N382">
        <v>1372395600</v>
      </c>
      <c r="O382" s="8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_xlfn.TEXTSPLIT(R382,"/",)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 s="8">
        <f t="shared" si="21"/>
        <v>42163.208333333328</v>
      </c>
      <c r="N383">
        <v>1437714000</v>
      </c>
      <c r="O383" s="8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_xlfn.TEXTSPLIT(R383,"/",)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 s="8">
        <f t="shared" si="21"/>
        <v>43024.208333333328</v>
      </c>
      <c r="N384">
        <v>1509771600</v>
      </c>
      <c r="O384" s="8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_xlfn.TEXTSPLIT(R384,"/",)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 s="8">
        <f t="shared" si="21"/>
        <v>43509.25</v>
      </c>
      <c r="N385">
        <v>1550556000</v>
      </c>
      <c r="O385" s="8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_xlfn.TEXTSPLIT(R385,"/",)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1.7200961538461539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 s="8">
        <f t="shared" si="21"/>
        <v>42776.25</v>
      </c>
      <c r="N386">
        <v>1489039200</v>
      </c>
      <c r="O386" s="8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_xlfn.TEXTSPLIT(R386,"/",)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</f>
        <v>1.4616709511568124</v>
      </c>
      <c r="G387" t="s">
        <v>20</v>
      </c>
      <c r="H387">
        <v>1137</v>
      </c>
      <c r="I387" s="5">
        <f t="shared" si="23"/>
        <v>50.007915567282325</v>
      </c>
      <c r="J387" t="s">
        <v>21</v>
      </c>
      <c r="K387" t="s">
        <v>22</v>
      </c>
      <c r="L387">
        <v>1553835600</v>
      </c>
      <c r="M387" s="8">
        <f t="shared" ref="M387:M450" si="25">(((L387/60)/60)/24)+DATE(1970,1,1)</f>
        <v>43553.208333333328</v>
      </c>
      <c r="N387">
        <v>1556600400</v>
      </c>
      <c r="O387" s="8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_xlfn.TEXTSPLIT(R387,"/",)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s="5">
        <f t="shared" ref="I388:I451" si="27">IF(H388=0,0,E388/H388)</f>
        <v>96.960674157303373</v>
      </c>
      <c r="J388" t="s">
        <v>21</v>
      </c>
      <c r="K388" t="s">
        <v>22</v>
      </c>
      <c r="L388">
        <v>1277528400</v>
      </c>
      <c r="M388" s="8">
        <f t="shared" si="25"/>
        <v>40355.208333333336</v>
      </c>
      <c r="N388">
        <v>1278565200</v>
      </c>
      <c r="O388" s="8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_xlfn.TEXTSPLIT(R388,"/",)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 s="8">
        <f t="shared" si="25"/>
        <v>41072.208333333336</v>
      </c>
      <c r="N389">
        <v>1339909200</v>
      </c>
      <c r="O389" s="8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_xlfn.TEXTSPLIT(R389,"/",)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 s="8">
        <f t="shared" si="25"/>
        <v>40912.25</v>
      </c>
      <c r="N390">
        <v>1325829600</v>
      </c>
      <c r="O390" s="8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_xlfn.TEXTSPLIT(R390,"/",)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 s="8">
        <f t="shared" si="25"/>
        <v>40479.208333333336</v>
      </c>
      <c r="N391">
        <v>1290578400</v>
      </c>
      <c r="O391" s="8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_xlfn.TEXTSPLIT(R391,"/",)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 s="8">
        <f t="shared" si="25"/>
        <v>41530.208333333336</v>
      </c>
      <c r="N392">
        <v>1380344400</v>
      </c>
      <c r="O392" s="8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_xlfn.TEXTSPLIT(R392,"/",)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 s="8">
        <f t="shared" si="25"/>
        <v>41653.25</v>
      </c>
      <c r="N393">
        <v>1389852000</v>
      </c>
      <c r="O393" s="8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_xlfn.TEXTSPLIT(R393,"/",)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 s="8">
        <f t="shared" si="25"/>
        <v>40549.25</v>
      </c>
      <c r="N394">
        <v>1294466400</v>
      </c>
      <c r="O394" s="8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_xlfn.TEXTSPLIT(R394,"/",)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 s="8">
        <f t="shared" si="25"/>
        <v>42933.208333333328</v>
      </c>
      <c r="N395">
        <v>1500354000</v>
      </c>
      <c r="O395" s="8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_xlfn.TEXTSPLIT(R395,"/",)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 s="8">
        <f t="shared" si="25"/>
        <v>41484.208333333336</v>
      </c>
      <c r="N396">
        <v>1375938000</v>
      </c>
      <c r="O396" s="8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_xlfn.TEXTSPLIT(R396,"/",)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 s="8">
        <f t="shared" si="25"/>
        <v>40885.25</v>
      </c>
      <c r="N397">
        <v>1323410400</v>
      </c>
      <c r="O397" s="8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_xlfn.TEXTSPLIT(R397,"/",)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 s="8">
        <f t="shared" si="25"/>
        <v>43378.208333333328</v>
      </c>
      <c r="N398">
        <v>1539406800</v>
      </c>
      <c r="O398" s="8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_xlfn.TEXTSPLIT(R398,"/",)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 s="8">
        <f t="shared" si="25"/>
        <v>41417.208333333336</v>
      </c>
      <c r="N399">
        <v>1369803600</v>
      </c>
      <c r="O399" s="8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_xlfn.TEXTSPLIT(R399,"/",)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 s="8">
        <f t="shared" si="25"/>
        <v>43228.208333333328</v>
      </c>
      <c r="N400">
        <v>1525928400</v>
      </c>
      <c r="O400" s="8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_xlfn.TEXTSPLIT(R400,"/",)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 s="8">
        <f t="shared" si="25"/>
        <v>40576.25</v>
      </c>
      <c r="N401">
        <v>1297231200</v>
      </c>
      <c r="O401" s="8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_xlfn.TEXTSPLIT(R401,"/",)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 s="8">
        <f t="shared" si="25"/>
        <v>41502.208333333336</v>
      </c>
      <c r="N402">
        <v>1378530000</v>
      </c>
      <c r="O402" s="8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_xlfn.TEXTSPLIT(R402,"/",)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 s="8">
        <f t="shared" si="25"/>
        <v>43765.208333333328</v>
      </c>
      <c r="N403">
        <v>1572152400</v>
      </c>
      <c r="O403" s="8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_xlfn.TEXTSPLIT(R403,"/",)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 s="8">
        <f t="shared" si="25"/>
        <v>40914.25</v>
      </c>
      <c r="N404">
        <v>1329890400</v>
      </c>
      <c r="O404" s="8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_xlfn.TEXTSPLIT(R404,"/",)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 s="8">
        <f t="shared" si="25"/>
        <v>40310.208333333336</v>
      </c>
      <c r="N405">
        <v>1276750800</v>
      </c>
      <c r="O405" s="8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_xlfn.TEXTSPLIT(R405,"/",)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 s="8">
        <f t="shared" si="25"/>
        <v>43053.25</v>
      </c>
      <c r="N406">
        <v>1510898400</v>
      </c>
      <c r="O406" s="8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_xlfn.TEXTSPLIT(R406,"/",)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 s="8">
        <f t="shared" si="25"/>
        <v>43255.208333333328</v>
      </c>
      <c r="N407">
        <v>1532408400</v>
      </c>
      <c r="O407" s="8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_xlfn.TEXTSPLIT(R407,"/",)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 s="8">
        <f t="shared" si="25"/>
        <v>41304.25</v>
      </c>
      <c r="N408">
        <v>1360562400</v>
      </c>
      <c r="O408" s="8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_xlfn.TEXTSPLIT(R408,"/",)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 s="8">
        <f t="shared" si="25"/>
        <v>43751.208333333328</v>
      </c>
      <c r="N409">
        <v>1571547600</v>
      </c>
      <c r="O409" s="8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_xlfn.TEXTSPLIT(R409,"/",)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 s="8">
        <f t="shared" si="25"/>
        <v>42541.208333333328</v>
      </c>
      <c r="N410">
        <v>1468126800</v>
      </c>
      <c r="O410" s="8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_xlfn.TEXTSPLIT(R410,"/",)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 s="8">
        <f t="shared" si="25"/>
        <v>42843.208333333328</v>
      </c>
      <c r="N411">
        <v>1492837200</v>
      </c>
      <c r="O411" s="8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_xlfn.TEXTSPLIT(R411,"/",)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 s="8">
        <f t="shared" si="25"/>
        <v>42122.208333333328</v>
      </c>
      <c r="N412">
        <v>1430197200</v>
      </c>
      <c r="O412" s="8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_xlfn.TEXTSPLIT(R412,"/",)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 s="8">
        <f t="shared" si="25"/>
        <v>42884.208333333328</v>
      </c>
      <c r="N413">
        <v>1496206800</v>
      </c>
      <c r="O413" s="8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_xlfn.TEXTSPLIT(R413,"/",)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 s="8">
        <f t="shared" si="25"/>
        <v>41642.25</v>
      </c>
      <c r="N414">
        <v>1389592800</v>
      </c>
      <c r="O414" s="8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_xlfn.TEXTSPLIT(R414,"/",)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 s="8">
        <f t="shared" si="25"/>
        <v>43431.25</v>
      </c>
      <c r="N415">
        <v>1545631200</v>
      </c>
      <c r="O415" s="8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_xlfn.TEXTSPLIT(R415,"/",)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 s="8">
        <f t="shared" si="25"/>
        <v>40288.208333333336</v>
      </c>
      <c r="N416">
        <v>1272430800</v>
      </c>
      <c r="O416" s="8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_xlfn.TEXTSPLIT(R416,"/",)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 s="8">
        <f t="shared" si="25"/>
        <v>40921.25</v>
      </c>
      <c r="N417">
        <v>1327903200</v>
      </c>
      <c r="O417" s="8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_xlfn.TEXTSPLIT(R417,"/",)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 s="8">
        <f t="shared" si="25"/>
        <v>40560.25</v>
      </c>
      <c r="N418">
        <v>1296021600</v>
      </c>
      <c r="O418" s="8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_xlfn.TEXTSPLIT(R418,"/",)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 s="8">
        <f t="shared" si="25"/>
        <v>43407.208333333328</v>
      </c>
      <c r="N419">
        <v>1543298400</v>
      </c>
      <c r="O419" s="8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_xlfn.TEXTSPLIT(R419,"/",)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 s="8">
        <f t="shared" si="25"/>
        <v>41035.208333333336</v>
      </c>
      <c r="N420">
        <v>1336366800</v>
      </c>
      <c r="O420" s="8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_xlfn.TEXTSPLIT(R420,"/",)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 s="8">
        <f t="shared" si="25"/>
        <v>40899.25</v>
      </c>
      <c r="N421">
        <v>1325052000</v>
      </c>
      <c r="O421" s="8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_xlfn.TEXTSPLIT(R421,"/",)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 s="8">
        <f t="shared" si="25"/>
        <v>42911.208333333328</v>
      </c>
      <c r="N422">
        <v>1499576400</v>
      </c>
      <c r="O422" s="8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_xlfn.TEXTSPLIT(R422,"/",)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 s="8">
        <f t="shared" si="25"/>
        <v>42915.208333333328</v>
      </c>
      <c r="N423">
        <v>1501304400</v>
      </c>
      <c r="O423" s="8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_xlfn.TEXTSPLIT(R423,"/",)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 s="8">
        <f t="shared" si="25"/>
        <v>40285.208333333336</v>
      </c>
      <c r="N424">
        <v>1273208400</v>
      </c>
      <c r="O424" s="8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_xlfn.TEXTSPLIT(R424,"/",)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 s="8">
        <f t="shared" si="25"/>
        <v>40808.208333333336</v>
      </c>
      <c r="N425">
        <v>1316840400</v>
      </c>
      <c r="O425" s="8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_xlfn.TEXTSPLIT(R425,"/",)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 s="8">
        <f t="shared" si="25"/>
        <v>43208.208333333328</v>
      </c>
      <c r="N426">
        <v>1524546000</v>
      </c>
      <c r="O426" s="8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_xlfn.TEXTSPLIT(R426,"/",)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 s="8">
        <f t="shared" si="25"/>
        <v>42213.208333333328</v>
      </c>
      <c r="N427">
        <v>1438578000</v>
      </c>
      <c r="O427" s="8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_xlfn.TEXTSPLIT(R427,"/",)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 s="8">
        <f t="shared" si="25"/>
        <v>41332.25</v>
      </c>
      <c r="N428">
        <v>1362549600</v>
      </c>
      <c r="O428" s="8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_xlfn.TEXTSPLIT(R428,"/",)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 s="8">
        <f t="shared" si="25"/>
        <v>41895.208333333336</v>
      </c>
      <c r="N429">
        <v>1413349200</v>
      </c>
      <c r="O429" s="8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_xlfn.TEXTSPLIT(R429,"/",)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 s="8">
        <f t="shared" si="25"/>
        <v>40585.25</v>
      </c>
      <c r="N430">
        <v>1298008800</v>
      </c>
      <c r="O430" s="8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_xlfn.TEXTSPLIT(R430,"/",)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 s="8">
        <f t="shared" si="25"/>
        <v>41680.25</v>
      </c>
      <c r="N431">
        <v>1394427600</v>
      </c>
      <c r="O431" s="8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_xlfn.TEXTSPLIT(R431,"/",)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 s="8">
        <f t="shared" si="25"/>
        <v>43737.208333333328</v>
      </c>
      <c r="N432">
        <v>1572670800</v>
      </c>
      <c r="O432" s="8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_xlfn.TEXTSPLIT(R432,"/",)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 s="8">
        <f t="shared" si="25"/>
        <v>43273.208333333328</v>
      </c>
      <c r="N433">
        <v>1531112400</v>
      </c>
      <c r="O433" s="8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_xlfn.TEXTSPLIT(R433,"/",)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 s="8">
        <f t="shared" si="25"/>
        <v>41761.208333333336</v>
      </c>
      <c r="N434">
        <v>1400734800</v>
      </c>
      <c r="O434" s="8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_xlfn.TEXTSPLIT(R434,"/",)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 s="8">
        <f t="shared" si="25"/>
        <v>41603.25</v>
      </c>
      <c r="N435">
        <v>1386741600</v>
      </c>
      <c r="O435" s="8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_xlfn.TEXTSPLIT(R435,"/",)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 s="8">
        <f t="shared" si="25"/>
        <v>42705.25</v>
      </c>
      <c r="N436">
        <v>1481781600</v>
      </c>
      <c r="O436" s="8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_xlfn.TEXTSPLIT(R436,"/",)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 s="8">
        <f t="shared" si="25"/>
        <v>41988.25</v>
      </c>
      <c r="N437">
        <v>1419660000</v>
      </c>
      <c r="O437" s="8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_xlfn.TEXTSPLIT(R437,"/",)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 s="8">
        <f t="shared" si="25"/>
        <v>43575.208333333328</v>
      </c>
      <c r="N438">
        <v>1555822800</v>
      </c>
      <c r="O438" s="8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_xlfn.TEXTSPLIT(R438,"/",)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 s="8">
        <f t="shared" si="25"/>
        <v>42260.208333333328</v>
      </c>
      <c r="N439">
        <v>1442379600</v>
      </c>
      <c r="O439" s="8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_xlfn.TEXTSPLIT(R439,"/",)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 s="8">
        <f t="shared" si="25"/>
        <v>41337.25</v>
      </c>
      <c r="N440">
        <v>1364965200</v>
      </c>
      <c r="O440" s="8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_xlfn.TEXTSPLIT(R440,"/",)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 s="8">
        <f t="shared" si="25"/>
        <v>42680.208333333328</v>
      </c>
      <c r="N441">
        <v>1479016800</v>
      </c>
      <c r="O441" s="8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_xlfn.TEXTSPLIT(R441,"/",)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 s="8">
        <f t="shared" si="25"/>
        <v>42916.208333333328</v>
      </c>
      <c r="N442">
        <v>1499662800</v>
      </c>
      <c r="O442" s="8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_xlfn.TEXTSPLIT(R442,"/",)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 s="8">
        <f t="shared" si="25"/>
        <v>41025.208333333336</v>
      </c>
      <c r="N443">
        <v>1337835600</v>
      </c>
      <c r="O443" s="8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_xlfn.TEXTSPLIT(R443,"/",)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 s="8">
        <f t="shared" si="25"/>
        <v>42980.208333333328</v>
      </c>
      <c r="N444">
        <v>1505710800</v>
      </c>
      <c r="O444" s="8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_xlfn.TEXTSPLIT(R444,"/",)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 s="8">
        <f t="shared" si="25"/>
        <v>40451.208333333336</v>
      </c>
      <c r="N445">
        <v>1287464400</v>
      </c>
      <c r="O445" s="8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_xlfn.TEXTSPLIT(R445,"/",)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 s="8">
        <f t="shared" si="25"/>
        <v>40748.208333333336</v>
      </c>
      <c r="N446">
        <v>1311656400</v>
      </c>
      <c r="O446" s="8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_xlfn.TEXTSPLIT(R446,"/",)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 s="8">
        <f t="shared" si="25"/>
        <v>40515.25</v>
      </c>
      <c r="N447">
        <v>1293170400</v>
      </c>
      <c r="O447" s="8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_xlfn.TEXTSPLIT(R447,"/",)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 s="8">
        <f t="shared" si="25"/>
        <v>41261.25</v>
      </c>
      <c r="N448">
        <v>1355983200</v>
      </c>
      <c r="O448" s="8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_xlfn.TEXTSPLIT(R448,"/",)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 s="8">
        <f t="shared" si="25"/>
        <v>43088.25</v>
      </c>
      <c r="N449">
        <v>1515045600</v>
      </c>
      <c r="O449" s="8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_xlfn.TEXTSPLIT(R449,"/",)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0.50482758620689661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 s="8">
        <f t="shared" si="25"/>
        <v>41378.208333333336</v>
      </c>
      <c r="N450">
        <v>1366088400</v>
      </c>
      <c r="O450" s="8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_xlfn.TEXTSPLIT(R450,"/",)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</f>
        <v>9.67</v>
      </c>
      <c r="G451" t="s">
        <v>20</v>
      </c>
      <c r="H451">
        <v>86</v>
      </c>
      <c r="I451" s="5">
        <f t="shared" si="27"/>
        <v>101.19767441860465</v>
      </c>
      <c r="J451" t="s">
        <v>36</v>
      </c>
      <c r="K451" t="s">
        <v>37</v>
      </c>
      <c r="L451">
        <v>1551852000</v>
      </c>
      <c r="M451" s="8">
        <f t="shared" ref="M451:M514" si="29">(((L451/60)/60)/24)+DATE(1970,1,1)</f>
        <v>43530.25</v>
      </c>
      <c r="N451">
        <v>1553317200</v>
      </c>
      <c r="O451" s="8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_xlfn.TEXTSPLIT(R451,"/",)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5">
        <f t="shared" ref="I452:I515" si="31">IF(H452=0,0,E452/H452)</f>
        <v>4</v>
      </c>
      <c r="J452" t="s">
        <v>15</v>
      </c>
      <c r="K452" t="s">
        <v>16</v>
      </c>
      <c r="L452">
        <v>1540098000</v>
      </c>
      <c r="M452" s="8">
        <f t="shared" si="29"/>
        <v>43394.208333333328</v>
      </c>
      <c r="N452">
        <v>1542088800</v>
      </c>
      <c r="O452" s="8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_xlfn.TEXTSPLIT(R452,"/",)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 s="8">
        <f t="shared" si="29"/>
        <v>42935.208333333328</v>
      </c>
      <c r="N453">
        <v>1503118800</v>
      </c>
      <c r="O453" s="8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_xlfn.TEXTSPLIT(R453,"/",)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 s="8">
        <f t="shared" si="29"/>
        <v>40365.208333333336</v>
      </c>
      <c r="N454">
        <v>1278478800</v>
      </c>
      <c r="O454" s="8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_xlfn.TEXTSPLIT(R454,"/",)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 s="8">
        <f t="shared" si="29"/>
        <v>42705.25</v>
      </c>
      <c r="N455">
        <v>1484114400</v>
      </c>
      <c r="O455" s="8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_xlfn.TEXTSPLIT(R455,"/",)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 s="8">
        <f t="shared" si="29"/>
        <v>41568.208333333336</v>
      </c>
      <c r="N456">
        <v>1385445600</v>
      </c>
      <c r="O456" s="8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_xlfn.TEXTSPLIT(R456,"/",)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 s="8">
        <f t="shared" si="29"/>
        <v>40809.208333333336</v>
      </c>
      <c r="N457">
        <v>1318741200</v>
      </c>
      <c r="O457" s="8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_xlfn.TEXTSPLIT(R457,"/",)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 s="8">
        <f t="shared" si="29"/>
        <v>43141.25</v>
      </c>
      <c r="N458">
        <v>1518242400</v>
      </c>
      <c r="O458" s="8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_xlfn.TEXTSPLIT(R458,"/",)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 s="8">
        <f t="shared" si="29"/>
        <v>42657.208333333328</v>
      </c>
      <c r="N459">
        <v>1476594000</v>
      </c>
      <c r="O459" s="8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_xlfn.TEXTSPLIT(R459,"/",)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 s="8">
        <f t="shared" si="29"/>
        <v>40265.208333333336</v>
      </c>
      <c r="N460">
        <v>1273554000</v>
      </c>
      <c r="O460" s="8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_xlfn.TEXTSPLIT(R460,"/",)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 s="8">
        <f t="shared" si="29"/>
        <v>42001.25</v>
      </c>
      <c r="N461">
        <v>1421906400</v>
      </c>
      <c r="O461" s="8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_xlfn.TEXTSPLIT(R461,"/",)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 s="8">
        <f t="shared" si="29"/>
        <v>40399.208333333336</v>
      </c>
      <c r="N462">
        <v>1281589200</v>
      </c>
      <c r="O462" s="8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_xlfn.TEXTSPLIT(R462,"/",)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 s="8">
        <f t="shared" si="29"/>
        <v>41757.208333333336</v>
      </c>
      <c r="N463">
        <v>1400389200</v>
      </c>
      <c r="O463" s="8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_xlfn.TEXTSPLIT(R463,"/",)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 s="8">
        <f t="shared" si="29"/>
        <v>41304.25</v>
      </c>
      <c r="N464">
        <v>1362808800</v>
      </c>
      <c r="O464" s="8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_xlfn.TEXTSPLIT(R464,"/",)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 s="8">
        <f t="shared" si="29"/>
        <v>41639.25</v>
      </c>
      <c r="N465">
        <v>1388815200</v>
      </c>
      <c r="O465" s="8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_xlfn.TEXTSPLIT(R465,"/",)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 s="8">
        <f t="shared" si="29"/>
        <v>43142.25</v>
      </c>
      <c r="N466">
        <v>1519538400</v>
      </c>
      <c r="O466" s="8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_xlfn.TEXTSPLIT(R466,"/",)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 s="8">
        <f t="shared" si="29"/>
        <v>43127.25</v>
      </c>
      <c r="N467">
        <v>1517810400</v>
      </c>
      <c r="O467" s="8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_xlfn.TEXTSPLIT(R467,"/",)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 s="8">
        <f t="shared" si="29"/>
        <v>41409.208333333336</v>
      </c>
      <c r="N468">
        <v>1370581200</v>
      </c>
      <c r="O468" s="8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_xlfn.TEXTSPLIT(R468,"/",)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 s="8">
        <f t="shared" si="29"/>
        <v>42331.25</v>
      </c>
      <c r="N469">
        <v>1448863200</v>
      </c>
      <c r="O469" s="8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_xlfn.TEXTSPLIT(R469,"/",)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 s="8">
        <f t="shared" si="29"/>
        <v>43569.208333333328</v>
      </c>
      <c r="N470">
        <v>1556600400</v>
      </c>
      <c r="O470" s="8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_xlfn.TEXTSPLIT(R470,"/",)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 s="8">
        <f t="shared" si="29"/>
        <v>42142.208333333328</v>
      </c>
      <c r="N471">
        <v>1432098000</v>
      </c>
      <c r="O471" s="8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_xlfn.TEXTSPLIT(R471,"/",)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 s="8">
        <f t="shared" si="29"/>
        <v>42716.25</v>
      </c>
      <c r="N472">
        <v>1482127200</v>
      </c>
      <c r="O472" s="8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_xlfn.TEXTSPLIT(R472,"/",)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 s="8">
        <f t="shared" si="29"/>
        <v>41031.208333333336</v>
      </c>
      <c r="N473">
        <v>1335934800</v>
      </c>
      <c r="O473" s="8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_xlfn.TEXTSPLIT(R473,"/",)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 s="8">
        <f t="shared" si="29"/>
        <v>43535.208333333328</v>
      </c>
      <c r="N474">
        <v>1556946000</v>
      </c>
      <c r="O474" s="8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_xlfn.TEXTSPLIT(R474,"/",)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 s="8">
        <f t="shared" si="29"/>
        <v>43277.208333333328</v>
      </c>
      <c r="N475">
        <v>1530075600</v>
      </c>
      <c r="O475" s="8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_xlfn.TEXTSPLIT(R475,"/",)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 s="8">
        <f t="shared" si="29"/>
        <v>41989.25</v>
      </c>
      <c r="N476">
        <v>1418796000</v>
      </c>
      <c r="O476" s="8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_xlfn.TEXTSPLIT(R476,"/",)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 s="8">
        <f t="shared" si="29"/>
        <v>41450.208333333336</v>
      </c>
      <c r="N477">
        <v>1372482000</v>
      </c>
      <c r="O477" s="8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_xlfn.TEXTSPLIT(R477,"/",)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 s="8">
        <f t="shared" si="29"/>
        <v>43322.208333333328</v>
      </c>
      <c r="N478">
        <v>1534395600</v>
      </c>
      <c r="O478" s="8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_xlfn.TEXTSPLIT(R478,"/",)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 s="8">
        <f t="shared" si="29"/>
        <v>40720.208333333336</v>
      </c>
      <c r="N479">
        <v>1311397200</v>
      </c>
      <c r="O479" s="8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_xlfn.TEXTSPLIT(R479,"/",)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 s="8">
        <f t="shared" si="29"/>
        <v>42072.208333333328</v>
      </c>
      <c r="N480">
        <v>1426914000</v>
      </c>
      <c r="O480" s="8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_xlfn.TEXTSPLIT(R480,"/",)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 s="8">
        <f t="shared" si="29"/>
        <v>42945.208333333328</v>
      </c>
      <c r="N481">
        <v>1501477200</v>
      </c>
      <c r="O481" s="8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_xlfn.TEXTSPLIT(R481,"/",)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 s="8">
        <f t="shared" si="29"/>
        <v>40248.25</v>
      </c>
      <c r="N482">
        <v>1269061200</v>
      </c>
      <c r="O482" s="8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_xlfn.TEXTSPLIT(R482,"/",)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 s="8">
        <f t="shared" si="29"/>
        <v>41913.208333333336</v>
      </c>
      <c r="N483">
        <v>1415772000</v>
      </c>
      <c r="O483" s="8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_xlfn.TEXTSPLIT(R483,"/",)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 s="8">
        <f t="shared" si="29"/>
        <v>40963.25</v>
      </c>
      <c r="N484">
        <v>1331013600</v>
      </c>
      <c r="O484" s="8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_xlfn.TEXTSPLIT(R484,"/",)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 s="8">
        <f t="shared" si="29"/>
        <v>43811.25</v>
      </c>
      <c r="N485">
        <v>1576735200</v>
      </c>
      <c r="O485" s="8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_xlfn.TEXTSPLIT(R485,"/",)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 s="8">
        <f t="shared" si="29"/>
        <v>41855.208333333336</v>
      </c>
      <c r="N486">
        <v>1411362000</v>
      </c>
      <c r="O486" s="8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_xlfn.TEXTSPLIT(R486,"/",)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 s="8">
        <f t="shared" si="29"/>
        <v>43626.208333333328</v>
      </c>
      <c r="N487">
        <v>1563685200</v>
      </c>
      <c r="O487" s="8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_xlfn.TEXTSPLIT(R487,"/",)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 s="8">
        <f t="shared" si="29"/>
        <v>43168.25</v>
      </c>
      <c r="N488">
        <v>1521867600</v>
      </c>
      <c r="O488" s="8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_xlfn.TEXTSPLIT(R488,"/",)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 s="8">
        <f t="shared" si="29"/>
        <v>42845.208333333328</v>
      </c>
      <c r="N489">
        <v>1495515600</v>
      </c>
      <c r="O489" s="8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_xlfn.TEXTSPLIT(R489,"/",)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 s="8">
        <f t="shared" si="29"/>
        <v>42403.25</v>
      </c>
      <c r="N490">
        <v>1455948000</v>
      </c>
      <c r="O490" s="8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_xlfn.TEXTSPLIT(R490,"/",)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 s="8">
        <f t="shared" si="29"/>
        <v>40406.208333333336</v>
      </c>
      <c r="N491">
        <v>1282366800</v>
      </c>
      <c r="O491" s="8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_xlfn.TEXTSPLIT(R491,"/",)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 s="8">
        <f t="shared" si="29"/>
        <v>43786.25</v>
      </c>
      <c r="N492">
        <v>1574575200</v>
      </c>
      <c r="O492" s="8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_xlfn.TEXTSPLIT(R492,"/",)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 s="8">
        <f t="shared" si="29"/>
        <v>41456.208333333336</v>
      </c>
      <c r="N493">
        <v>1374901200</v>
      </c>
      <c r="O493" s="8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_xlfn.TEXTSPLIT(R493,"/",)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 s="8">
        <f t="shared" si="29"/>
        <v>40336.208333333336</v>
      </c>
      <c r="N494">
        <v>1278910800</v>
      </c>
      <c r="O494" s="8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_xlfn.TEXTSPLIT(R494,"/",)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 s="8">
        <f t="shared" si="29"/>
        <v>43645.208333333328</v>
      </c>
      <c r="N495">
        <v>1562907600</v>
      </c>
      <c r="O495" s="8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_xlfn.TEXTSPLIT(R495,"/",)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 s="8">
        <f t="shared" si="29"/>
        <v>40990.208333333336</v>
      </c>
      <c r="N496">
        <v>1332478800</v>
      </c>
      <c r="O496" s="8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_xlfn.TEXTSPLIT(R496,"/",)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 s="8">
        <f t="shared" si="29"/>
        <v>41800.208333333336</v>
      </c>
      <c r="N497">
        <v>1402722000</v>
      </c>
      <c r="O497" s="8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_xlfn.TEXTSPLIT(R497,"/",)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 s="8">
        <f t="shared" si="29"/>
        <v>42876.208333333328</v>
      </c>
      <c r="N498">
        <v>1496811600</v>
      </c>
      <c r="O498" s="8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_xlfn.TEXTSPLIT(R498,"/",)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 s="8">
        <f t="shared" si="29"/>
        <v>42724.25</v>
      </c>
      <c r="N499">
        <v>1482213600</v>
      </c>
      <c r="O499" s="8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_xlfn.TEXTSPLIT(R499,"/",)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 s="8">
        <f t="shared" si="29"/>
        <v>42005.25</v>
      </c>
      <c r="N500">
        <v>1420264800</v>
      </c>
      <c r="O500" s="8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_xlfn.TEXTSPLIT(R500,"/",)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 s="8">
        <f t="shared" si="29"/>
        <v>42444.208333333328</v>
      </c>
      <c r="N501">
        <v>1458450000</v>
      </c>
      <c r="O501" s="8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_xlfn.TEXTSPLIT(R501,"/",)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>
        <f t="shared" si="31"/>
        <v>0</v>
      </c>
      <c r="J502" t="s">
        <v>21</v>
      </c>
      <c r="K502" t="s">
        <v>22</v>
      </c>
      <c r="L502">
        <v>1367384400</v>
      </c>
      <c r="M502" s="8">
        <f t="shared" si="29"/>
        <v>41395.208333333336</v>
      </c>
      <c r="N502">
        <v>1369803600</v>
      </c>
      <c r="O502" s="8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_xlfn.TEXTSPLIT(R502,"/",)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 s="8">
        <f t="shared" si="29"/>
        <v>41345.208333333336</v>
      </c>
      <c r="N503">
        <v>1363237200</v>
      </c>
      <c r="O503" s="8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_xlfn.TEXTSPLIT(R503,"/",)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 s="8">
        <f t="shared" si="29"/>
        <v>41117.208333333336</v>
      </c>
      <c r="N504">
        <v>1345870800</v>
      </c>
      <c r="O504" s="8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_xlfn.TEXTSPLIT(R504,"/",)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 s="8">
        <f t="shared" si="29"/>
        <v>42186.208333333328</v>
      </c>
      <c r="N505">
        <v>1437454800</v>
      </c>
      <c r="O505" s="8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_xlfn.TEXTSPLIT(R505,"/",)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 s="8">
        <f t="shared" si="29"/>
        <v>42142.208333333328</v>
      </c>
      <c r="N506">
        <v>1432011600</v>
      </c>
      <c r="O506" s="8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_xlfn.TEXTSPLIT(R506,"/",)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 s="8">
        <f t="shared" si="29"/>
        <v>41341.25</v>
      </c>
      <c r="N507">
        <v>1366347600</v>
      </c>
      <c r="O507" s="8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_xlfn.TEXTSPLIT(R507,"/",)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 s="8">
        <f t="shared" si="29"/>
        <v>43062.25</v>
      </c>
      <c r="N508">
        <v>1512885600</v>
      </c>
      <c r="O508" s="8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_xlfn.TEXTSPLIT(R508,"/",)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 s="8">
        <f t="shared" si="29"/>
        <v>41373.208333333336</v>
      </c>
      <c r="N509">
        <v>1369717200</v>
      </c>
      <c r="O509" s="8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_xlfn.TEXTSPLIT(R509,"/",)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 s="8">
        <f t="shared" si="29"/>
        <v>43310.208333333328</v>
      </c>
      <c r="N510">
        <v>1534654800</v>
      </c>
      <c r="O510" s="8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_xlfn.TEXTSPLIT(R510,"/",)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 s="8">
        <f t="shared" si="29"/>
        <v>41034.208333333336</v>
      </c>
      <c r="N511">
        <v>1337058000</v>
      </c>
      <c r="O511" s="8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_xlfn.TEXTSPLIT(R511,"/",)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 s="8">
        <f t="shared" si="29"/>
        <v>43251.208333333328</v>
      </c>
      <c r="N512">
        <v>1529816400</v>
      </c>
      <c r="O512" s="8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_xlfn.TEXTSPLIT(R512,"/",)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 s="8">
        <f t="shared" si="29"/>
        <v>43671.208333333328</v>
      </c>
      <c r="N513">
        <v>1564894800</v>
      </c>
      <c r="O513" s="8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_xlfn.TEXTSPLIT(R513,"/",)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1.3931868131868133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 s="8">
        <f t="shared" si="29"/>
        <v>41825.208333333336</v>
      </c>
      <c r="N514">
        <v>1404622800</v>
      </c>
      <c r="O514" s="8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_xlfn.TEXTSPLIT(R514,"/",)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</f>
        <v>0.39277108433734942</v>
      </c>
      <c r="G515" t="s">
        <v>74</v>
      </c>
      <c r="H515">
        <v>35</v>
      </c>
      <c r="I515" s="5">
        <f t="shared" si="31"/>
        <v>93.142857142857139</v>
      </c>
      <c r="J515" t="s">
        <v>21</v>
      </c>
      <c r="K515" t="s">
        <v>22</v>
      </c>
      <c r="L515">
        <v>1284008400</v>
      </c>
      <c r="M515" s="8">
        <f t="shared" ref="M515:M578" si="33">(((L515/60)/60)/24)+DATE(1970,1,1)</f>
        <v>40430.208333333336</v>
      </c>
      <c r="N515">
        <v>1284181200</v>
      </c>
      <c r="O515" s="8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_xlfn.TEXTSPLIT(R515,"/",)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s="5">
        <f t="shared" ref="I516:I579" si="35">IF(H516=0,0,E516/H516)</f>
        <v>58.945075757575758</v>
      </c>
      <c r="J516" t="s">
        <v>98</v>
      </c>
      <c r="K516" t="s">
        <v>99</v>
      </c>
      <c r="L516">
        <v>1386309600</v>
      </c>
      <c r="M516" s="8">
        <f t="shared" si="33"/>
        <v>41614.25</v>
      </c>
      <c r="N516">
        <v>1386741600</v>
      </c>
      <c r="O516" s="8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_xlfn.TEXTSPLIT(R516,"/",)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 s="8">
        <f t="shared" si="33"/>
        <v>40900.25</v>
      </c>
      <c r="N517">
        <v>1324792800</v>
      </c>
      <c r="O517" s="8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_xlfn.TEXTSPLIT(R517,"/",)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 s="8">
        <f t="shared" si="33"/>
        <v>40396.208333333336</v>
      </c>
      <c r="N518">
        <v>1284354000</v>
      </c>
      <c r="O518" s="8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_xlfn.TEXTSPLIT(R518,"/",)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 s="8">
        <f t="shared" si="33"/>
        <v>42860.208333333328</v>
      </c>
      <c r="N519">
        <v>1494392400</v>
      </c>
      <c r="O519" s="8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_xlfn.TEXTSPLIT(R519,"/",)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 s="8">
        <f t="shared" si="33"/>
        <v>43154.25</v>
      </c>
      <c r="N520">
        <v>1519538400</v>
      </c>
      <c r="O520" s="8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_xlfn.TEXTSPLIT(R520,"/",)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 s="8">
        <f t="shared" si="33"/>
        <v>42012.25</v>
      </c>
      <c r="N521">
        <v>1421906400</v>
      </c>
      <c r="O521" s="8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_xlfn.TEXTSPLIT(R521,"/",)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 s="8">
        <f t="shared" si="33"/>
        <v>43574.208333333328</v>
      </c>
      <c r="N522">
        <v>1555909200</v>
      </c>
      <c r="O522" s="8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_xlfn.TEXTSPLIT(R522,"/",)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 s="8">
        <f t="shared" si="33"/>
        <v>42605.208333333328</v>
      </c>
      <c r="N523">
        <v>1472446800</v>
      </c>
      <c r="O523" s="8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_xlfn.TEXTSPLIT(R523,"/",)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 s="8">
        <f t="shared" si="33"/>
        <v>41093.208333333336</v>
      </c>
      <c r="N524">
        <v>1342328400</v>
      </c>
      <c r="O524" s="8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_xlfn.TEXTSPLIT(R524,"/",)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 s="8">
        <f t="shared" si="33"/>
        <v>40241.25</v>
      </c>
      <c r="N525">
        <v>1268114400</v>
      </c>
      <c r="O525" s="8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_xlfn.TEXTSPLIT(R525,"/",)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 s="8">
        <f t="shared" si="33"/>
        <v>40294.208333333336</v>
      </c>
      <c r="N526">
        <v>1273381200</v>
      </c>
      <c r="O526" s="8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_xlfn.TEXTSPLIT(R526,"/",)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 s="8">
        <f t="shared" si="33"/>
        <v>40505.25</v>
      </c>
      <c r="N527">
        <v>1290837600</v>
      </c>
      <c r="O527" s="8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_xlfn.TEXTSPLIT(R527,"/",)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 s="8">
        <f t="shared" si="33"/>
        <v>42364.25</v>
      </c>
      <c r="N528">
        <v>1454306400</v>
      </c>
      <c r="O528" s="8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_xlfn.TEXTSPLIT(R528,"/",)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 s="8">
        <f t="shared" si="33"/>
        <v>42405.25</v>
      </c>
      <c r="N529">
        <v>1457762400</v>
      </c>
      <c r="O529" s="8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_xlfn.TEXTSPLIT(R529,"/",)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 s="8">
        <f t="shared" si="33"/>
        <v>41601.25</v>
      </c>
      <c r="N530">
        <v>1389074400</v>
      </c>
      <c r="O530" s="8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_xlfn.TEXTSPLIT(R530,"/",)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 s="8">
        <f t="shared" si="33"/>
        <v>41769.208333333336</v>
      </c>
      <c r="N531">
        <v>1402117200</v>
      </c>
      <c r="O531" s="8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_xlfn.TEXTSPLIT(R531,"/",)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 s="8">
        <f t="shared" si="33"/>
        <v>40421.208333333336</v>
      </c>
      <c r="N532">
        <v>1284440400</v>
      </c>
      <c r="O532" s="8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_xlfn.TEXTSPLIT(R532,"/",)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 s="8">
        <f t="shared" si="33"/>
        <v>41589.25</v>
      </c>
      <c r="N533">
        <v>1388988000</v>
      </c>
      <c r="O533" s="8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_xlfn.TEXTSPLIT(R533,"/",)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 s="8">
        <f t="shared" si="33"/>
        <v>43125.25</v>
      </c>
      <c r="N534">
        <v>1516946400</v>
      </c>
      <c r="O534" s="8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_xlfn.TEXTSPLIT(R534,"/",)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 s="8">
        <f t="shared" si="33"/>
        <v>41479.208333333336</v>
      </c>
      <c r="N535">
        <v>1377752400</v>
      </c>
      <c r="O535" s="8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_xlfn.TEXTSPLIT(R535,"/",)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 s="8">
        <f t="shared" si="33"/>
        <v>43329.208333333328</v>
      </c>
      <c r="N536">
        <v>1534568400</v>
      </c>
      <c r="O536" s="8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_xlfn.TEXTSPLIT(R536,"/",)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 s="8">
        <f t="shared" si="33"/>
        <v>43259.208333333328</v>
      </c>
      <c r="N537">
        <v>1528606800</v>
      </c>
      <c r="O537" s="8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_xlfn.TEXTSPLIT(R537,"/",)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 s="8">
        <f t="shared" si="33"/>
        <v>40414.208333333336</v>
      </c>
      <c r="N538">
        <v>1284872400</v>
      </c>
      <c r="O538" s="8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_xlfn.TEXTSPLIT(R538,"/",)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 s="8">
        <f t="shared" si="33"/>
        <v>43342.208333333328</v>
      </c>
      <c r="N539">
        <v>1537592400</v>
      </c>
      <c r="O539" s="8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_xlfn.TEXTSPLIT(R539,"/",)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 s="8">
        <f t="shared" si="33"/>
        <v>41539.208333333336</v>
      </c>
      <c r="N540">
        <v>1381208400</v>
      </c>
      <c r="O540" s="8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_xlfn.TEXTSPLIT(R540,"/",)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 s="8">
        <f t="shared" si="33"/>
        <v>43647.208333333328</v>
      </c>
      <c r="N541">
        <v>1562475600</v>
      </c>
      <c r="O541" s="8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_xlfn.TEXTSPLIT(R541,"/",)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 s="8">
        <f t="shared" si="33"/>
        <v>43225.208333333328</v>
      </c>
      <c r="N542">
        <v>1527397200</v>
      </c>
      <c r="O542" s="8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_xlfn.TEXTSPLIT(R542,"/",)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 s="8">
        <f t="shared" si="33"/>
        <v>42165.208333333328</v>
      </c>
      <c r="N543">
        <v>1436158800</v>
      </c>
      <c r="O543" s="8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_xlfn.TEXTSPLIT(R543,"/",)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 s="8">
        <f t="shared" si="33"/>
        <v>42391.25</v>
      </c>
      <c r="N544">
        <v>1456034400</v>
      </c>
      <c r="O544" s="8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_xlfn.TEXTSPLIT(R544,"/",)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 s="8">
        <f t="shared" si="33"/>
        <v>41528.208333333336</v>
      </c>
      <c r="N545">
        <v>1380171600</v>
      </c>
      <c r="O545" s="8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_xlfn.TEXTSPLIT(R545,"/",)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 s="8">
        <f t="shared" si="33"/>
        <v>42377.25</v>
      </c>
      <c r="N546">
        <v>1453356000</v>
      </c>
      <c r="O546" s="8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_xlfn.TEXTSPLIT(R546,"/",)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 s="8">
        <f t="shared" si="33"/>
        <v>43824.25</v>
      </c>
      <c r="N547">
        <v>1578981600</v>
      </c>
      <c r="O547" s="8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_xlfn.TEXTSPLIT(R547,"/",)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 s="8">
        <f t="shared" si="33"/>
        <v>43360.208333333328</v>
      </c>
      <c r="N548">
        <v>1537419600</v>
      </c>
      <c r="O548" s="8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_xlfn.TEXTSPLIT(R548,"/",)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 s="8">
        <f t="shared" si="33"/>
        <v>42029.25</v>
      </c>
      <c r="N549">
        <v>1423202400</v>
      </c>
      <c r="O549" s="8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_xlfn.TEXTSPLIT(R549,"/",)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 s="8">
        <f t="shared" si="33"/>
        <v>42461.208333333328</v>
      </c>
      <c r="N550">
        <v>1460610000</v>
      </c>
      <c r="O550" s="8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_xlfn.TEXTSPLIT(R550,"/",)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 s="8">
        <f t="shared" si="33"/>
        <v>41422.208333333336</v>
      </c>
      <c r="N551">
        <v>1370494800</v>
      </c>
      <c r="O551" s="8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_xlfn.TEXTSPLIT(R551,"/",)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 s="8">
        <f t="shared" si="33"/>
        <v>40968.25</v>
      </c>
      <c r="N552">
        <v>1332306000</v>
      </c>
      <c r="O552" s="8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_xlfn.TEXTSPLIT(R552,"/",)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 s="8">
        <f t="shared" si="33"/>
        <v>41993.25</v>
      </c>
      <c r="N553">
        <v>1422511200</v>
      </c>
      <c r="O553" s="8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_xlfn.TEXTSPLIT(R553,"/",)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 s="8">
        <f t="shared" si="33"/>
        <v>42700.25</v>
      </c>
      <c r="N554">
        <v>1480312800</v>
      </c>
      <c r="O554" s="8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_xlfn.TEXTSPLIT(R554,"/",)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 s="8">
        <f t="shared" si="33"/>
        <v>40545.25</v>
      </c>
      <c r="N555">
        <v>1294034400</v>
      </c>
      <c r="O555" s="8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_xlfn.TEXTSPLIT(R555,"/",)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 s="8">
        <f t="shared" si="33"/>
        <v>42723.25</v>
      </c>
      <c r="N556">
        <v>1482645600</v>
      </c>
      <c r="O556" s="8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_xlfn.TEXTSPLIT(R556,"/",)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 s="8">
        <f t="shared" si="33"/>
        <v>41731.208333333336</v>
      </c>
      <c r="N557">
        <v>1399093200</v>
      </c>
      <c r="O557" s="8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_xlfn.TEXTSPLIT(R557,"/",)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 s="8">
        <f t="shared" si="33"/>
        <v>40792.208333333336</v>
      </c>
      <c r="N558">
        <v>1315890000</v>
      </c>
      <c r="O558" s="8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_xlfn.TEXTSPLIT(R558,"/",)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 s="8">
        <f t="shared" si="33"/>
        <v>42279.208333333328</v>
      </c>
      <c r="N559">
        <v>1444021200</v>
      </c>
      <c r="O559" s="8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_xlfn.TEXTSPLIT(R559,"/",)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 s="8">
        <f t="shared" si="33"/>
        <v>42424.25</v>
      </c>
      <c r="N560">
        <v>1460005200</v>
      </c>
      <c r="O560" s="8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_xlfn.TEXTSPLIT(R560,"/",)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 s="8">
        <f t="shared" si="33"/>
        <v>42584.208333333328</v>
      </c>
      <c r="N561">
        <v>1470718800</v>
      </c>
      <c r="O561" s="8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_xlfn.TEXTSPLIT(R561,"/",)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 s="8">
        <f t="shared" si="33"/>
        <v>40865.25</v>
      </c>
      <c r="N562">
        <v>1325052000</v>
      </c>
      <c r="O562" s="8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_xlfn.TEXTSPLIT(R562,"/",)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 s="8">
        <f t="shared" si="33"/>
        <v>40833.208333333336</v>
      </c>
      <c r="N563">
        <v>1319000400</v>
      </c>
      <c r="O563" s="8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_xlfn.TEXTSPLIT(R563,"/",)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 s="8">
        <f t="shared" si="33"/>
        <v>43536.208333333328</v>
      </c>
      <c r="N564">
        <v>1552539600</v>
      </c>
      <c r="O564" s="8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_xlfn.TEXTSPLIT(R564,"/",)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 s="8">
        <f t="shared" si="33"/>
        <v>43417.25</v>
      </c>
      <c r="N565">
        <v>1543816800</v>
      </c>
      <c r="O565" s="8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_xlfn.TEXTSPLIT(R565,"/",)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 s="8">
        <f t="shared" si="33"/>
        <v>42078.208333333328</v>
      </c>
      <c r="N566">
        <v>1427086800</v>
      </c>
      <c r="O566" s="8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_xlfn.TEXTSPLIT(R566,"/",)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 s="8">
        <f t="shared" si="33"/>
        <v>40862.25</v>
      </c>
      <c r="N567">
        <v>1323064800</v>
      </c>
      <c r="O567" s="8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_xlfn.TEXTSPLIT(R567,"/",)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 s="8">
        <f t="shared" si="33"/>
        <v>42424.25</v>
      </c>
      <c r="N568">
        <v>1458277200</v>
      </c>
      <c r="O568" s="8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_xlfn.TEXTSPLIT(R568,"/",)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 s="8">
        <f t="shared" si="33"/>
        <v>41830.208333333336</v>
      </c>
      <c r="N569">
        <v>1405141200</v>
      </c>
      <c r="O569" s="8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_xlfn.TEXTSPLIT(R569,"/",)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 s="8">
        <f t="shared" si="33"/>
        <v>40374.208333333336</v>
      </c>
      <c r="N570">
        <v>1283058000</v>
      </c>
      <c r="O570" s="8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_xlfn.TEXTSPLIT(R570,"/",)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 s="8">
        <f t="shared" si="33"/>
        <v>40554.25</v>
      </c>
      <c r="N571">
        <v>1295762400</v>
      </c>
      <c r="O571" s="8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_xlfn.TEXTSPLIT(R571,"/",)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 s="8">
        <f t="shared" si="33"/>
        <v>41993.25</v>
      </c>
      <c r="N572">
        <v>1419573600</v>
      </c>
      <c r="O572" s="8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_xlfn.TEXTSPLIT(R572,"/",)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 s="8">
        <f t="shared" si="33"/>
        <v>42174.208333333328</v>
      </c>
      <c r="N573">
        <v>1438750800</v>
      </c>
      <c r="O573" s="8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_xlfn.TEXTSPLIT(R573,"/",)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 s="8">
        <f t="shared" si="33"/>
        <v>42275.208333333328</v>
      </c>
      <c r="N574">
        <v>1444798800</v>
      </c>
      <c r="O574" s="8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_xlfn.TEXTSPLIT(R574,"/",)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 s="8">
        <f t="shared" si="33"/>
        <v>41761.208333333336</v>
      </c>
      <c r="N575">
        <v>1399179600</v>
      </c>
      <c r="O575" s="8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_xlfn.TEXTSPLIT(R575,"/",)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 s="8">
        <f t="shared" si="33"/>
        <v>43806.25</v>
      </c>
      <c r="N576">
        <v>1576562400</v>
      </c>
      <c r="O576" s="8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_xlfn.TEXTSPLIT(R576,"/",)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 s="8">
        <f t="shared" si="33"/>
        <v>41779.208333333336</v>
      </c>
      <c r="N577">
        <v>1400821200</v>
      </c>
      <c r="O577" s="8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_xlfn.TEXTSPLIT(R577,"/",)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0.6492783505154639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 s="8">
        <f t="shared" si="33"/>
        <v>43040.208333333328</v>
      </c>
      <c r="N578">
        <v>1510984800</v>
      </c>
      <c r="O578" s="8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_xlfn.TEXTSPLIT(R578,"/",)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</f>
        <v>0.18853658536585366</v>
      </c>
      <c r="G579" t="s">
        <v>74</v>
      </c>
      <c r="H579">
        <v>37</v>
      </c>
      <c r="I579" s="5">
        <f t="shared" si="35"/>
        <v>41.783783783783782</v>
      </c>
      <c r="J579" t="s">
        <v>21</v>
      </c>
      <c r="K579" t="s">
        <v>22</v>
      </c>
      <c r="L579">
        <v>1299823200</v>
      </c>
      <c r="M579" s="8">
        <f t="shared" ref="M579:M642" si="37">(((L579/60)/60)/24)+DATE(1970,1,1)</f>
        <v>40613.25</v>
      </c>
      <c r="N579">
        <v>1302066000</v>
      </c>
      <c r="O579" s="8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_xlfn.TEXTSPLIT(R579,"/",)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s="5">
        <f t="shared" ref="I580:I643" si="39">IF(H580=0,0,E580/H580)</f>
        <v>65.991836734693877</v>
      </c>
      <c r="J580" t="s">
        <v>21</v>
      </c>
      <c r="K580" t="s">
        <v>22</v>
      </c>
      <c r="L580">
        <v>1322719200</v>
      </c>
      <c r="M580" s="8">
        <f t="shared" si="37"/>
        <v>40878.25</v>
      </c>
      <c r="N580">
        <v>1322978400</v>
      </c>
      <c r="O580" s="8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_xlfn.TEXTSPLIT(R580,"/",)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 s="8">
        <f t="shared" si="37"/>
        <v>40762.208333333336</v>
      </c>
      <c r="N581">
        <v>1313730000</v>
      </c>
      <c r="O581" s="8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_xlfn.TEXTSPLIT(R581,"/",)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 s="8">
        <f t="shared" si="37"/>
        <v>41696.25</v>
      </c>
      <c r="N582">
        <v>1394085600</v>
      </c>
      <c r="O582" s="8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_xlfn.TEXTSPLIT(R582,"/",)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 s="8">
        <f t="shared" si="37"/>
        <v>40662.208333333336</v>
      </c>
      <c r="N583">
        <v>1305349200</v>
      </c>
      <c r="O583" s="8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_xlfn.TEXTSPLIT(R583,"/",)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 s="8">
        <f t="shared" si="37"/>
        <v>42165.208333333328</v>
      </c>
      <c r="N584">
        <v>1434344400</v>
      </c>
      <c r="O584" s="8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_xlfn.TEXTSPLIT(R584,"/",)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 s="8">
        <f t="shared" si="37"/>
        <v>40959.25</v>
      </c>
      <c r="N585">
        <v>1331186400</v>
      </c>
      <c r="O585" s="8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_xlfn.TEXTSPLIT(R585,"/",)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 s="8">
        <f t="shared" si="37"/>
        <v>41024.208333333336</v>
      </c>
      <c r="N586">
        <v>1336539600</v>
      </c>
      <c r="O586" s="8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_xlfn.TEXTSPLIT(R586,"/",)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 s="8">
        <f t="shared" si="37"/>
        <v>40255.208333333336</v>
      </c>
      <c r="N587">
        <v>1269752400</v>
      </c>
      <c r="O587" s="8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_xlfn.TEXTSPLIT(R587,"/",)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 s="8">
        <f t="shared" si="37"/>
        <v>40499.25</v>
      </c>
      <c r="N588">
        <v>1291615200</v>
      </c>
      <c r="O588" s="8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_xlfn.TEXTSPLIT(R588,"/",)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 s="8">
        <f t="shared" si="37"/>
        <v>43484.25</v>
      </c>
      <c r="N589">
        <v>1552366800</v>
      </c>
      <c r="O589" s="8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_xlfn.TEXTSPLIT(R589,"/",)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 s="8">
        <f t="shared" si="37"/>
        <v>40262.208333333336</v>
      </c>
      <c r="N590">
        <v>1272171600</v>
      </c>
      <c r="O590" s="8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_xlfn.TEXTSPLIT(R590,"/",)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 s="8">
        <f t="shared" si="37"/>
        <v>42190.208333333328</v>
      </c>
      <c r="N591">
        <v>1436677200</v>
      </c>
      <c r="O591" s="8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_xlfn.TEXTSPLIT(R591,"/",)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 s="8">
        <f t="shared" si="37"/>
        <v>41994.25</v>
      </c>
      <c r="N592">
        <v>1420092000</v>
      </c>
      <c r="O592" s="8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_xlfn.TEXTSPLIT(R592,"/",)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 s="8">
        <f t="shared" si="37"/>
        <v>40373.208333333336</v>
      </c>
      <c r="N593">
        <v>1279947600</v>
      </c>
      <c r="O593" s="8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_xlfn.TEXTSPLIT(R593,"/",)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 s="8">
        <f t="shared" si="37"/>
        <v>41789.208333333336</v>
      </c>
      <c r="N594">
        <v>1402203600</v>
      </c>
      <c r="O594" s="8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_xlfn.TEXTSPLIT(R594,"/",)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 s="8">
        <f t="shared" si="37"/>
        <v>41724.208333333336</v>
      </c>
      <c r="N595">
        <v>1396933200</v>
      </c>
      <c r="O595" s="8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_xlfn.TEXTSPLIT(R595,"/",)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 s="8">
        <f t="shared" si="37"/>
        <v>42548.208333333328</v>
      </c>
      <c r="N596">
        <v>1467262800</v>
      </c>
      <c r="O596" s="8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_xlfn.TEXTSPLIT(R596,"/",)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 s="8">
        <f t="shared" si="37"/>
        <v>40253.208333333336</v>
      </c>
      <c r="N597">
        <v>1270530000</v>
      </c>
      <c r="O597" s="8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_xlfn.TEXTSPLIT(R597,"/",)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 s="8">
        <f t="shared" si="37"/>
        <v>42434.25</v>
      </c>
      <c r="N598">
        <v>1457762400</v>
      </c>
      <c r="O598" s="8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_xlfn.TEXTSPLIT(R598,"/",)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 s="8">
        <f t="shared" si="37"/>
        <v>43786.25</v>
      </c>
      <c r="N599">
        <v>1575525600</v>
      </c>
      <c r="O599" s="8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_xlfn.TEXTSPLIT(R599,"/",)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 s="8">
        <f t="shared" si="37"/>
        <v>40344.208333333336</v>
      </c>
      <c r="N600">
        <v>1279083600</v>
      </c>
      <c r="O600" s="8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_xlfn.TEXTSPLIT(R600,"/",)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 s="8">
        <f t="shared" si="37"/>
        <v>42047.25</v>
      </c>
      <c r="N601">
        <v>1424412000</v>
      </c>
      <c r="O601" s="8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_xlfn.TEXTSPLIT(R601,"/",)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 s="8">
        <f t="shared" si="37"/>
        <v>41485.208333333336</v>
      </c>
      <c r="N602">
        <v>1376197200</v>
      </c>
      <c r="O602" s="8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_xlfn.TEXTSPLIT(R602,"/",)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 s="8">
        <f t="shared" si="37"/>
        <v>41789.208333333336</v>
      </c>
      <c r="N603">
        <v>1402894800</v>
      </c>
      <c r="O603" s="8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_xlfn.TEXTSPLIT(R603,"/",)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 s="8">
        <f t="shared" si="37"/>
        <v>42160.208333333328</v>
      </c>
      <c r="N604">
        <v>1434430800</v>
      </c>
      <c r="O604" s="8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_xlfn.TEXTSPLIT(R604,"/",)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 s="8">
        <f t="shared" si="37"/>
        <v>43573.208333333328</v>
      </c>
      <c r="N605">
        <v>1557896400</v>
      </c>
      <c r="O605" s="8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_xlfn.TEXTSPLIT(R605,"/",)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 s="8">
        <f t="shared" si="37"/>
        <v>40565.25</v>
      </c>
      <c r="N606">
        <v>1297490400</v>
      </c>
      <c r="O606" s="8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_xlfn.TEXTSPLIT(R606,"/",)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 s="8">
        <f t="shared" si="37"/>
        <v>42280.208333333328</v>
      </c>
      <c r="N607">
        <v>1447394400</v>
      </c>
      <c r="O607" s="8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_xlfn.TEXTSPLIT(R607,"/",)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 s="8">
        <f t="shared" si="37"/>
        <v>42436.25</v>
      </c>
      <c r="N608">
        <v>1458277200</v>
      </c>
      <c r="O608" s="8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_xlfn.TEXTSPLIT(R608,"/",)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 s="8">
        <f t="shared" si="37"/>
        <v>41721.208333333336</v>
      </c>
      <c r="N609">
        <v>1395723600</v>
      </c>
      <c r="O609" s="8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_xlfn.TEXTSPLIT(R609,"/",)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 s="8">
        <f t="shared" si="37"/>
        <v>43530.25</v>
      </c>
      <c r="N610">
        <v>1552197600</v>
      </c>
      <c r="O610" s="8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_xlfn.TEXTSPLIT(R610,"/",)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 s="8">
        <f t="shared" si="37"/>
        <v>43481.25</v>
      </c>
      <c r="N611">
        <v>1549087200</v>
      </c>
      <c r="O611" s="8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_xlfn.TEXTSPLIT(R611,"/",)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 s="8">
        <f t="shared" si="37"/>
        <v>41259.25</v>
      </c>
      <c r="N612">
        <v>1356847200</v>
      </c>
      <c r="O612" s="8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_xlfn.TEXTSPLIT(R612,"/",)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 s="8">
        <f t="shared" si="37"/>
        <v>41480.208333333336</v>
      </c>
      <c r="N613">
        <v>1375765200</v>
      </c>
      <c r="O613" s="8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_xlfn.TEXTSPLIT(R613,"/",)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 s="8">
        <f t="shared" si="37"/>
        <v>40474.208333333336</v>
      </c>
      <c r="N614">
        <v>1289800800</v>
      </c>
      <c r="O614" s="8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_xlfn.TEXTSPLIT(R614,"/",)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 s="8">
        <f t="shared" si="37"/>
        <v>42973.208333333328</v>
      </c>
      <c r="N615">
        <v>1504501200</v>
      </c>
      <c r="O615" s="8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_xlfn.TEXTSPLIT(R615,"/",)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 s="8">
        <f t="shared" si="37"/>
        <v>42746.25</v>
      </c>
      <c r="N616">
        <v>1485669600</v>
      </c>
      <c r="O616" s="8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_xlfn.TEXTSPLIT(R616,"/",)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 s="8">
        <f t="shared" si="37"/>
        <v>42489.208333333328</v>
      </c>
      <c r="N617">
        <v>1462770000</v>
      </c>
      <c r="O617" s="8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_xlfn.TEXTSPLIT(R617,"/",)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 s="8">
        <f t="shared" si="37"/>
        <v>41537.208333333336</v>
      </c>
      <c r="N618">
        <v>1379739600</v>
      </c>
      <c r="O618" s="8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_xlfn.TEXTSPLIT(R618,"/",)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 s="8">
        <f t="shared" si="37"/>
        <v>41794.208333333336</v>
      </c>
      <c r="N619">
        <v>1402722000</v>
      </c>
      <c r="O619" s="8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_xlfn.TEXTSPLIT(R619,"/",)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 s="8">
        <f t="shared" si="37"/>
        <v>41396.208333333336</v>
      </c>
      <c r="N620">
        <v>1369285200</v>
      </c>
      <c r="O620" s="8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_xlfn.TEXTSPLIT(R620,"/",)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 s="8">
        <f t="shared" si="37"/>
        <v>40669.208333333336</v>
      </c>
      <c r="N621">
        <v>1304744400</v>
      </c>
      <c r="O621" s="8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_xlfn.TEXTSPLIT(R621,"/",)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 s="8">
        <f t="shared" si="37"/>
        <v>42559.208333333328</v>
      </c>
      <c r="N622">
        <v>1468299600</v>
      </c>
      <c r="O622" s="8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_xlfn.TEXTSPLIT(R622,"/",)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 s="8">
        <f t="shared" si="37"/>
        <v>42626.208333333328</v>
      </c>
      <c r="N623">
        <v>1474174800</v>
      </c>
      <c r="O623" s="8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_xlfn.TEXTSPLIT(R623,"/",)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 s="8">
        <f t="shared" si="37"/>
        <v>43205.208333333328</v>
      </c>
      <c r="N624">
        <v>1526014800</v>
      </c>
      <c r="O624" s="8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_xlfn.TEXTSPLIT(R624,"/",)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 s="8">
        <f t="shared" si="37"/>
        <v>42201.208333333328</v>
      </c>
      <c r="N625">
        <v>1437454800</v>
      </c>
      <c r="O625" s="8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_xlfn.TEXTSPLIT(R625,"/",)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 s="8">
        <f t="shared" si="37"/>
        <v>42029.25</v>
      </c>
      <c r="N626">
        <v>1422684000</v>
      </c>
      <c r="O626" s="8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_xlfn.TEXTSPLIT(R626,"/",)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 s="8">
        <f t="shared" si="37"/>
        <v>43857.25</v>
      </c>
      <c r="N627">
        <v>1581314400</v>
      </c>
      <c r="O627" s="8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_xlfn.TEXTSPLIT(R627,"/",)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 s="8">
        <f t="shared" si="37"/>
        <v>40449.208333333336</v>
      </c>
      <c r="N628">
        <v>1286427600</v>
      </c>
      <c r="O628" s="8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_xlfn.TEXTSPLIT(R628,"/",)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 s="8">
        <f t="shared" si="37"/>
        <v>40345.208333333336</v>
      </c>
      <c r="N629">
        <v>1278738000</v>
      </c>
      <c r="O629" s="8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_xlfn.TEXTSPLIT(R629,"/",)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 s="8">
        <f t="shared" si="37"/>
        <v>40455.208333333336</v>
      </c>
      <c r="N630">
        <v>1286427600</v>
      </c>
      <c r="O630" s="8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_xlfn.TEXTSPLIT(R630,"/",)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 s="8">
        <f t="shared" si="37"/>
        <v>42557.208333333328</v>
      </c>
      <c r="N631">
        <v>1467954000</v>
      </c>
      <c r="O631" s="8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_xlfn.TEXTSPLIT(R631,"/",)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 s="8">
        <f t="shared" si="37"/>
        <v>43586.208333333328</v>
      </c>
      <c r="N632">
        <v>1557637200</v>
      </c>
      <c r="O632" s="8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_xlfn.TEXTSPLIT(R632,"/",)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 s="8">
        <f t="shared" si="37"/>
        <v>43550.208333333328</v>
      </c>
      <c r="N633">
        <v>1553922000</v>
      </c>
      <c r="O633" s="8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_xlfn.TEXTSPLIT(R633,"/",)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 s="8">
        <f t="shared" si="37"/>
        <v>41945.208333333336</v>
      </c>
      <c r="N634">
        <v>1416463200</v>
      </c>
      <c r="O634" s="8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_xlfn.TEXTSPLIT(R634,"/",)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 s="8">
        <f t="shared" si="37"/>
        <v>42315.25</v>
      </c>
      <c r="N635">
        <v>1447221600</v>
      </c>
      <c r="O635" s="8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_xlfn.TEXTSPLIT(R635,"/",)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 s="8">
        <f t="shared" si="37"/>
        <v>42819.208333333328</v>
      </c>
      <c r="N636">
        <v>1491627600</v>
      </c>
      <c r="O636" s="8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_xlfn.TEXTSPLIT(R636,"/",)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 s="8">
        <f t="shared" si="37"/>
        <v>41314.25</v>
      </c>
      <c r="N637">
        <v>1363150800</v>
      </c>
      <c r="O637" s="8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_xlfn.TEXTSPLIT(R637,"/",)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 s="8">
        <f t="shared" si="37"/>
        <v>40926.25</v>
      </c>
      <c r="N638">
        <v>1330754400</v>
      </c>
      <c r="O638" s="8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_xlfn.TEXTSPLIT(R638,"/",)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 s="8">
        <f t="shared" si="37"/>
        <v>42688.25</v>
      </c>
      <c r="N639">
        <v>1479794400</v>
      </c>
      <c r="O639" s="8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_xlfn.TEXTSPLIT(R639,"/",)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 s="8">
        <f t="shared" si="37"/>
        <v>40386.208333333336</v>
      </c>
      <c r="N640">
        <v>1281243600</v>
      </c>
      <c r="O640" s="8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_xlfn.TEXTSPLIT(R640,"/",)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 s="8">
        <f t="shared" si="37"/>
        <v>43309.208333333328</v>
      </c>
      <c r="N641">
        <v>1532754000</v>
      </c>
      <c r="O641" s="8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_xlfn.TEXTSPLIT(R641,"/",)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0.16501669449081802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 s="8">
        <f t="shared" si="37"/>
        <v>42387.25</v>
      </c>
      <c r="N642">
        <v>1453356000</v>
      </c>
      <c r="O642" s="8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_xlfn.TEXTSPLIT(R642,"/",)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</f>
        <v>1.1996808510638297</v>
      </c>
      <c r="G643" t="s">
        <v>20</v>
      </c>
      <c r="H643">
        <v>194</v>
      </c>
      <c r="I643" s="5">
        <f t="shared" si="39"/>
        <v>58.128865979381445</v>
      </c>
      <c r="J643" t="s">
        <v>98</v>
      </c>
      <c r="K643" t="s">
        <v>99</v>
      </c>
      <c r="L643">
        <v>1487570400</v>
      </c>
      <c r="M643" s="8">
        <f t="shared" ref="M643:M706" si="41">(((L643/60)/60)/24)+DATE(1970,1,1)</f>
        <v>42786.25</v>
      </c>
      <c r="N643">
        <v>1489986000</v>
      </c>
      <c r="O643" s="8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_xlfn.TEXTSPLIT(R643,"/",)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 s="5">
        <f t="shared" ref="I644:I707" si="43">IF(H644=0,0,E644/H644)</f>
        <v>103.73643410852713</v>
      </c>
      <c r="J644" t="s">
        <v>15</v>
      </c>
      <c r="K644" t="s">
        <v>16</v>
      </c>
      <c r="L644">
        <v>1545026400</v>
      </c>
      <c r="M644" s="8">
        <f t="shared" si="41"/>
        <v>43451.25</v>
      </c>
      <c r="N644">
        <v>1545804000</v>
      </c>
      <c r="O644" s="8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_xlfn.TEXTSPLIT(R644,"/",)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 s="8">
        <f t="shared" si="41"/>
        <v>42795.25</v>
      </c>
      <c r="N645">
        <v>1489899600</v>
      </c>
      <c r="O645" s="8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_xlfn.TEXTSPLIT(R645,"/",)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 s="8">
        <f t="shared" si="41"/>
        <v>43452.25</v>
      </c>
      <c r="N646">
        <v>1546495200</v>
      </c>
      <c r="O646" s="8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_xlfn.TEXTSPLIT(R646,"/",)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 s="8">
        <f t="shared" si="41"/>
        <v>43369.208333333328</v>
      </c>
      <c r="N647">
        <v>1539752400</v>
      </c>
      <c r="O647" s="8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_xlfn.TEXTSPLIT(R647,"/",)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 s="8">
        <f t="shared" si="41"/>
        <v>41346.208333333336</v>
      </c>
      <c r="N648">
        <v>1364101200</v>
      </c>
      <c r="O648" s="8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_xlfn.TEXTSPLIT(R648,"/",)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 s="8">
        <f t="shared" si="41"/>
        <v>43199.208333333328</v>
      </c>
      <c r="N649">
        <v>1525323600</v>
      </c>
      <c r="O649" s="8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_xlfn.TEXTSPLIT(R649,"/",)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 s="8">
        <f t="shared" si="41"/>
        <v>42922.208333333328</v>
      </c>
      <c r="N650">
        <v>1500872400</v>
      </c>
      <c r="O650" s="8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_xlfn.TEXTSPLIT(R650,"/",)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 s="8">
        <f t="shared" si="41"/>
        <v>40471.208333333336</v>
      </c>
      <c r="N651">
        <v>1288501200</v>
      </c>
      <c r="O651" s="8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_xlfn.TEXTSPLIT(R651,"/",)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 s="8">
        <f t="shared" si="41"/>
        <v>41828.208333333336</v>
      </c>
      <c r="N652">
        <v>1407128400</v>
      </c>
      <c r="O652" s="8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_xlfn.TEXTSPLIT(R652,"/",)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 s="8">
        <f t="shared" si="41"/>
        <v>41692.25</v>
      </c>
      <c r="N653">
        <v>1394344800</v>
      </c>
      <c r="O653" s="8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_xlfn.TEXTSPLIT(R653,"/",)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 s="8">
        <f t="shared" si="41"/>
        <v>42587.208333333328</v>
      </c>
      <c r="N654">
        <v>1474088400</v>
      </c>
      <c r="O654" s="8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_xlfn.TEXTSPLIT(R654,"/",)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 s="8">
        <f t="shared" si="41"/>
        <v>42468.208333333328</v>
      </c>
      <c r="N655">
        <v>1460264400</v>
      </c>
      <c r="O655" s="8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_xlfn.TEXTSPLIT(R655,"/",)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 s="8">
        <f t="shared" si="41"/>
        <v>42240.208333333328</v>
      </c>
      <c r="N656">
        <v>1440824400</v>
      </c>
      <c r="O656" s="8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_xlfn.TEXTSPLIT(R656,"/",)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 s="8">
        <f t="shared" si="41"/>
        <v>42796.25</v>
      </c>
      <c r="N657">
        <v>1489554000</v>
      </c>
      <c r="O657" s="8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_xlfn.TEXTSPLIT(R657,"/",)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 s="8">
        <f t="shared" si="41"/>
        <v>43097.25</v>
      </c>
      <c r="N658">
        <v>1514872800</v>
      </c>
      <c r="O658" s="8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_xlfn.TEXTSPLIT(R658,"/",)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 s="8">
        <f t="shared" si="41"/>
        <v>43096.25</v>
      </c>
      <c r="N659">
        <v>1515736800</v>
      </c>
      <c r="O659" s="8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_xlfn.TEXTSPLIT(R659,"/",)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 s="8">
        <f t="shared" si="41"/>
        <v>42246.208333333328</v>
      </c>
      <c r="N660">
        <v>1442898000</v>
      </c>
      <c r="O660" s="8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_xlfn.TEXTSPLIT(R660,"/",)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 s="8">
        <f t="shared" si="41"/>
        <v>40570.25</v>
      </c>
      <c r="N661">
        <v>1296194400</v>
      </c>
      <c r="O661" s="8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_xlfn.TEXTSPLIT(R661,"/",)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 s="8">
        <f t="shared" si="41"/>
        <v>42237.208333333328</v>
      </c>
      <c r="N662">
        <v>1440910800</v>
      </c>
      <c r="O662" s="8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_xlfn.TEXTSPLIT(R662,"/",)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 s="8">
        <f t="shared" si="41"/>
        <v>40996.208333333336</v>
      </c>
      <c r="N663">
        <v>1335502800</v>
      </c>
      <c r="O663" s="8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_xlfn.TEXTSPLIT(R663,"/",)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 s="8">
        <f t="shared" si="41"/>
        <v>43443.25</v>
      </c>
      <c r="N664">
        <v>1544680800</v>
      </c>
      <c r="O664" s="8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_xlfn.TEXTSPLIT(R664,"/",)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 s="8">
        <f t="shared" si="41"/>
        <v>40458.208333333336</v>
      </c>
      <c r="N665">
        <v>1288414800</v>
      </c>
      <c r="O665" s="8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_xlfn.TEXTSPLIT(R665,"/",)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 s="8">
        <f t="shared" si="41"/>
        <v>40959.25</v>
      </c>
      <c r="N666">
        <v>1330581600</v>
      </c>
      <c r="O666" s="8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_xlfn.TEXTSPLIT(R666,"/",)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 s="8">
        <f t="shared" si="41"/>
        <v>40733.208333333336</v>
      </c>
      <c r="N667">
        <v>1311397200</v>
      </c>
      <c r="O667" s="8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_xlfn.TEXTSPLIT(R667,"/",)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 s="8">
        <f t="shared" si="41"/>
        <v>41516.208333333336</v>
      </c>
      <c r="N668">
        <v>1378357200</v>
      </c>
      <c r="O668" s="8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_xlfn.TEXTSPLIT(R668,"/",)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 s="8">
        <f t="shared" si="41"/>
        <v>41892.208333333336</v>
      </c>
      <c r="N669">
        <v>1411102800</v>
      </c>
      <c r="O669" s="8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_xlfn.TEXTSPLIT(R669,"/",)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 s="8">
        <f t="shared" si="41"/>
        <v>41122.208333333336</v>
      </c>
      <c r="N670">
        <v>1344834000</v>
      </c>
      <c r="O670" s="8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_xlfn.TEXTSPLIT(R670,"/",)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 s="8">
        <f t="shared" si="41"/>
        <v>42912.208333333328</v>
      </c>
      <c r="N671">
        <v>1499230800</v>
      </c>
      <c r="O671" s="8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_xlfn.TEXTSPLIT(R671,"/",)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 s="8">
        <f t="shared" si="41"/>
        <v>42425.25</v>
      </c>
      <c r="N672">
        <v>1457416800</v>
      </c>
      <c r="O672" s="8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_xlfn.TEXTSPLIT(R672,"/",)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 s="8">
        <f t="shared" si="41"/>
        <v>40390.208333333336</v>
      </c>
      <c r="N673">
        <v>1280898000</v>
      </c>
      <c r="O673" s="8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_xlfn.TEXTSPLIT(R673,"/",)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 s="8">
        <f t="shared" si="41"/>
        <v>43180.208333333328</v>
      </c>
      <c r="N674">
        <v>1522472400</v>
      </c>
      <c r="O674" s="8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_xlfn.TEXTSPLIT(R674,"/",)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 s="8">
        <f t="shared" si="41"/>
        <v>42475.208333333328</v>
      </c>
      <c r="N675">
        <v>1462510800</v>
      </c>
      <c r="O675" s="8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_xlfn.TEXTSPLIT(R675,"/",)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 s="8">
        <f t="shared" si="41"/>
        <v>40774.208333333336</v>
      </c>
      <c r="N676">
        <v>1317790800</v>
      </c>
      <c r="O676" s="8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_xlfn.TEXTSPLIT(R676,"/",)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 s="8">
        <f t="shared" si="41"/>
        <v>43719.208333333328</v>
      </c>
      <c r="N677">
        <v>1568782800</v>
      </c>
      <c r="O677" s="8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_xlfn.TEXTSPLIT(R677,"/",)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 s="8">
        <f t="shared" si="41"/>
        <v>41178.208333333336</v>
      </c>
      <c r="N678">
        <v>1349413200</v>
      </c>
      <c r="O678" s="8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_xlfn.TEXTSPLIT(R678,"/",)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 s="8">
        <f t="shared" si="41"/>
        <v>42561.208333333328</v>
      </c>
      <c r="N679">
        <v>1472446800</v>
      </c>
      <c r="O679" s="8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_xlfn.TEXTSPLIT(R679,"/",)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 s="8">
        <f t="shared" si="41"/>
        <v>43484.25</v>
      </c>
      <c r="N680">
        <v>1548050400</v>
      </c>
      <c r="O680" s="8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_xlfn.TEXTSPLIT(R680,"/",)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 s="8">
        <f t="shared" si="41"/>
        <v>43756.208333333328</v>
      </c>
      <c r="N681">
        <v>1571806800</v>
      </c>
      <c r="O681" s="8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_xlfn.TEXTSPLIT(R681,"/",)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 s="8">
        <f t="shared" si="41"/>
        <v>43813.25</v>
      </c>
      <c r="N682">
        <v>1576476000</v>
      </c>
      <c r="O682" s="8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_xlfn.TEXTSPLIT(R682,"/",)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 s="8">
        <f t="shared" si="41"/>
        <v>40898.25</v>
      </c>
      <c r="N683">
        <v>1324965600</v>
      </c>
      <c r="O683" s="8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_xlfn.TEXTSPLIT(R683,"/",)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 s="8">
        <f t="shared" si="41"/>
        <v>41619.25</v>
      </c>
      <c r="N684">
        <v>1387519200</v>
      </c>
      <c r="O684" s="8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_xlfn.TEXTSPLIT(R684,"/",)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 s="8">
        <f t="shared" si="41"/>
        <v>43359.208333333328</v>
      </c>
      <c r="N685">
        <v>1537246800</v>
      </c>
      <c r="O685" s="8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_xlfn.TEXTSPLIT(R685,"/",)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 s="8">
        <f t="shared" si="41"/>
        <v>40358.208333333336</v>
      </c>
      <c r="N686">
        <v>1279515600</v>
      </c>
      <c r="O686" s="8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_xlfn.TEXTSPLIT(R686,"/",)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 s="8">
        <f t="shared" si="41"/>
        <v>42239.208333333328</v>
      </c>
      <c r="N687">
        <v>1442379600</v>
      </c>
      <c r="O687" s="8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_xlfn.TEXTSPLIT(R687,"/",)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 s="8">
        <f t="shared" si="41"/>
        <v>43186.208333333328</v>
      </c>
      <c r="N688">
        <v>1523077200</v>
      </c>
      <c r="O688" s="8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_xlfn.TEXTSPLIT(R688,"/",)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 s="8">
        <f t="shared" si="41"/>
        <v>42806.25</v>
      </c>
      <c r="N689">
        <v>1489554000</v>
      </c>
      <c r="O689" s="8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_xlfn.TEXTSPLIT(R689,"/",)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 s="8">
        <f t="shared" si="41"/>
        <v>43475.25</v>
      </c>
      <c r="N690">
        <v>1548482400</v>
      </c>
      <c r="O690" s="8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_xlfn.TEXTSPLIT(R690,"/",)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 s="8">
        <f t="shared" si="41"/>
        <v>41576.208333333336</v>
      </c>
      <c r="N691">
        <v>1384063200</v>
      </c>
      <c r="O691" s="8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_xlfn.TEXTSPLIT(R691,"/",)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 s="8">
        <f t="shared" si="41"/>
        <v>40874.25</v>
      </c>
      <c r="N692">
        <v>1322892000</v>
      </c>
      <c r="O692" s="8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_xlfn.TEXTSPLIT(R692,"/",)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 s="8">
        <f t="shared" si="41"/>
        <v>41185.208333333336</v>
      </c>
      <c r="N693">
        <v>1350709200</v>
      </c>
      <c r="O693" s="8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_xlfn.TEXTSPLIT(R693,"/",)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 s="8">
        <f t="shared" si="41"/>
        <v>43655.208333333328</v>
      </c>
      <c r="N694">
        <v>1564203600</v>
      </c>
      <c r="O694" s="8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_xlfn.TEXTSPLIT(R694,"/",)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 s="8">
        <f t="shared" si="41"/>
        <v>43025.208333333328</v>
      </c>
      <c r="N695">
        <v>1509685200</v>
      </c>
      <c r="O695" s="8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_xlfn.TEXTSPLIT(R695,"/",)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 s="8">
        <f t="shared" si="41"/>
        <v>43066.25</v>
      </c>
      <c r="N696">
        <v>1514959200</v>
      </c>
      <c r="O696" s="8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_xlfn.TEXTSPLIT(R696,"/",)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 s="8">
        <f t="shared" si="41"/>
        <v>42322.25</v>
      </c>
      <c r="N697">
        <v>1448863200</v>
      </c>
      <c r="O697" s="8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_xlfn.TEXTSPLIT(R697,"/",)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 s="8">
        <f t="shared" si="41"/>
        <v>42114.208333333328</v>
      </c>
      <c r="N698">
        <v>1429592400</v>
      </c>
      <c r="O698" s="8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_xlfn.TEXTSPLIT(R698,"/",)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 s="8">
        <f t="shared" si="41"/>
        <v>43190.208333333328</v>
      </c>
      <c r="N699">
        <v>1522645200</v>
      </c>
      <c r="O699" s="8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_xlfn.TEXTSPLIT(R699,"/",)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 s="8">
        <f t="shared" si="41"/>
        <v>40871.25</v>
      </c>
      <c r="N700">
        <v>1323324000</v>
      </c>
      <c r="O700" s="8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_xlfn.TEXTSPLIT(R700,"/",)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 s="8">
        <f t="shared" si="41"/>
        <v>43641.208333333328</v>
      </c>
      <c r="N701">
        <v>1561525200</v>
      </c>
      <c r="O701" s="8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_xlfn.TEXTSPLIT(R701,"/",)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 s="8">
        <f t="shared" si="41"/>
        <v>40203.25</v>
      </c>
      <c r="N702">
        <v>1265695200</v>
      </c>
      <c r="O702" s="8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_xlfn.TEXTSPLIT(R702,"/",)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 s="8">
        <f t="shared" si="41"/>
        <v>40629.208333333336</v>
      </c>
      <c r="N703">
        <v>1301806800</v>
      </c>
      <c r="O703" s="8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_xlfn.TEXTSPLIT(R703,"/",)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 s="8">
        <f t="shared" si="41"/>
        <v>41477.208333333336</v>
      </c>
      <c r="N704">
        <v>1374901200</v>
      </c>
      <c r="O704" s="8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_xlfn.TEXTSPLIT(R704,"/",)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 s="8">
        <f t="shared" si="41"/>
        <v>41020.208333333336</v>
      </c>
      <c r="N705">
        <v>1336453200</v>
      </c>
      <c r="O705" s="8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_xlfn.TEXTSPLIT(R705,"/",)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1.2278160919540231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 s="8">
        <f t="shared" si="41"/>
        <v>42555.208333333328</v>
      </c>
      <c r="N706">
        <v>1468904400</v>
      </c>
      <c r="O706" s="8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_xlfn.TEXTSPLIT(R706,"/",)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</f>
        <v>0.99026517383618151</v>
      </c>
      <c r="G707" t="s">
        <v>14</v>
      </c>
      <c r="H707">
        <v>2025</v>
      </c>
      <c r="I707" s="5">
        <f t="shared" si="43"/>
        <v>82.986666666666665</v>
      </c>
      <c r="J707" t="s">
        <v>40</v>
      </c>
      <c r="K707" t="s">
        <v>41</v>
      </c>
      <c r="L707">
        <v>1386741600</v>
      </c>
      <c r="M707" s="8">
        <f t="shared" ref="M707:M770" si="45">(((L707/60)/60)/24)+DATE(1970,1,1)</f>
        <v>41619.25</v>
      </c>
      <c r="N707">
        <v>1387087200</v>
      </c>
      <c r="O707" s="8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_xlfn.TEXTSPLIT(R707,"/",)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 s="5">
        <f t="shared" ref="I708:I771" si="47">IF(H708=0,0,E708/H708)</f>
        <v>103.03791821561339</v>
      </c>
      <c r="J708" t="s">
        <v>26</v>
      </c>
      <c r="K708" t="s">
        <v>27</v>
      </c>
      <c r="L708">
        <v>1546754400</v>
      </c>
      <c r="M708" s="8">
        <f t="shared" si="45"/>
        <v>43471.25</v>
      </c>
      <c r="N708">
        <v>1547445600</v>
      </c>
      <c r="O708" s="8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_xlfn.TEXTSPLIT(R708,"/",)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 s="8">
        <f t="shared" si="45"/>
        <v>43442.25</v>
      </c>
      <c r="N709">
        <v>1547359200</v>
      </c>
      <c r="O709" s="8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_xlfn.TEXTSPLIT(R709,"/",)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 s="8">
        <f t="shared" si="45"/>
        <v>42877.208333333328</v>
      </c>
      <c r="N710">
        <v>1496293200</v>
      </c>
      <c r="O710" s="8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_xlfn.TEXTSPLIT(R710,"/",)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 s="8">
        <f t="shared" si="45"/>
        <v>41018.208333333336</v>
      </c>
      <c r="N711">
        <v>1335416400</v>
      </c>
      <c r="O711" s="8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_xlfn.TEXTSPLIT(R711,"/",)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 s="8">
        <f t="shared" si="45"/>
        <v>43295.208333333328</v>
      </c>
      <c r="N712">
        <v>1532149200</v>
      </c>
      <c r="O712" s="8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_xlfn.TEXTSPLIT(R712,"/",)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 s="8">
        <f t="shared" si="45"/>
        <v>42393.25</v>
      </c>
      <c r="N713">
        <v>1453788000</v>
      </c>
      <c r="O713" s="8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_xlfn.TEXTSPLIT(R713,"/",)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 s="8">
        <f t="shared" si="45"/>
        <v>42559.208333333328</v>
      </c>
      <c r="N714">
        <v>1471496400</v>
      </c>
      <c r="O714" s="8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_xlfn.TEXTSPLIT(R714,"/",)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 s="8">
        <f t="shared" si="45"/>
        <v>42604.208333333328</v>
      </c>
      <c r="N715">
        <v>1472878800</v>
      </c>
      <c r="O715" s="8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_xlfn.TEXTSPLIT(R715,"/",)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 s="8">
        <f t="shared" si="45"/>
        <v>41870.208333333336</v>
      </c>
      <c r="N716">
        <v>1408510800</v>
      </c>
      <c r="O716" s="8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_xlfn.TEXTSPLIT(R716,"/",)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 s="8">
        <f t="shared" si="45"/>
        <v>40397.208333333336</v>
      </c>
      <c r="N717">
        <v>1281589200</v>
      </c>
      <c r="O717" s="8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_xlfn.TEXTSPLIT(R717,"/",)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 s="8">
        <f t="shared" si="45"/>
        <v>41465.208333333336</v>
      </c>
      <c r="N718">
        <v>1375851600</v>
      </c>
      <c r="O718" s="8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_xlfn.TEXTSPLIT(R718,"/",)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 s="8">
        <f t="shared" si="45"/>
        <v>40777.208333333336</v>
      </c>
      <c r="N719">
        <v>1315803600</v>
      </c>
      <c r="O719" s="8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_xlfn.TEXTSPLIT(R719,"/",)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 s="8">
        <f t="shared" si="45"/>
        <v>41442.208333333336</v>
      </c>
      <c r="N720">
        <v>1373691600</v>
      </c>
      <c r="O720" s="8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_xlfn.TEXTSPLIT(R720,"/",)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 s="8">
        <f t="shared" si="45"/>
        <v>41058.208333333336</v>
      </c>
      <c r="N721">
        <v>1339218000</v>
      </c>
      <c r="O721" s="8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_xlfn.TEXTSPLIT(R721,"/",)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 s="8">
        <f t="shared" si="45"/>
        <v>43152.25</v>
      </c>
      <c r="N722">
        <v>1520402400</v>
      </c>
      <c r="O722" s="8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_xlfn.TEXTSPLIT(R722,"/",)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 s="8">
        <f t="shared" si="45"/>
        <v>43194.208333333328</v>
      </c>
      <c r="N723">
        <v>1523336400</v>
      </c>
      <c r="O723" s="8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_xlfn.TEXTSPLIT(R723,"/",)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 s="8">
        <f t="shared" si="45"/>
        <v>43045.25</v>
      </c>
      <c r="N724">
        <v>1512280800</v>
      </c>
      <c r="O724" s="8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_xlfn.TEXTSPLIT(R724,"/",)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 s="8">
        <f t="shared" si="45"/>
        <v>42431.25</v>
      </c>
      <c r="N725">
        <v>1458709200</v>
      </c>
      <c r="O725" s="8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_xlfn.TEXTSPLIT(R725,"/",)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 s="8">
        <f t="shared" si="45"/>
        <v>41934.208333333336</v>
      </c>
      <c r="N726">
        <v>1414126800</v>
      </c>
      <c r="O726" s="8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_xlfn.TEXTSPLIT(R726,"/",)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 s="8">
        <f t="shared" si="45"/>
        <v>41958.25</v>
      </c>
      <c r="N727">
        <v>1416204000</v>
      </c>
      <c r="O727" s="8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_xlfn.TEXTSPLIT(R727,"/",)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 s="8">
        <f t="shared" si="45"/>
        <v>40476.208333333336</v>
      </c>
      <c r="N728">
        <v>1288501200</v>
      </c>
      <c r="O728" s="8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_xlfn.TEXTSPLIT(R728,"/",)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 s="8">
        <f t="shared" si="45"/>
        <v>43485.25</v>
      </c>
      <c r="N729">
        <v>1552971600</v>
      </c>
      <c r="O729" s="8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_xlfn.TEXTSPLIT(R729,"/",)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 s="8">
        <f t="shared" si="45"/>
        <v>42515.208333333328</v>
      </c>
      <c r="N730">
        <v>1465102800</v>
      </c>
      <c r="O730" s="8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_xlfn.TEXTSPLIT(R730,"/",)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 s="8">
        <f t="shared" si="45"/>
        <v>41309.25</v>
      </c>
      <c r="N731">
        <v>1360130400</v>
      </c>
      <c r="O731" s="8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_xlfn.TEXTSPLIT(R731,"/",)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 s="8">
        <f t="shared" si="45"/>
        <v>42147.208333333328</v>
      </c>
      <c r="N732">
        <v>1432875600</v>
      </c>
      <c r="O732" s="8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_xlfn.TEXTSPLIT(R732,"/",)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 s="8">
        <f t="shared" si="45"/>
        <v>42939.208333333328</v>
      </c>
      <c r="N733">
        <v>1500872400</v>
      </c>
      <c r="O733" s="8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_xlfn.TEXTSPLIT(R733,"/",)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 s="8">
        <f t="shared" si="45"/>
        <v>42816.208333333328</v>
      </c>
      <c r="N734">
        <v>1492146000</v>
      </c>
      <c r="O734" s="8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_xlfn.TEXTSPLIT(R734,"/",)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 s="8">
        <f t="shared" si="45"/>
        <v>41844.208333333336</v>
      </c>
      <c r="N735">
        <v>1407301200</v>
      </c>
      <c r="O735" s="8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_xlfn.TEXTSPLIT(R735,"/",)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 s="8">
        <f t="shared" si="45"/>
        <v>42763.25</v>
      </c>
      <c r="N736">
        <v>1486620000</v>
      </c>
      <c r="O736" s="8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_xlfn.TEXTSPLIT(R736,"/",)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 s="8">
        <f t="shared" si="45"/>
        <v>42459.208333333328</v>
      </c>
      <c r="N737">
        <v>1459918800</v>
      </c>
      <c r="O737" s="8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_xlfn.TEXTSPLIT(R737,"/",)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 s="8">
        <f t="shared" si="45"/>
        <v>42055.25</v>
      </c>
      <c r="N738">
        <v>1424757600</v>
      </c>
      <c r="O738" s="8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_xlfn.TEXTSPLIT(R738,"/",)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 s="8">
        <f t="shared" si="45"/>
        <v>42685.25</v>
      </c>
      <c r="N739">
        <v>1479880800</v>
      </c>
      <c r="O739" s="8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_xlfn.TEXTSPLIT(R739,"/",)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 s="8">
        <f t="shared" si="45"/>
        <v>41959.25</v>
      </c>
      <c r="N740">
        <v>1418018400</v>
      </c>
      <c r="O740" s="8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_xlfn.TEXTSPLIT(R740,"/",)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 s="8">
        <f t="shared" si="45"/>
        <v>41089.208333333336</v>
      </c>
      <c r="N741">
        <v>1341032400</v>
      </c>
      <c r="O741" s="8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_xlfn.TEXTSPLIT(R741,"/",)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 s="8">
        <f t="shared" si="45"/>
        <v>42769.25</v>
      </c>
      <c r="N742">
        <v>1486360800</v>
      </c>
      <c r="O742" s="8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_xlfn.TEXTSPLIT(R742,"/",)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 s="8">
        <f t="shared" si="45"/>
        <v>40321.208333333336</v>
      </c>
      <c r="N743">
        <v>1274677200</v>
      </c>
      <c r="O743" s="8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_xlfn.TEXTSPLIT(R743,"/",)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 s="8">
        <f t="shared" si="45"/>
        <v>40197.25</v>
      </c>
      <c r="N744">
        <v>1267509600</v>
      </c>
      <c r="O744" s="8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_xlfn.TEXTSPLIT(R744,"/",)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 s="8">
        <f t="shared" si="45"/>
        <v>42298.208333333328</v>
      </c>
      <c r="N745">
        <v>1445922000</v>
      </c>
      <c r="O745" s="8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_xlfn.TEXTSPLIT(R745,"/",)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 s="8">
        <f t="shared" si="45"/>
        <v>43322.208333333328</v>
      </c>
      <c r="N746">
        <v>1534050000</v>
      </c>
      <c r="O746" s="8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_xlfn.TEXTSPLIT(R746,"/",)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 s="8">
        <f t="shared" si="45"/>
        <v>40328.208333333336</v>
      </c>
      <c r="N747">
        <v>1277528400</v>
      </c>
      <c r="O747" s="8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_xlfn.TEXTSPLIT(R747,"/",)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 s="8">
        <f t="shared" si="45"/>
        <v>40825.208333333336</v>
      </c>
      <c r="N748">
        <v>1318568400</v>
      </c>
      <c r="O748" s="8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_xlfn.TEXTSPLIT(R748,"/",)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 s="8">
        <f t="shared" si="45"/>
        <v>40423.208333333336</v>
      </c>
      <c r="N749">
        <v>1284354000</v>
      </c>
      <c r="O749" s="8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_xlfn.TEXTSPLIT(R749,"/",)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 s="8">
        <f t="shared" si="45"/>
        <v>40238.25</v>
      </c>
      <c r="N750">
        <v>1269579600</v>
      </c>
      <c r="O750" s="8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_xlfn.TEXTSPLIT(R750,"/",)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 s="8">
        <f t="shared" si="45"/>
        <v>41920.208333333336</v>
      </c>
      <c r="N751">
        <v>1413781200</v>
      </c>
      <c r="O751" s="8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_xlfn.TEXTSPLIT(R751,"/",)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 s="8">
        <f t="shared" si="45"/>
        <v>40360.208333333336</v>
      </c>
      <c r="N752">
        <v>1280120400</v>
      </c>
      <c r="O752" s="8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_xlfn.TEXTSPLIT(R752,"/",)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 s="8">
        <f t="shared" si="45"/>
        <v>42446.208333333328</v>
      </c>
      <c r="N753">
        <v>1459486800</v>
      </c>
      <c r="O753" s="8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_xlfn.TEXTSPLIT(R753,"/",)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 s="8">
        <f t="shared" si="45"/>
        <v>40395.208333333336</v>
      </c>
      <c r="N754">
        <v>1282539600</v>
      </c>
      <c r="O754" s="8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_xlfn.TEXTSPLIT(R754,"/",)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 s="8">
        <f t="shared" si="45"/>
        <v>40321.208333333336</v>
      </c>
      <c r="N755">
        <v>1275886800</v>
      </c>
      <c r="O755" s="8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_xlfn.TEXTSPLIT(R755,"/",)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 s="8">
        <f t="shared" si="45"/>
        <v>41210.208333333336</v>
      </c>
      <c r="N756">
        <v>1355983200</v>
      </c>
      <c r="O756" s="8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_xlfn.TEXTSPLIT(R756,"/",)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 s="8">
        <f t="shared" si="45"/>
        <v>43096.25</v>
      </c>
      <c r="N757">
        <v>1515391200</v>
      </c>
      <c r="O757" s="8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_xlfn.TEXTSPLIT(R757,"/",)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 s="8">
        <f t="shared" si="45"/>
        <v>42024.25</v>
      </c>
      <c r="N758">
        <v>1422252000</v>
      </c>
      <c r="O758" s="8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_xlfn.TEXTSPLIT(R758,"/",)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 s="8">
        <f t="shared" si="45"/>
        <v>40675.208333333336</v>
      </c>
      <c r="N759">
        <v>1305522000</v>
      </c>
      <c r="O759" s="8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_xlfn.TEXTSPLIT(R759,"/",)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 s="8">
        <f t="shared" si="45"/>
        <v>41936.208333333336</v>
      </c>
      <c r="N760">
        <v>1414904400</v>
      </c>
      <c r="O760" s="8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_xlfn.TEXTSPLIT(R760,"/",)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 s="8">
        <f t="shared" si="45"/>
        <v>43136.25</v>
      </c>
      <c r="N761">
        <v>1520402400</v>
      </c>
      <c r="O761" s="8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_xlfn.TEXTSPLIT(R761,"/",)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 s="8">
        <f t="shared" si="45"/>
        <v>43678.208333333328</v>
      </c>
      <c r="N762">
        <v>1567141200</v>
      </c>
      <c r="O762" s="8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_xlfn.TEXTSPLIT(R762,"/",)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 s="8">
        <f t="shared" si="45"/>
        <v>42938.208333333328</v>
      </c>
      <c r="N763">
        <v>1501131600</v>
      </c>
      <c r="O763" s="8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_xlfn.TEXTSPLIT(R763,"/",)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 s="8">
        <f t="shared" si="45"/>
        <v>41241.25</v>
      </c>
      <c r="N764">
        <v>1355032800</v>
      </c>
      <c r="O764" s="8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_xlfn.TEXTSPLIT(R764,"/",)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 s="8">
        <f t="shared" si="45"/>
        <v>41037.208333333336</v>
      </c>
      <c r="N765">
        <v>1339477200</v>
      </c>
      <c r="O765" s="8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_xlfn.TEXTSPLIT(R765,"/",)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 s="8">
        <f t="shared" si="45"/>
        <v>40676.208333333336</v>
      </c>
      <c r="N766">
        <v>1305954000</v>
      </c>
      <c r="O766" s="8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_xlfn.TEXTSPLIT(R766,"/",)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 s="8">
        <f t="shared" si="45"/>
        <v>42840.208333333328</v>
      </c>
      <c r="N767">
        <v>1494392400</v>
      </c>
      <c r="O767" s="8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_xlfn.TEXTSPLIT(R767,"/",)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 s="8">
        <f t="shared" si="45"/>
        <v>43362.208333333328</v>
      </c>
      <c r="N768">
        <v>1537419600</v>
      </c>
      <c r="O768" s="8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_xlfn.TEXTSPLIT(R768,"/",)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 s="8">
        <f t="shared" si="45"/>
        <v>42283.208333333328</v>
      </c>
      <c r="N769">
        <v>1447999200</v>
      </c>
      <c r="O769" s="8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_xlfn.TEXTSPLIT(R769,"/",)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2.31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 s="8">
        <f t="shared" si="45"/>
        <v>41619.25</v>
      </c>
      <c r="N770">
        <v>1388037600</v>
      </c>
      <c r="O770" s="8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_xlfn.TEXTSPLIT(R770,"/",)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</f>
        <v>0.86867834394904464</v>
      </c>
      <c r="G771" t="s">
        <v>14</v>
      </c>
      <c r="H771">
        <v>3410</v>
      </c>
      <c r="I771" s="5">
        <f t="shared" si="47"/>
        <v>31.995894428152493</v>
      </c>
      <c r="J771" t="s">
        <v>21</v>
      </c>
      <c r="K771" t="s">
        <v>22</v>
      </c>
      <c r="L771">
        <v>1376542800</v>
      </c>
      <c r="M771" s="8">
        <f t="shared" ref="M771:M834" si="49">(((L771/60)/60)/24)+DATE(1970,1,1)</f>
        <v>41501.208333333336</v>
      </c>
      <c r="N771">
        <v>1378789200</v>
      </c>
      <c r="O771" s="8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_xlfn.TEXTSPLIT(R771,"/",)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 s="5">
        <f t="shared" ref="I772:I835" si="51">IF(H772=0,0,E772/H772)</f>
        <v>53.898148148148145</v>
      </c>
      <c r="J772" t="s">
        <v>107</v>
      </c>
      <c r="K772" t="s">
        <v>108</v>
      </c>
      <c r="L772">
        <v>1397451600</v>
      </c>
      <c r="M772" s="8">
        <f t="shared" si="49"/>
        <v>41743.208333333336</v>
      </c>
      <c r="N772">
        <v>1398056400</v>
      </c>
      <c r="O772" s="8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_xlfn.TEXTSPLIT(R772,"/",)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 s="8">
        <f t="shared" si="49"/>
        <v>43491.25</v>
      </c>
      <c r="N773">
        <v>1550815200</v>
      </c>
      <c r="O773" s="8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_xlfn.TEXTSPLIT(R773,"/",)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 s="8">
        <f t="shared" si="49"/>
        <v>43505.25</v>
      </c>
      <c r="N774">
        <v>1550037600</v>
      </c>
      <c r="O774" s="8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_xlfn.TEXTSPLIT(R774,"/",)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 s="8">
        <f t="shared" si="49"/>
        <v>42838.208333333328</v>
      </c>
      <c r="N775">
        <v>1492923600</v>
      </c>
      <c r="O775" s="8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_xlfn.TEXTSPLIT(R775,"/",)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 s="8">
        <f t="shared" si="49"/>
        <v>42513.208333333328</v>
      </c>
      <c r="N776">
        <v>1467522000</v>
      </c>
      <c r="O776" s="8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_xlfn.TEXTSPLIT(R776,"/",)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 s="8">
        <f t="shared" si="49"/>
        <v>41949.25</v>
      </c>
      <c r="N777">
        <v>1416117600</v>
      </c>
      <c r="O777" s="8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_xlfn.TEXTSPLIT(R777,"/",)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 s="8">
        <f t="shared" si="49"/>
        <v>43650.208333333328</v>
      </c>
      <c r="N778">
        <v>1563771600</v>
      </c>
      <c r="O778" s="8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_xlfn.TEXTSPLIT(R778,"/",)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 s="8">
        <f t="shared" si="49"/>
        <v>40809.208333333336</v>
      </c>
      <c r="N779">
        <v>1319259600</v>
      </c>
      <c r="O779" s="8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_xlfn.TEXTSPLIT(R779,"/",)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 s="8">
        <f t="shared" si="49"/>
        <v>40768.208333333336</v>
      </c>
      <c r="N780">
        <v>1313643600</v>
      </c>
      <c r="O780" s="8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_xlfn.TEXTSPLIT(R780,"/",)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 s="8">
        <f t="shared" si="49"/>
        <v>42230.208333333328</v>
      </c>
      <c r="N781">
        <v>1440306000</v>
      </c>
      <c r="O781" s="8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_xlfn.TEXTSPLIT(R781,"/",)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 s="8">
        <f t="shared" si="49"/>
        <v>42573.208333333328</v>
      </c>
      <c r="N782">
        <v>1470805200</v>
      </c>
      <c r="O782" s="8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_xlfn.TEXTSPLIT(R782,"/",)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 s="8">
        <f t="shared" si="49"/>
        <v>40482.208333333336</v>
      </c>
      <c r="N783">
        <v>1292911200</v>
      </c>
      <c r="O783" s="8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_xlfn.TEXTSPLIT(R783,"/",)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 s="8">
        <f t="shared" si="49"/>
        <v>40603.25</v>
      </c>
      <c r="N784">
        <v>1301374800</v>
      </c>
      <c r="O784" s="8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_xlfn.TEXTSPLIT(R784,"/",)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 s="8">
        <f t="shared" si="49"/>
        <v>41625.25</v>
      </c>
      <c r="N785">
        <v>1387864800</v>
      </c>
      <c r="O785" s="8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_xlfn.TEXTSPLIT(R785,"/",)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 s="8">
        <f t="shared" si="49"/>
        <v>42435.25</v>
      </c>
      <c r="N786">
        <v>1458190800</v>
      </c>
      <c r="O786" s="8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_xlfn.TEXTSPLIT(R786,"/",)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 s="8">
        <f t="shared" si="49"/>
        <v>43582.208333333328</v>
      </c>
      <c r="N787">
        <v>1559278800</v>
      </c>
      <c r="O787" s="8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_xlfn.TEXTSPLIT(R787,"/",)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 s="8">
        <f t="shared" si="49"/>
        <v>43186.208333333328</v>
      </c>
      <c r="N788">
        <v>1522731600</v>
      </c>
      <c r="O788" s="8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_xlfn.TEXTSPLIT(R788,"/",)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 s="8">
        <f t="shared" si="49"/>
        <v>40684.208333333336</v>
      </c>
      <c r="N789">
        <v>1306731600</v>
      </c>
      <c r="O789" s="8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_xlfn.TEXTSPLIT(R789,"/",)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 s="8">
        <f t="shared" si="49"/>
        <v>41202.208333333336</v>
      </c>
      <c r="N790">
        <v>1352527200</v>
      </c>
      <c r="O790" s="8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_xlfn.TEXTSPLIT(R790,"/",)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 s="8">
        <f t="shared" si="49"/>
        <v>41786.208333333336</v>
      </c>
      <c r="N791">
        <v>1404363600</v>
      </c>
      <c r="O791" s="8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_xlfn.TEXTSPLIT(R791,"/",)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 s="8">
        <f t="shared" si="49"/>
        <v>40223.25</v>
      </c>
      <c r="N792">
        <v>1266645600</v>
      </c>
      <c r="O792" s="8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_xlfn.TEXTSPLIT(R792,"/",)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 s="8">
        <f t="shared" si="49"/>
        <v>42715.25</v>
      </c>
      <c r="N793">
        <v>1482818400</v>
      </c>
      <c r="O793" s="8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_xlfn.TEXTSPLIT(R793,"/",)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 s="8">
        <f t="shared" si="49"/>
        <v>41451.208333333336</v>
      </c>
      <c r="N794">
        <v>1374642000</v>
      </c>
      <c r="O794" s="8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_xlfn.TEXTSPLIT(R794,"/",)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 s="8">
        <f t="shared" si="49"/>
        <v>41450.208333333336</v>
      </c>
      <c r="N795">
        <v>1372482000</v>
      </c>
      <c r="O795" s="8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_xlfn.TEXTSPLIT(R795,"/",)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 s="8">
        <f t="shared" si="49"/>
        <v>43091.25</v>
      </c>
      <c r="N796">
        <v>1514959200</v>
      </c>
      <c r="O796" s="8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_xlfn.TEXTSPLIT(R796,"/",)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 s="8">
        <f t="shared" si="49"/>
        <v>42675.208333333328</v>
      </c>
      <c r="N797">
        <v>1478235600</v>
      </c>
      <c r="O797" s="8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_xlfn.TEXTSPLIT(R797,"/",)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 s="8">
        <f t="shared" si="49"/>
        <v>41859.208333333336</v>
      </c>
      <c r="N798">
        <v>1408078800</v>
      </c>
      <c r="O798" s="8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_xlfn.TEXTSPLIT(R798,"/",)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 s="8">
        <f t="shared" si="49"/>
        <v>43464.25</v>
      </c>
      <c r="N799">
        <v>1548136800</v>
      </c>
      <c r="O799" s="8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_xlfn.TEXTSPLIT(R799,"/",)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 s="8">
        <f t="shared" si="49"/>
        <v>41060.208333333336</v>
      </c>
      <c r="N800">
        <v>1340859600</v>
      </c>
      <c r="O800" s="8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_xlfn.TEXTSPLIT(R800,"/",)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 s="8">
        <f t="shared" si="49"/>
        <v>42399.25</v>
      </c>
      <c r="N801">
        <v>1454479200</v>
      </c>
      <c r="O801" s="8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_xlfn.TEXTSPLIT(R801,"/",)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 s="8">
        <f t="shared" si="49"/>
        <v>42167.208333333328</v>
      </c>
      <c r="N802">
        <v>1434430800</v>
      </c>
      <c r="O802" s="8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_xlfn.TEXTSPLIT(R802,"/",)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 s="8">
        <f t="shared" si="49"/>
        <v>43830.25</v>
      </c>
      <c r="N803">
        <v>1579672800</v>
      </c>
      <c r="O803" s="8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_xlfn.TEXTSPLIT(R803,"/",)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 s="8">
        <f t="shared" si="49"/>
        <v>43650.208333333328</v>
      </c>
      <c r="N804">
        <v>1562389200</v>
      </c>
      <c r="O804" s="8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_xlfn.TEXTSPLIT(R804,"/",)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 s="8">
        <f t="shared" si="49"/>
        <v>43492.25</v>
      </c>
      <c r="N805">
        <v>1551506400</v>
      </c>
      <c r="O805" s="8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_xlfn.TEXTSPLIT(R805,"/",)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 s="8">
        <f t="shared" si="49"/>
        <v>43102.25</v>
      </c>
      <c r="N806">
        <v>1516600800</v>
      </c>
      <c r="O806" s="8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_xlfn.TEXTSPLIT(R806,"/",)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 s="8">
        <f t="shared" si="49"/>
        <v>41958.25</v>
      </c>
      <c r="N807">
        <v>1420437600</v>
      </c>
      <c r="O807" s="8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_xlfn.TEXTSPLIT(R807,"/",)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 s="8">
        <f t="shared" si="49"/>
        <v>40973.25</v>
      </c>
      <c r="N808">
        <v>1332997200</v>
      </c>
      <c r="O808" s="8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_xlfn.TEXTSPLIT(R808,"/",)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 s="8">
        <f t="shared" si="49"/>
        <v>43753.208333333328</v>
      </c>
      <c r="N809">
        <v>1574920800</v>
      </c>
      <c r="O809" s="8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_xlfn.TEXTSPLIT(R809,"/",)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 s="8">
        <f t="shared" si="49"/>
        <v>42507.208333333328</v>
      </c>
      <c r="N810">
        <v>1464930000</v>
      </c>
      <c r="O810" s="8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_xlfn.TEXTSPLIT(R810,"/",)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 s="8">
        <f t="shared" si="49"/>
        <v>41135.208333333336</v>
      </c>
      <c r="N811">
        <v>1345006800</v>
      </c>
      <c r="O811" s="8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_xlfn.TEXTSPLIT(R811,"/",)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 s="8">
        <f t="shared" si="49"/>
        <v>43067.25</v>
      </c>
      <c r="N812">
        <v>1512712800</v>
      </c>
      <c r="O812" s="8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_xlfn.TEXTSPLIT(R812,"/",)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 s="8">
        <f t="shared" si="49"/>
        <v>42378.25</v>
      </c>
      <c r="N813">
        <v>1452492000</v>
      </c>
      <c r="O813" s="8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_xlfn.TEXTSPLIT(R813,"/",)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 s="8">
        <f t="shared" si="49"/>
        <v>43206.208333333328</v>
      </c>
      <c r="N814">
        <v>1524286800</v>
      </c>
      <c r="O814" s="8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_xlfn.TEXTSPLIT(R814,"/",)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 s="8">
        <f t="shared" si="49"/>
        <v>41148.208333333336</v>
      </c>
      <c r="N815">
        <v>1346907600</v>
      </c>
      <c r="O815" s="8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_xlfn.TEXTSPLIT(R815,"/",)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 s="8">
        <f t="shared" si="49"/>
        <v>42517.208333333328</v>
      </c>
      <c r="N816">
        <v>1464498000</v>
      </c>
      <c r="O816" s="8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_xlfn.TEXTSPLIT(R816,"/",)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 s="8">
        <f t="shared" si="49"/>
        <v>43068.25</v>
      </c>
      <c r="N817">
        <v>1514181600</v>
      </c>
      <c r="O817" s="8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_xlfn.TEXTSPLIT(R817,"/",)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 s="8">
        <f t="shared" si="49"/>
        <v>41680.25</v>
      </c>
      <c r="N818">
        <v>1392184800</v>
      </c>
      <c r="O818" s="8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_xlfn.TEXTSPLIT(R818,"/",)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 s="8">
        <f t="shared" si="49"/>
        <v>43589.208333333328</v>
      </c>
      <c r="N819">
        <v>1559365200</v>
      </c>
      <c r="O819" s="8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_xlfn.TEXTSPLIT(R819,"/",)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 s="8">
        <f t="shared" si="49"/>
        <v>43486.25</v>
      </c>
      <c r="N820">
        <v>1549173600</v>
      </c>
      <c r="O820" s="8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_xlfn.TEXTSPLIT(R820,"/",)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 s="8">
        <f t="shared" si="49"/>
        <v>41237.25</v>
      </c>
      <c r="N821">
        <v>1355032800</v>
      </c>
      <c r="O821" s="8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_xlfn.TEXTSPLIT(R821,"/",)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 s="8">
        <f t="shared" si="49"/>
        <v>43310.208333333328</v>
      </c>
      <c r="N822">
        <v>1533963600</v>
      </c>
      <c r="O822" s="8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_xlfn.TEXTSPLIT(R822,"/",)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 s="8">
        <f t="shared" si="49"/>
        <v>42794.25</v>
      </c>
      <c r="N823">
        <v>1489381200</v>
      </c>
      <c r="O823" s="8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_xlfn.TEXTSPLIT(R823,"/",)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 s="8">
        <f t="shared" si="49"/>
        <v>41698.25</v>
      </c>
      <c r="N824">
        <v>1395032400</v>
      </c>
      <c r="O824" s="8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_xlfn.TEXTSPLIT(R824,"/",)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 s="8">
        <f t="shared" si="49"/>
        <v>41892.208333333336</v>
      </c>
      <c r="N825">
        <v>1412485200</v>
      </c>
      <c r="O825" s="8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_xlfn.TEXTSPLIT(R825,"/",)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 s="8">
        <f t="shared" si="49"/>
        <v>40348.208333333336</v>
      </c>
      <c r="N826">
        <v>1279688400</v>
      </c>
      <c r="O826" s="8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_xlfn.TEXTSPLIT(R826,"/",)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 s="8">
        <f t="shared" si="49"/>
        <v>42941.208333333328</v>
      </c>
      <c r="N827">
        <v>1501995600</v>
      </c>
      <c r="O827" s="8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_xlfn.TEXTSPLIT(R827,"/",)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 s="8">
        <f t="shared" si="49"/>
        <v>40525.25</v>
      </c>
      <c r="N828">
        <v>1294639200</v>
      </c>
      <c r="O828" s="8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_xlfn.TEXTSPLIT(R828,"/",)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 s="8">
        <f t="shared" si="49"/>
        <v>40666.208333333336</v>
      </c>
      <c r="N829">
        <v>1305435600</v>
      </c>
      <c r="O829" s="8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_xlfn.TEXTSPLIT(R829,"/",)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 s="8">
        <f t="shared" si="49"/>
        <v>43340.208333333328</v>
      </c>
      <c r="N830">
        <v>1537592400</v>
      </c>
      <c r="O830" s="8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_xlfn.TEXTSPLIT(R830,"/",)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 s="8">
        <f t="shared" si="49"/>
        <v>42164.208333333328</v>
      </c>
      <c r="N831">
        <v>1435122000</v>
      </c>
      <c r="O831" s="8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_xlfn.TEXTSPLIT(R831,"/",)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 s="8">
        <f t="shared" si="49"/>
        <v>43103.25</v>
      </c>
      <c r="N832">
        <v>1520056800</v>
      </c>
      <c r="O832" s="8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_xlfn.TEXTSPLIT(R832,"/",)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 s="8">
        <f t="shared" si="49"/>
        <v>40994.208333333336</v>
      </c>
      <c r="N833">
        <v>1335675600</v>
      </c>
      <c r="O833" s="8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_xlfn.TEXTSPLIT(R833,"/",)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3.1517592592592591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 s="8">
        <f t="shared" si="49"/>
        <v>42299.208333333328</v>
      </c>
      <c r="N834">
        <v>1448431200</v>
      </c>
      <c r="O834" s="8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_xlfn.TEXTSPLIT(R834,"/",)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</f>
        <v>1.5769117647058823</v>
      </c>
      <c r="G835" t="s">
        <v>20</v>
      </c>
      <c r="H835">
        <v>165</v>
      </c>
      <c r="I835" s="5">
        <f t="shared" si="51"/>
        <v>64.987878787878785</v>
      </c>
      <c r="J835" t="s">
        <v>36</v>
      </c>
      <c r="K835" t="s">
        <v>37</v>
      </c>
      <c r="L835">
        <v>1297663200</v>
      </c>
      <c r="M835" s="8">
        <f t="shared" ref="M835:M898" si="53">(((L835/60)/60)/24)+DATE(1970,1,1)</f>
        <v>40588.25</v>
      </c>
      <c r="N835">
        <v>1298613600</v>
      </c>
      <c r="O835" s="8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_xlfn.TEXTSPLIT(R835,"/",)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 s="5">
        <f t="shared" ref="I836:I899" si="55">IF(H836=0,0,E836/H836)</f>
        <v>94.352941176470594</v>
      </c>
      <c r="J836" t="s">
        <v>21</v>
      </c>
      <c r="K836" t="s">
        <v>22</v>
      </c>
      <c r="L836">
        <v>1371963600</v>
      </c>
      <c r="M836" s="8">
        <f t="shared" si="53"/>
        <v>41448.208333333336</v>
      </c>
      <c r="N836">
        <v>1372482000</v>
      </c>
      <c r="O836" s="8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_xlfn.TEXTSPLIT(R836,"/",)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 s="8">
        <f t="shared" si="53"/>
        <v>42063.25</v>
      </c>
      <c r="N837">
        <v>1425621600</v>
      </c>
      <c r="O837" s="8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_xlfn.TEXTSPLIT(R837,"/",)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 s="8">
        <f t="shared" si="53"/>
        <v>40214.25</v>
      </c>
      <c r="N838">
        <v>1266300000</v>
      </c>
      <c r="O838" s="8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_xlfn.TEXTSPLIT(R838,"/",)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 s="8">
        <f t="shared" si="53"/>
        <v>40629.208333333336</v>
      </c>
      <c r="N839">
        <v>1305867600</v>
      </c>
      <c r="O839" s="8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_xlfn.TEXTSPLIT(R839,"/",)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 s="8">
        <f t="shared" si="53"/>
        <v>43370.208333333328</v>
      </c>
      <c r="N840">
        <v>1538802000</v>
      </c>
      <c r="O840" s="8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_xlfn.TEXTSPLIT(R840,"/",)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 s="8">
        <f t="shared" si="53"/>
        <v>41715.208333333336</v>
      </c>
      <c r="N841">
        <v>1398920400</v>
      </c>
      <c r="O841" s="8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_xlfn.TEXTSPLIT(R841,"/",)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 s="8">
        <f t="shared" si="53"/>
        <v>41836.208333333336</v>
      </c>
      <c r="N842">
        <v>1405659600</v>
      </c>
      <c r="O842" s="8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_xlfn.TEXTSPLIT(R842,"/",)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 s="8">
        <f t="shared" si="53"/>
        <v>42419.25</v>
      </c>
      <c r="N843">
        <v>1457244000</v>
      </c>
      <c r="O843" s="8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_xlfn.TEXTSPLIT(R843,"/",)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 s="8">
        <f t="shared" si="53"/>
        <v>43266.208333333328</v>
      </c>
      <c r="N844">
        <v>1529298000</v>
      </c>
      <c r="O844" s="8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_xlfn.TEXTSPLIT(R844,"/",)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 s="8">
        <f t="shared" si="53"/>
        <v>43338.208333333328</v>
      </c>
      <c r="N845">
        <v>1535778000</v>
      </c>
      <c r="O845" s="8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_xlfn.TEXTSPLIT(R845,"/",)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 s="8">
        <f t="shared" si="53"/>
        <v>40930.25</v>
      </c>
      <c r="N846">
        <v>1327471200</v>
      </c>
      <c r="O846" s="8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_xlfn.TEXTSPLIT(R846,"/",)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 s="8">
        <f t="shared" si="53"/>
        <v>43235.208333333328</v>
      </c>
      <c r="N847">
        <v>1529557200</v>
      </c>
      <c r="O847" s="8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_xlfn.TEXTSPLIT(R847,"/",)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 s="8">
        <f t="shared" si="53"/>
        <v>43302.208333333328</v>
      </c>
      <c r="N848">
        <v>1535259600</v>
      </c>
      <c r="O848" s="8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_xlfn.TEXTSPLIT(R848,"/",)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 s="8">
        <f t="shared" si="53"/>
        <v>43107.25</v>
      </c>
      <c r="N849">
        <v>1515564000</v>
      </c>
      <c r="O849" s="8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_xlfn.TEXTSPLIT(R849,"/",)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 s="8">
        <f t="shared" si="53"/>
        <v>40341.208333333336</v>
      </c>
      <c r="N850">
        <v>1277096400</v>
      </c>
      <c r="O850" s="8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_xlfn.TEXTSPLIT(R850,"/",)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 s="8">
        <f t="shared" si="53"/>
        <v>40948.25</v>
      </c>
      <c r="N851">
        <v>1329026400</v>
      </c>
      <c r="O851" s="8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_xlfn.TEXTSPLIT(R851,"/",)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 s="8">
        <f t="shared" si="53"/>
        <v>40866.25</v>
      </c>
      <c r="N852">
        <v>1322978400</v>
      </c>
      <c r="O852" s="8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_xlfn.TEXTSPLIT(R852,"/",)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 s="8">
        <f t="shared" si="53"/>
        <v>41031.208333333336</v>
      </c>
      <c r="N853">
        <v>1338786000</v>
      </c>
      <c r="O853" s="8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_xlfn.TEXTSPLIT(R853,"/",)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 s="8">
        <f t="shared" si="53"/>
        <v>40740.208333333336</v>
      </c>
      <c r="N854">
        <v>1311656400</v>
      </c>
      <c r="O854" s="8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_xlfn.TEXTSPLIT(R854,"/",)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 s="8">
        <f t="shared" si="53"/>
        <v>40714.208333333336</v>
      </c>
      <c r="N855">
        <v>1308978000</v>
      </c>
      <c r="O855" s="8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_xlfn.TEXTSPLIT(R855,"/",)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 s="8">
        <f t="shared" si="53"/>
        <v>43787.25</v>
      </c>
      <c r="N856">
        <v>1576389600</v>
      </c>
      <c r="O856" s="8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_xlfn.TEXTSPLIT(R856,"/",)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 s="8">
        <f t="shared" si="53"/>
        <v>40712.208333333336</v>
      </c>
      <c r="N857">
        <v>1311051600</v>
      </c>
      <c r="O857" s="8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_xlfn.TEXTSPLIT(R857,"/",)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 s="8">
        <f t="shared" si="53"/>
        <v>41023.208333333336</v>
      </c>
      <c r="N858">
        <v>1336712400</v>
      </c>
      <c r="O858" s="8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_xlfn.TEXTSPLIT(R858,"/",)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 s="8">
        <f t="shared" si="53"/>
        <v>40944.25</v>
      </c>
      <c r="N859">
        <v>1330408800</v>
      </c>
      <c r="O859" s="8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_xlfn.TEXTSPLIT(R859,"/",)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 s="8">
        <f t="shared" si="53"/>
        <v>43211.208333333328</v>
      </c>
      <c r="N860">
        <v>1524891600</v>
      </c>
      <c r="O860" s="8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_xlfn.TEXTSPLIT(R860,"/",)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 s="8">
        <f t="shared" si="53"/>
        <v>41334.25</v>
      </c>
      <c r="N861">
        <v>1363669200</v>
      </c>
      <c r="O861" s="8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_xlfn.TEXTSPLIT(R861,"/",)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 s="8">
        <f t="shared" si="53"/>
        <v>43515.25</v>
      </c>
      <c r="N862">
        <v>1551420000</v>
      </c>
      <c r="O862" s="8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_xlfn.TEXTSPLIT(R862,"/",)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 s="8">
        <f t="shared" si="53"/>
        <v>40258.208333333336</v>
      </c>
      <c r="N863">
        <v>1269838800</v>
      </c>
      <c r="O863" s="8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_xlfn.TEXTSPLIT(R863,"/",)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 s="8">
        <f t="shared" si="53"/>
        <v>40756.208333333336</v>
      </c>
      <c r="N864">
        <v>1312520400</v>
      </c>
      <c r="O864" s="8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_xlfn.TEXTSPLIT(R864,"/",)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 s="8">
        <f t="shared" si="53"/>
        <v>42172.208333333328</v>
      </c>
      <c r="N865">
        <v>1436504400</v>
      </c>
      <c r="O865" s="8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_xlfn.TEXTSPLIT(R865,"/",)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 s="8">
        <f t="shared" si="53"/>
        <v>42601.208333333328</v>
      </c>
      <c r="N866">
        <v>1472014800</v>
      </c>
      <c r="O866" s="8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_xlfn.TEXTSPLIT(R866,"/",)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 s="8">
        <f t="shared" si="53"/>
        <v>41897.208333333336</v>
      </c>
      <c r="N867">
        <v>1411534800</v>
      </c>
      <c r="O867" s="8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_xlfn.TEXTSPLIT(R867,"/",)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 s="8">
        <f t="shared" si="53"/>
        <v>40671.208333333336</v>
      </c>
      <c r="N868">
        <v>1304917200</v>
      </c>
      <c r="O868" s="8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_xlfn.TEXTSPLIT(R868,"/",)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 s="8">
        <f t="shared" si="53"/>
        <v>43382.208333333328</v>
      </c>
      <c r="N869">
        <v>1539579600</v>
      </c>
      <c r="O869" s="8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_xlfn.TEXTSPLIT(R869,"/",)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 s="8">
        <f t="shared" si="53"/>
        <v>41559.208333333336</v>
      </c>
      <c r="N870">
        <v>1382504400</v>
      </c>
      <c r="O870" s="8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_xlfn.TEXTSPLIT(R870,"/",)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 s="8">
        <f t="shared" si="53"/>
        <v>40350.208333333336</v>
      </c>
      <c r="N871">
        <v>1278306000</v>
      </c>
      <c r="O871" s="8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_xlfn.TEXTSPLIT(R871,"/",)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 s="8">
        <f t="shared" si="53"/>
        <v>42240.208333333328</v>
      </c>
      <c r="N872">
        <v>1442552400</v>
      </c>
      <c r="O872" s="8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_xlfn.TEXTSPLIT(R872,"/",)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 s="8">
        <f t="shared" si="53"/>
        <v>43040.208333333328</v>
      </c>
      <c r="N873">
        <v>1511071200</v>
      </c>
      <c r="O873" s="8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_xlfn.TEXTSPLIT(R873,"/",)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 s="8">
        <f t="shared" si="53"/>
        <v>43346.208333333328</v>
      </c>
      <c r="N874">
        <v>1536382800</v>
      </c>
      <c r="O874" s="8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_xlfn.TEXTSPLIT(R874,"/",)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 s="8">
        <f t="shared" si="53"/>
        <v>41647.25</v>
      </c>
      <c r="N875">
        <v>1389592800</v>
      </c>
      <c r="O875" s="8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_xlfn.TEXTSPLIT(R875,"/",)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 s="8">
        <f t="shared" si="53"/>
        <v>40291.208333333336</v>
      </c>
      <c r="N876">
        <v>1275282000</v>
      </c>
      <c r="O876" s="8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_xlfn.TEXTSPLIT(R876,"/",)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 s="8">
        <f t="shared" si="53"/>
        <v>40556.25</v>
      </c>
      <c r="N877">
        <v>1294984800</v>
      </c>
      <c r="O877" s="8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_xlfn.TEXTSPLIT(R877,"/",)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 s="8">
        <f t="shared" si="53"/>
        <v>43624.208333333328</v>
      </c>
      <c r="N878">
        <v>1562043600</v>
      </c>
      <c r="O878" s="8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_xlfn.TEXTSPLIT(R878,"/",)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 s="8">
        <f t="shared" si="53"/>
        <v>42577.208333333328</v>
      </c>
      <c r="N879">
        <v>1469595600</v>
      </c>
      <c r="O879" s="8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_xlfn.TEXTSPLIT(R879,"/",)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 s="8">
        <f t="shared" si="53"/>
        <v>43845.25</v>
      </c>
      <c r="N880">
        <v>1581141600</v>
      </c>
      <c r="O880" s="8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_xlfn.TEXTSPLIT(R880,"/",)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 s="8">
        <f t="shared" si="53"/>
        <v>42788.25</v>
      </c>
      <c r="N881">
        <v>1488520800</v>
      </c>
      <c r="O881" s="8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_xlfn.TEXTSPLIT(R881,"/",)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 s="8">
        <f t="shared" si="53"/>
        <v>43667.208333333328</v>
      </c>
      <c r="N882">
        <v>1563858000</v>
      </c>
      <c r="O882" s="8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_xlfn.TEXTSPLIT(R882,"/",)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 s="8">
        <f t="shared" si="53"/>
        <v>42194.208333333328</v>
      </c>
      <c r="N883">
        <v>1438923600</v>
      </c>
      <c r="O883" s="8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_xlfn.TEXTSPLIT(R883,"/",)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 s="8">
        <f t="shared" si="53"/>
        <v>42025.25</v>
      </c>
      <c r="N884">
        <v>1422165600</v>
      </c>
      <c r="O884" s="8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_xlfn.TEXTSPLIT(R884,"/",)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 s="8">
        <f t="shared" si="53"/>
        <v>40323.208333333336</v>
      </c>
      <c r="N885">
        <v>1277874000</v>
      </c>
      <c r="O885" s="8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_xlfn.TEXTSPLIT(R885,"/",)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 s="8">
        <f t="shared" si="53"/>
        <v>41763.208333333336</v>
      </c>
      <c r="N886">
        <v>1399352400</v>
      </c>
      <c r="O886" s="8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_xlfn.TEXTSPLIT(R886,"/",)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 s="8">
        <f t="shared" si="53"/>
        <v>40335.208333333336</v>
      </c>
      <c r="N887">
        <v>1279083600</v>
      </c>
      <c r="O887" s="8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_xlfn.TEXTSPLIT(R887,"/",)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 s="8">
        <f t="shared" si="53"/>
        <v>40416.208333333336</v>
      </c>
      <c r="N888">
        <v>1284354000</v>
      </c>
      <c r="O888" s="8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_xlfn.TEXTSPLIT(R888,"/",)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 s="8">
        <f t="shared" si="53"/>
        <v>42202.208333333328</v>
      </c>
      <c r="N889">
        <v>1441170000</v>
      </c>
      <c r="O889" s="8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_xlfn.TEXTSPLIT(R889,"/",)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 s="8">
        <f t="shared" si="53"/>
        <v>42836.208333333328</v>
      </c>
      <c r="N890">
        <v>1493528400</v>
      </c>
      <c r="O890" s="8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_xlfn.TEXTSPLIT(R890,"/",)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 s="8">
        <f t="shared" si="53"/>
        <v>41710.208333333336</v>
      </c>
      <c r="N891">
        <v>1395205200</v>
      </c>
      <c r="O891" s="8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_xlfn.TEXTSPLIT(R891,"/",)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 s="8">
        <f t="shared" si="53"/>
        <v>43640.208333333328</v>
      </c>
      <c r="N892">
        <v>1561438800</v>
      </c>
      <c r="O892" s="8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_xlfn.TEXTSPLIT(R892,"/",)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 s="8">
        <f t="shared" si="53"/>
        <v>40880.25</v>
      </c>
      <c r="N893">
        <v>1326693600</v>
      </c>
      <c r="O893" s="8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_xlfn.TEXTSPLIT(R893,"/",)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 s="8">
        <f t="shared" si="53"/>
        <v>40319.208333333336</v>
      </c>
      <c r="N894">
        <v>1277960400</v>
      </c>
      <c r="O894" s="8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_xlfn.TEXTSPLIT(R894,"/",)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 s="8">
        <f t="shared" si="53"/>
        <v>42170.208333333328</v>
      </c>
      <c r="N895">
        <v>1434690000</v>
      </c>
      <c r="O895" s="8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_xlfn.TEXTSPLIT(R895,"/",)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 s="8">
        <f t="shared" si="53"/>
        <v>41466.208333333336</v>
      </c>
      <c r="N896">
        <v>1376110800</v>
      </c>
      <c r="O896" s="8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_xlfn.TEXTSPLIT(R896,"/",)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 s="8">
        <f t="shared" si="53"/>
        <v>43134.25</v>
      </c>
      <c r="N897">
        <v>1518415200</v>
      </c>
      <c r="O897" s="8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_xlfn.TEXTSPLIT(R897,"/",)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7.7443434343434348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 s="8">
        <f t="shared" si="53"/>
        <v>40738.208333333336</v>
      </c>
      <c r="N898">
        <v>1310878800</v>
      </c>
      <c r="O898" s="8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_xlfn.TEXTSPLIT(R898,"/",)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</f>
        <v>0.27693181818181817</v>
      </c>
      <c r="G899" t="s">
        <v>14</v>
      </c>
      <c r="H899">
        <v>27</v>
      </c>
      <c r="I899" s="5">
        <f t="shared" si="55"/>
        <v>90.259259259259252</v>
      </c>
      <c r="J899" t="s">
        <v>21</v>
      </c>
      <c r="K899" t="s">
        <v>22</v>
      </c>
      <c r="L899">
        <v>1556427600</v>
      </c>
      <c r="M899" s="8">
        <f t="shared" ref="M899:M962" si="57">(((L899/60)/60)/24)+DATE(1970,1,1)</f>
        <v>43583.208333333328</v>
      </c>
      <c r="N899">
        <v>1556600400</v>
      </c>
      <c r="O899" s="8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_xlfn.TEXTSPLIT(R899,"/",)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s="5">
        <f t="shared" ref="I900:I963" si="59">IF(H900=0,0,E900/H900)</f>
        <v>76.978705978705975</v>
      </c>
      <c r="J900" t="s">
        <v>21</v>
      </c>
      <c r="K900" t="s">
        <v>22</v>
      </c>
      <c r="L900">
        <v>1576476000</v>
      </c>
      <c r="M900" s="8">
        <f t="shared" si="57"/>
        <v>43815.25</v>
      </c>
      <c r="N900">
        <v>1576994400</v>
      </c>
      <c r="O900" s="8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_xlfn.TEXTSPLIT(R900,"/",)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 s="8">
        <f t="shared" si="57"/>
        <v>41554.208333333336</v>
      </c>
      <c r="N901">
        <v>1382677200</v>
      </c>
      <c r="O901" s="8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_xlfn.TEXTSPLIT(R901,"/",)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 s="8">
        <f t="shared" si="57"/>
        <v>41901.208333333336</v>
      </c>
      <c r="N902">
        <v>1411189200</v>
      </c>
      <c r="O902" s="8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_xlfn.TEXTSPLIT(R902,"/",)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 s="8">
        <f t="shared" si="57"/>
        <v>43298.208333333328</v>
      </c>
      <c r="N903">
        <v>1534654800</v>
      </c>
      <c r="O903" s="8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_xlfn.TEXTSPLIT(R903,"/",)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 s="8">
        <f t="shared" si="57"/>
        <v>42399.25</v>
      </c>
      <c r="N904">
        <v>1457762400</v>
      </c>
      <c r="O904" s="8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_xlfn.TEXTSPLIT(R904,"/",)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 s="8">
        <f t="shared" si="57"/>
        <v>41034.208333333336</v>
      </c>
      <c r="N905">
        <v>1337490000</v>
      </c>
      <c r="O905" s="8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_xlfn.TEXTSPLIT(R905,"/",)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 s="8">
        <f t="shared" si="57"/>
        <v>41186.208333333336</v>
      </c>
      <c r="N906">
        <v>1349672400</v>
      </c>
      <c r="O906" s="8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_xlfn.TEXTSPLIT(R906,"/",)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 s="8">
        <f t="shared" si="57"/>
        <v>41536.208333333336</v>
      </c>
      <c r="N907">
        <v>1379826000</v>
      </c>
      <c r="O907" s="8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_xlfn.TEXTSPLIT(R907,"/",)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 s="8">
        <f t="shared" si="57"/>
        <v>42868.208333333328</v>
      </c>
      <c r="N908">
        <v>1497762000</v>
      </c>
      <c r="O908" s="8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_xlfn.TEXTSPLIT(R908,"/",)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 s="8">
        <f t="shared" si="57"/>
        <v>40660.208333333336</v>
      </c>
      <c r="N909">
        <v>1304485200</v>
      </c>
      <c r="O909" s="8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_xlfn.TEXTSPLIT(R909,"/",)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 s="8">
        <f t="shared" si="57"/>
        <v>41031.208333333336</v>
      </c>
      <c r="N910">
        <v>1336885200</v>
      </c>
      <c r="O910" s="8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_xlfn.TEXTSPLIT(R910,"/",)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 s="8">
        <f t="shared" si="57"/>
        <v>43255.208333333328</v>
      </c>
      <c r="N911">
        <v>1530421200</v>
      </c>
      <c r="O911" s="8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_xlfn.TEXTSPLIT(R911,"/",)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 s="8">
        <f t="shared" si="57"/>
        <v>42026.25</v>
      </c>
      <c r="N912">
        <v>1421992800</v>
      </c>
      <c r="O912" s="8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_xlfn.TEXTSPLIT(R912,"/",)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 s="8">
        <f t="shared" si="57"/>
        <v>43717.208333333328</v>
      </c>
      <c r="N913">
        <v>1568178000</v>
      </c>
      <c r="O913" s="8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_xlfn.TEXTSPLIT(R913,"/",)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 s="8">
        <f t="shared" si="57"/>
        <v>41157.208333333336</v>
      </c>
      <c r="N914">
        <v>1347944400</v>
      </c>
      <c r="O914" s="8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_xlfn.TEXTSPLIT(R914,"/",)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 s="8">
        <f t="shared" si="57"/>
        <v>43597.208333333328</v>
      </c>
      <c r="N915">
        <v>1558760400</v>
      </c>
      <c r="O915" s="8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_xlfn.TEXTSPLIT(R915,"/",)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 s="8">
        <f t="shared" si="57"/>
        <v>41490.208333333336</v>
      </c>
      <c r="N916">
        <v>1376629200</v>
      </c>
      <c r="O916" s="8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_xlfn.TEXTSPLIT(R916,"/",)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 s="8">
        <f t="shared" si="57"/>
        <v>42976.208333333328</v>
      </c>
      <c r="N917">
        <v>1504760400</v>
      </c>
      <c r="O917" s="8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_xlfn.TEXTSPLIT(R917,"/",)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 s="8">
        <f t="shared" si="57"/>
        <v>41991.25</v>
      </c>
      <c r="N918">
        <v>1419660000</v>
      </c>
      <c r="O918" s="8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_xlfn.TEXTSPLIT(R918,"/",)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 s="8">
        <f t="shared" si="57"/>
        <v>40722.208333333336</v>
      </c>
      <c r="N919">
        <v>1311310800</v>
      </c>
      <c r="O919" s="8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_xlfn.TEXTSPLIT(R919,"/",)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 s="8">
        <f t="shared" si="57"/>
        <v>41117.208333333336</v>
      </c>
      <c r="N920">
        <v>1344315600</v>
      </c>
      <c r="O920" s="8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_xlfn.TEXTSPLIT(R920,"/",)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 s="8">
        <f t="shared" si="57"/>
        <v>43022.208333333328</v>
      </c>
      <c r="N921">
        <v>1510725600</v>
      </c>
      <c r="O921" s="8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_xlfn.TEXTSPLIT(R921,"/",)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 s="8">
        <f t="shared" si="57"/>
        <v>43503.25</v>
      </c>
      <c r="N922">
        <v>1551247200</v>
      </c>
      <c r="O922" s="8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_xlfn.TEXTSPLIT(R922,"/",)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 s="8">
        <f t="shared" si="57"/>
        <v>40951.25</v>
      </c>
      <c r="N923">
        <v>1330236000</v>
      </c>
      <c r="O923" s="8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_xlfn.TEXTSPLIT(R923,"/",)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 s="8">
        <f t="shared" si="57"/>
        <v>43443.25</v>
      </c>
      <c r="N924">
        <v>1545112800</v>
      </c>
      <c r="O924" s="8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_xlfn.TEXTSPLIT(R924,"/",)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 s="8">
        <f t="shared" si="57"/>
        <v>40373.208333333336</v>
      </c>
      <c r="N925">
        <v>1279170000</v>
      </c>
      <c r="O925" s="8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_xlfn.TEXTSPLIT(R925,"/",)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 s="8">
        <f t="shared" si="57"/>
        <v>43769.208333333328</v>
      </c>
      <c r="N926">
        <v>1573452000</v>
      </c>
      <c r="O926" s="8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_xlfn.TEXTSPLIT(R926,"/",)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 s="8">
        <f t="shared" si="57"/>
        <v>43000.208333333328</v>
      </c>
      <c r="N927">
        <v>1507093200</v>
      </c>
      <c r="O927" s="8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_xlfn.TEXTSPLIT(R927,"/",)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 s="8">
        <f t="shared" si="57"/>
        <v>42502.208333333328</v>
      </c>
      <c r="N928">
        <v>1463374800</v>
      </c>
      <c r="O928" s="8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_xlfn.TEXTSPLIT(R928,"/",)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 s="8">
        <f t="shared" si="57"/>
        <v>41102.208333333336</v>
      </c>
      <c r="N929">
        <v>1344574800</v>
      </c>
      <c r="O929" s="8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_xlfn.TEXTSPLIT(R929,"/",)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 s="8">
        <f t="shared" si="57"/>
        <v>41637.25</v>
      </c>
      <c r="N930">
        <v>1389074400</v>
      </c>
      <c r="O930" s="8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_xlfn.TEXTSPLIT(R930,"/",)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 s="8">
        <f t="shared" si="57"/>
        <v>42858.208333333328</v>
      </c>
      <c r="N931">
        <v>1494997200</v>
      </c>
      <c r="O931" s="8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_xlfn.TEXTSPLIT(R931,"/",)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 s="8">
        <f t="shared" si="57"/>
        <v>42060.25</v>
      </c>
      <c r="N932">
        <v>1425448800</v>
      </c>
      <c r="O932" s="8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_xlfn.TEXTSPLIT(R932,"/",)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 s="8">
        <f t="shared" si="57"/>
        <v>41818.208333333336</v>
      </c>
      <c r="N933">
        <v>1404104400</v>
      </c>
      <c r="O933" s="8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_xlfn.TEXTSPLIT(R933,"/",)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 s="8">
        <f t="shared" si="57"/>
        <v>41709.208333333336</v>
      </c>
      <c r="N934">
        <v>1394773200</v>
      </c>
      <c r="O934" s="8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_xlfn.TEXTSPLIT(R934,"/",)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 s="8">
        <f t="shared" si="57"/>
        <v>41372.208333333336</v>
      </c>
      <c r="N935">
        <v>1366520400</v>
      </c>
      <c r="O935" s="8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_xlfn.TEXTSPLIT(R935,"/",)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 s="8">
        <f t="shared" si="57"/>
        <v>42422.25</v>
      </c>
      <c r="N936">
        <v>1456639200</v>
      </c>
      <c r="O936" s="8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_xlfn.TEXTSPLIT(R936,"/",)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 s="8">
        <f t="shared" si="57"/>
        <v>42209.208333333328</v>
      </c>
      <c r="N937">
        <v>1438318800</v>
      </c>
      <c r="O937" s="8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_xlfn.TEXTSPLIT(R937,"/",)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 s="8">
        <f t="shared" si="57"/>
        <v>43668.208333333328</v>
      </c>
      <c r="N938">
        <v>1564030800</v>
      </c>
      <c r="O938" s="8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_xlfn.TEXTSPLIT(R938,"/",)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 s="8">
        <f t="shared" si="57"/>
        <v>42334.25</v>
      </c>
      <c r="N939">
        <v>1449295200</v>
      </c>
      <c r="O939" s="8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_xlfn.TEXTSPLIT(R939,"/",)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 s="8">
        <f t="shared" si="57"/>
        <v>43263.208333333328</v>
      </c>
      <c r="N940">
        <v>1531890000</v>
      </c>
      <c r="O940" s="8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_xlfn.TEXTSPLIT(R940,"/",)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 s="8">
        <f t="shared" si="57"/>
        <v>40670.208333333336</v>
      </c>
      <c r="N941">
        <v>1306213200</v>
      </c>
      <c r="O941" s="8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_xlfn.TEXTSPLIT(R941,"/",)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 s="8">
        <f t="shared" si="57"/>
        <v>41244.25</v>
      </c>
      <c r="N942">
        <v>1356242400</v>
      </c>
      <c r="O942" s="8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_xlfn.TEXTSPLIT(R942,"/",)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 s="8">
        <f t="shared" si="57"/>
        <v>40552.25</v>
      </c>
      <c r="N943">
        <v>1297576800</v>
      </c>
      <c r="O943" s="8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_xlfn.TEXTSPLIT(R943,"/",)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 s="8">
        <f t="shared" si="57"/>
        <v>40568.25</v>
      </c>
      <c r="N944">
        <v>1296194400</v>
      </c>
      <c r="O944" s="8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_xlfn.TEXTSPLIT(R944,"/",)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 s="8">
        <f t="shared" si="57"/>
        <v>41906.208333333336</v>
      </c>
      <c r="N945">
        <v>1414558800</v>
      </c>
      <c r="O945" s="8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_xlfn.TEXTSPLIT(R945,"/",)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 s="8">
        <f t="shared" si="57"/>
        <v>42776.25</v>
      </c>
      <c r="N946">
        <v>1488348000</v>
      </c>
      <c r="O946" s="8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_xlfn.TEXTSPLIT(R946,"/",)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 s="8">
        <f t="shared" si="57"/>
        <v>41004.208333333336</v>
      </c>
      <c r="N947">
        <v>1334898000</v>
      </c>
      <c r="O947" s="8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_xlfn.TEXTSPLIT(R947,"/",)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 s="8">
        <f t="shared" si="57"/>
        <v>40710.208333333336</v>
      </c>
      <c r="N948">
        <v>1308373200</v>
      </c>
      <c r="O948" s="8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_xlfn.TEXTSPLIT(R948,"/",)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 s="8">
        <f t="shared" si="57"/>
        <v>41908.208333333336</v>
      </c>
      <c r="N949">
        <v>1412312400</v>
      </c>
      <c r="O949" s="8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_xlfn.TEXTSPLIT(R949,"/",)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 s="8">
        <f t="shared" si="57"/>
        <v>41985.25</v>
      </c>
      <c r="N950">
        <v>1419228000</v>
      </c>
      <c r="O950" s="8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_xlfn.TEXTSPLIT(R950,"/",)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 s="8">
        <f t="shared" si="57"/>
        <v>42112.208333333328</v>
      </c>
      <c r="N951">
        <v>1430974800</v>
      </c>
      <c r="O951" s="8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_xlfn.TEXTSPLIT(R951,"/",)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 s="8">
        <f t="shared" si="57"/>
        <v>43571.208333333328</v>
      </c>
      <c r="N952">
        <v>1555822800</v>
      </c>
      <c r="O952" s="8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_xlfn.TEXTSPLIT(R952,"/",)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 s="8">
        <f t="shared" si="57"/>
        <v>42730.25</v>
      </c>
      <c r="N953">
        <v>1482818400</v>
      </c>
      <c r="O953" s="8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_xlfn.TEXTSPLIT(R953,"/",)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 s="8">
        <f t="shared" si="57"/>
        <v>42591.208333333328</v>
      </c>
      <c r="N954">
        <v>1471928400</v>
      </c>
      <c r="O954" s="8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_xlfn.TEXTSPLIT(R954,"/",)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 s="8">
        <f t="shared" si="57"/>
        <v>42358.25</v>
      </c>
      <c r="N955">
        <v>1453701600</v>
      </c>
      <c r="O955" s="8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_xlfn.TEXTSPLIT(R955,"/",)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 s="8">
        <f t="shared" si="57"/>
        <v>41174.208333333336</v>
      </c>
      <c r="N956">
        <v>1350363600</v>
      </c>
      <c r="O956" s="8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_xlfn.TEXTSPLIT(R956,"/",)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 s="8">
        <f t="shared" si="57"/>
        <v>41238.25</v>
      </c>
      <c r="N957">
        <v>1353996000</v>
      </c>
      <c r="O957" s="8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_xlfn.TEXTSPLIT(R957,"/",)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 s="8">
        <f t="shared" si="57"/>
        <v>42360.25</v>
      </c>
      <c r="N958">
        <v>1451109600</v>
      </c>
      <c r="O958" s="8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_xlfn.TEXTSPLIT(R958,"/",)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 s="8">
        <f t="shared" si="57"/>
        <v>40955.25</v>
      </c>
      <c r="N959">
        <v>1329631200</v>
      </c>
      <c r="O959" s="8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_xlfn.TEXTSPLIT(R959,"/",)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 s="8">
        <f t="shared" si="57"/>
        <v>40350.208333333336</v>
      </c>
      <c r="N960">
        <v>1278997200</v>
      </c>
      <c r="O960" s="8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_xlfn.TEXTSPLIT(R960,"/",)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 s="8">
        <f t="shared" si="57"/>
        <v>40357.208333333336</v>
      </c>
      <c r="N961">
        <v>1280120400</v>
      </c>
      <c r="O961" s="8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_xlfn.TEXTSPLIT(R961,"/",)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0.85054545454545449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 s="8">
        <f t="shared" si="57"/>
        <v>42408.25</v>
      </c>
      <c r="N962">
        <v>1458104400</v>
      </c>
      <c r="O962" s="8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_xlfn.TEXTSPLIT(R962,"/",)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</f>
        <v>1.1929824561403508</v>
      </c>
      <c r="G963" t="s">
        <v>20</v>
      </c>
      <c r="H963">
        <v>155</v>
      </c>
      <c r="I963" s="5">
        <f t="shared" si="59"/>
        <v>43.87096774193548</v>
      </c>
      <c r="J963" t="s">
        <v>21</v>
      </c>
      <c r="K963" t="s">
        <v>22</v>
      </c>
      <c r="L963">
        <v>1297922400</v>
      </c>
      <c r="M963" s="8">
        <f t="shared" ref="M963:M1001" si="61">(((L963/60)/60)/24)+DATE(1970,1,1)</f>
        <v>40591.25</v>
      </c>
      <c r="N963">
        <v>1298268000</v>
      </c>
      <c r="O963" s="8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_xlfn.TEXTSPLIT(R963,"/",)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 s="5">
        <f t="shared" ref="I964:I1001" si="63">IF(H964=0,0,E964/H964)</f>
        <v>40.063909774436091</v>
      </c>
      <c r="J964" t="s">
        <v>21</v>
      </c>
      <c r="K964" t="s">
        <v>22</v>
      </c>
      <c r="L964">
        <v>1384408800</v>
      </c>
      <c r="M964" s="8">
        <f t="shared" si="61"/>
        <v>41592.25</v>
      </c>
      <c r="N964">
        <v>1386223200</v>
      </c>
      <c r="O964" s="8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_xlfn.TEXTSPLIT(R964,"/",)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 s="8">
        <f t="shared" si="61"/>
        <v>40607.25</v>
      </c>
      <c r="N965">
        <v>1299823200</v>
      </c>
      <c r="O965" s="8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_xlfn.TEXTSPLIT(R965,"/",)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 s="8">
        <f t="shared" si="61"/>
        <v>42135.208333333328</v>
      </c>
      <c r="N966">
        <v>1431752400</v>
      </c>
      <c r="O966" s="8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_xlfn.TEXTSPLIT(R966,"/",)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 s="8">
        <f t="shared" si="61"/>
        <v>40203.25</v>
      </c>
      <c r="N967">
        <v>1267855200</v>
      </c>
      <c r="O967" s="8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_xlfn.TEXTSPLIT(R967,"/",)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 s="8">
        <f t="shared" si="61"/>
        <v>42901.208333333328</v>
      </c>
      <c r="N968">
        <v>1497675600</v>
      </c>
      <c r="O968" s="8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_xlfn.TEXTSPLIT(R968,"/",)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 s="8">
        <f t="shared" si="61"/>
        <v>41005.208333333336</v>
      </c>
      <c r="N969">
        <v>1336885200</v>
      </c>
      <c r="O969" s="8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_xlfn.TEXTSPLIT(R969,"/",)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 s="8">
        <f t="shared" si="61"/>
        <v>40544.25</v>
      </c>
      <c r="N970">
        <v>1295157600</v>
      </c>
      <c r="O970" s="8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_xlfn.TEXTSPLIT(R970,"/",)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 s="8">
        <f t="shared" si="61"/>
        <v>43821.25</v>
      </c>
      <c r="N971">
        <v>1577599200</v>
      </c>
      <c r="O971" s="8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_xlfn.TEXTSPLIT(R971,"/",)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 s="8">
        <f t="shared" si="61"/>
        <v>40672.208333333336</v>
      </c>
      <c r="N972">
        <v>1305003600</v>
      </c>
      <c r="O972" s="8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_xlfn.TEXTSPLIT(R972,"/",)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 s="8">
        <f t="shared" si="61"/>
        <v>41555.208333333336</v>
      </c>
      <c r="N973">
        <v>1381726800</v>
      </c>
      <c r="O973" s="8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_xlfn.TEXTSPLIT(R973,"/",)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 s="8">
        <f t="shared" si="61"/>
        <v>41792.208333333336</v>
      </c>
      <c r="N974">
        <v>1402462800</v>
      </c>
      <c r="O974" s="8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_xlfn.TEXTSPLIT(R974,"/",)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 s="8">
        <f t="shared" si="61"/>
        <v>40522.25</v>
      </c>
      <c r="N975">
        <v>1292133600</v>
      </c>
      <c r="O975" s="8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_xlfn.TEXTSPLIT(R975,"/",)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 s="8">
        <f t="shared" si="61"/>
        <v>41412.208333333336</v>
      </c>
      <c r="N976">
        <v>1368939600</v>
      </c>
      <c r="O976" s="8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_xlfn.TEXTSPLIT(R976,"/",)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 s="8">
        <f t="shared" si="61"/>
        <v>42337.25</v>
      </c>
      <c r="N977">
        <v>1452146400</v>
      </c>
      <c r="O977" s="8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_xlfn.TEXTSPLIT(R977,"/",)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 s="8">
        <f t="shared" si="61"/>
        <v>40571.25</v>
      </c>
      <c r="N978">
        <v>1296712800</v>
      </c>
      <c r="O978" s="8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_xlfn.TEXTSPLIT(R978,"/",)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 s="8">
        <f t="shared" si="61"/>
        <v>43138.25</v>
      </c>
      <c r="N979">
        <v>1520748000</v>
      </c>
      <c r="O979" s="8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_xlfn.TEXTSPLIT(R979,"/",)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 s="8">
        <f t="shared" si="61"/>
        <v>42686.25</v>
      </c>
      <c r="N980">
        <v>1480831200</v>
      </c>
      <c r="O980" s="8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_xlfn.TEXTSPLIT(R980,"/",)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 s="8">
        <f t="shared" si="61"/>
        <v>42078.208333333328</v>
      </c>
      <c r="N981">
        <v>1426914000</v>
      </c>
      <c r="O981" s="8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_xlfn.TEXTSPLIT(R981,"/",)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 s="8">
        <f t="shared" si="61"/>
        <v>42307.208333333328</v>
      </c>
      <c r="N982">
        <v>1446616800</v>
      </c>
      <c r="O982" s="8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_xlfn.TEXTSPLIT(R982,"/",)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 s="8">
        <f t="shared" si="61"/>
        <v>43094.25</v>
      </c>
      <c r="N983">
        <v>1517032800</v>
      </c>
      <c r="O983" s="8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_xlfn.TEXTSPLIT(R983,"/",)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 s="8">
        <f t="shared" si="61"/>
        <v>40743.208333333336</v>
      </c>
      <c r="N984">
        <v>1311224400</v>
      </c>
      <c r="O984" s="8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_xlfn.TEXTSPLIT(R984,"/",)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 s="8">
        <f t="shared" si="61"/>
        <v>43681.208333333328</v>
      </c>
      <c r="N985">
        <v>1566190800</v>
      </c>
      <c r="O985" s="8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_xlfn.TEXTSPLIT(R985,"/",)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 s="8">
        <f t="shared" si="61"/>
        <v>43716.208333333328</v>
      </c>
      <c r="N986">
        <v>1570165200</v>
      </c>
      <c r="O986" s="8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_xlfn.TEXTSPLIT(R986,"/",)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 s="8">
        <f t="shared" si="61"/>
        <v>41614.25</v>
      </c>
      <c r="N987">
        <v>1388556000</v>
      </c>
      <c r="O987" s="8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_xlfn.TEXTSPLIT(R987,"/",)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 s="8">
        <f t="shared" si="61"/>
        <v>40638.208333333336</v>
      </c>
      <c r="N988">
        <v>1303189200</v>
      </c>
      <c r="O988" s="8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_xlfn.TEXTSPLIT(R988,"/",)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 s="8">
        <f t="shared" si="61"/>
        <v>42852.208333333328</v>
      </c>
      <c r="N989">
        <v>1494478800</v>
      </c>
      <c r="O989" s="8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_xlfn.TEXTSPLIT(R989,"/",)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 s="8">
        <f t="shared" si="61"/>
        <v>42686.25</v>
      </c>
      <c r="N990">
        <v>1480744800</v>
      </c>
      <c r="O990" s="8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_xlfn.TEXTSPLIT(R990,"/",)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 s="8">
        <f t="shared" si="61"/>
        <v>43571.208333333328</v>
      </c>
      <c r="N991">
        <v>1555822800</v>
      </c>
      <c r="O991" s="8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_xlfn.TEXTSPLIT(R991,"/",)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 s="8">
        <f t="shared" si="61"/>
        <v>42432.25</v>
      </c>
      <c r="N992">
        <v>1458882000</v>
      </c>
      <c r="O992" s="8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_xlfn.TEXTSPLIT(R992,"/",)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 s="8">
        <f t="shared" si="61"/>
        <v>41907.208333333336</v>
      </c>
      <c r="N993">
        <v>1411966800</v>
      </c>
      <c r="O993" s="8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_xlfn.TEXTSPLIT(R993,"/",)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 s="8">
        <f t="shared" si="61"/>
        <v>43227.208333333328</v>
      </c>
      <c r="N994">
        <v>1526878800</v>
      </c>
      <c r="O994" s="8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_xlfn.TEXTSPLIT(R994,"/",)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 s="8">
        <f t="shared" si="61"/>
        <v>42362.25</v>
      </c>
      <c r="N995">
        <v>1452405600</v>
      </c>
      <c r="O995" s="8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_xlfn.TEXTSPLIT(R995,"/",)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 s="8">
        <f t="shared" si="61"/>
        <v>41929.208333333336</v>
      </c>
      <c r="N996">
        <v>1414040400</v>
      </c>
      <c r="O996" s="8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_xlfn.TEXTSPLIT(R996,"/",)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 s="8">
        <f t="shared" si="61"/>
        <v>43408.208333333328</v>
      </c>
      <c r="N997">
        <v>1543816800</v>
      </c>
      <c r="O997" s="8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_xlfn.TEXTSPLIT(R997,"/",)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 s="8">
        <f t="shared" si="61"/>
        <v>41276.25</v>
      </c>
      <c r="N998">
        <v>1359698400</v>
      </c>
      <c r="O998" s="8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_xlfn.TEXTSPLIT(R998,"/",)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 s="8">
        <f t="shared" si="61"/>
        <v>41659.25</v>
      </c>
      <c r="N999">
        <v>1390629600</v>
      </c>
      <c r="O999" s="8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_xlfn.TEXTSPLIT(R999,"/",)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 s="8">
        <f t="shared" si="61"/>
        <v>40220.25</v>
      </c>
      <c r="N1000">
        <v>1267077600</v>
      </c>
      <c r="O1000" s="8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_xlfn.TEXTSPLIT(R1000,"/",)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 s="8">
        <f t="shared" si="61"/>
        <v>42550.208333333328</v>
      </c>
      <c r="N1001">
        <v>1467781200</v>
      </c>
      <c r="O1001" s="8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_xlfn.TEXTSPLIT(R1001,"/",)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7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conditionalFormatting sqref="G2:G1001">
    <cfRule type="containsText" dxfId="0" priority="5" operator="containsText" text="failed">
      <formula>NOT(ISERROR(SEARCH("failed",G2)))</formula>
    </cfRule>
    <cfRule type="containsText" dxfId="1" priority="4" operator="containsText" text="successful">
      <formula>NOT(ISERROR(SEARCH("successful",G2)))</formula>
    </cfRule>
    <cfRule type="containsText" dxfId="2" priority="3" operator="containsText" text="live">
      <formula>NOT(ISERROR(SEARCH("live",G2)))</formula>
    </cfRule>
    <cfRule type="containsText" dxfId="3" priority="2" operator="containsText" text="canceled">
      <formula>NOT(ISERROR(SEARCH("canceled",G2)))</formula>
    </cfRule>
    <cfRule type="containsText" dxfId="4" priority="1" operator="containsText" text="Live">
      <formula>NOT(ISERROR(SEARCH("Live",G2)))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540E-55A4-4A4F-BF21-FE68F7D6AA41}">
  <dimension ref="A1:F19"/>
  <sheetViews>
    <sheetView workbookViewId="0">
      <selection activeCell="E20" sqref="E20"/>
    </sheetView>
  </sheetViews>
  <sheetFormatPr defaultRowHeight="15.5" x14ac:dyDescent="0.35"/>
  <cols>
    <col min="1" max="1" width="19.3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6" t="s">
        <v>6</v>
      </c>
      <c r="B1" t="s">
        <v>2070</v>
      </c>
    </row>
    <row r="3" spans="1:6" x14ac:dyDescent="0.35">
      <c r="A3" s="6" t="s">
        <v>2069</v>
      </c>
      <c r="B3" s="6" t="s">
        <v>2044</v>
      </c>
    </row>
    <row r="4" spans="1:6" x14ac:dyDescent="0.3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5">
      <c r="A5" s="7" t="s">
        <v>2034</v>
      </c>
      <c r="B5" s="13">
        <v>11</v>
      </c>
      <c r="C5" s="13">
        <v>60</v>
      </c>
      <c r="D5" s="13">
        <v>5</v>
      </c>
      <c r="E5" s="13">
        <v>102</v>
      </c>
      <c r="F5" s="13">
        <v>178</v>
      </c>
    </row>
    <row r="6" spans="1:6" x14ac:dyDescent="0.35">
      <c r="A6" s="7" t="s">
        <v>2035</v>
      </c>
      <c r="B6" s="13">
        <v>4</v>
      </c>
      <c r="C6" s="13">
        <v>20</v>
      </c>
      <c r="D6" s="13"/>
      <c r="E6" s="13">
        <v>22</v>
      </c>
      <c r="F6" s="13">
        <v>46</v>
      </c>
    </row>
    <row r="7" spans="1:6" x14ac:dyDescent="0.35">
      <c r="A7" s="7" t="s">
        <v>2036</v>
      </c>
      <c r="B7" s="13">
        <v>1</v>
      </c>
      <c r="C7" s="13">
        <v>23</v>
      </c>
      <c r="D7" s="13">
        <v>3</v>
      </c>
      <c r="E7" s="13">
        <v>21</v>
      </c>
      <c r="F7" s="13">
        <v>48</v>
      </c>
    </row>
    <row r="8" spans="1:6" x14ac:dyDescent="0.35">
      <c r="A8" s="7" t="s">
        <v>2037</v>
      </c>
      <c r="B8" s="13"/>
      <c r="C8" s="13"/>
      <c r="D8" s="13"/>
      <c r="E8" s="13">
        <v>4</v>
      </c>
      <c r="F8" s="13">
        <v>4</v>
      </c>
    </row>
    <row r="9" spans="1:6" x14ac:dyDescent="0.35">
      <c r="A9" s="7" t="s">
        <v>2038</v>
      </c>
      <c r="B9" s="13">
        <v>10</v>
      </c>
      <c r="C9" s="13">
        <v>66</v>
      </c>
      <c r="D9" s="13"/>
      <c r="E9" s="13">
        <v>99</v>
      </c>
      <c r="F9" s="13">
        <v>175</v>
      </c>
    </row>
    <row r="10" spans="1:6" x14ac:dyDescent="0.35">
      <c r="A10" s="7" t="s">
        <v>2039</v>
      </c>
      <c r="B10" s="13">
        <v>4</v>
      </c>
      <c r="C10" s="13">
        <v>11</v>
      </c>
      <c r="D10" s="13">
        <v>1</v>
      </c>
      <c r="E10" s="13">
        <v>26</v>
      </c>
      <c r="F10" s="13">
        <v>42</v>
      </c>
    </row>
    <row r="11" spans="1:6" x14ac:dyDescent="0.35">
      <c r="A11" s="7" t="s">
        <v>2040</v>
      </c>
      <c r="B11" s="13">
        <v>2</v>
      </c>
      <c r="C11" s="13">
        <v>24</v>
      </c>
      <c r="D11" s="13">
        <v>1</v>
      </c>
      <c r="E11" s="13">
        <v>40</v>
      </c>
      <c r="F11" s="13">
        <v>67</v>
      </c>
    </row>
    <row r="12" spans="1:6" x14ac:dyDescent="0.35">
      <c r="A12" s="7" t="s">
        <v>2041</v>
      </c>
      <c r="B12" s="13">
        <v>2</v>
      </c>
      <c r="C12" s="13">
        <v>28</v>
      </c>
      <c r="D12" s="13">
        <v>2</v>
      </c>
      <c r="E12" s="13">
        <v>64</v>
      </c>
      <c r="F12" s="13">
        <v>96</v>
      </c>
    </row>
    <row r="13" spans="1:6" x14ac:dyDescent="0.35">
      <c r="A13" s="7" t="s">
        <v>2042</v>
      </c>
      <c r="B13" s="13">
        <v>23</v>
      </c>
      <c r="C13" s="13">
        <v>132</v>
      </c>
      <c r="D13" s="13">
        <v>2</v>
      </c>
      <c r="E13" s="13">
        <v>187</v>
      </c>
      <c r="F13" s="13">
        <v>344</v>
      </c>
    </row>
    <row r="14" spans="1:6" x14ac:dyDescent="0.35">
      <c r="A14" s="7" t="s">
        <v>2043</v>
      </c>
      <c r="B14" s="13">
        <v>57</v>
      </c>
      <c r="C14" s="13">
        <v>364</v>
      </c>
      <c r="D14" s="13">
        <v>14</v>
      </c>
      <c r="E14" s="13">
        <v>565</v>
      </c>
      <c r="F14" s="13">
        <v>1000</v>
      </c>
    </row>
    <row r="17" spans="5:5" x14ac:dyDescent="0.35">
      <c r="E17">
        <f>187/344</f>
        <v>0.54360465116279066</v>
      </c>
    </row>
    <row r="18" spans="5:5" x14ac:dyDescent="0.35">
      <c r="E18">
        <f>102/178</f>
        <v>0.5730337078651685</v>
      </c>
    </row>
    <row r="19" spans="5:5" x14ac:dyDescent="0.35">
      <c r="E19">
        <f>99/175</f>
        <v>0.56571428571428573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0F3D-9006-45D9-9851-E18B4115C4D9}">
  <dimension ref="A1:F30"/>
  <sheetViews>
    <sheetView workbookViewId="0">
      <selection activeCell="A4" sqref="A4"/>
    </sheetView>
  </sheetViews>
  <sheetFormatPr defaultRowHeight="15.5" x14ac:dyDescent="0.35"/>
  <cols>
    <col min="1" max="1" width="28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6" t="s">
        <v>6</v>
      </c>
      <c r="B1" t="s">
        <v>2070</v>
      </c>
    </row>
    <row r="2" spans="1:6" x14ac:dyDescent="0.35">
      <c r="A2" s="6" t="s">
        <v>2031</v>
      </c>
      <c r="B2" t="s">
        <v>2070</v>
      </c>
    </row>
    <row r="4" spans="1:6" x14ac:dyDescent="0.35">
      <c r="A4" s="6" t="s">
        <v>2071</v>
      </c>
      <c r="B4" s="6" t="s">
        <v>2044</v>
      </c>
    </row>
    <row r="5" spans="1:6" x14ac:dyDescent="0.3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5">
      <c r="A6" s="7" t="s">
        <v>2045</v>
      </c>
      <c r="B6" s="13">
        <v>1</v>
      </c>
      <c r="C6" s="13">
        <v>10</v>
      </c>
      <c r="D6" s="13">
        <v>2</v>
      </c>
      <c r="E6" s="13">
        <v>21</v>
      </c>
      <c r="F6" s="13">
        <v>34</v>
      </c>
    </row>
    <row r="7" spans="1:6" x14ac:dyDescent="0.35">
      <c r="A7" s="7" t="s">
        <v>2054</v>
      </c>
      <c r="B7" s="13"/>
      <c r="C7" s="13"/>
      <c r="D7" s="13"/>
      <c r="E7" s="13">
        <v>4</v>
      </c>
      <c r="F7" s="13">
        <v>4</v>
      </c>
    </row>
    <row r="8" spans="1:6" x14ac:dyDescent="0.35">
      <c r="A8" s="7" t="s">
        <v>2046</v>
      </c>
      <c r="B8" s="13">
        <v>4</v>
      </c>
      <c r="C8" s="13">
        <v>21</v>
      </c>
      <c r="D8" s="13">
        <v>1</v>
      </c>
      <c r="E8" s="13">
        <v>34</v>
      </c>
      <c r="F8" s="13">
        <v>60</v>
      </c>
    </row>
    <row r="9" spans="1:6" x14ac:dyDescent="0.35">
      <c r="A9" s="7" t="s">
        <v>2047</v>
      </c>
      <c r="B9" s="13">
        <v>2</v>
      </c>
      <c r="C9" s="13">
        <v>12</v>
      </c>
      <c r="D9" s="13">
        <v>1</v>
      </c>
      <c r="E9" s="13">
        <v>22</v>
      </c>
      <c r="F9" s="13">
        <v>37</v>
      </c>
    </row>
    <row r="10" spans="1:6" x14ac:dyDescent="0.35">
      <c r="A10" s="7" t="s">
        <v>2055</v>
      </c>
      <c r="B10" s="13"/>
      <c r="C10" s="13">
        <v>8</v>
      </c>
      <c r="D10" s="13"/>
      <c r="E10" s="13">
        <v>10</v>
      </c>
      <c r="F10" s="13">
        <v>18</v>
      </c>
    </row>
    <row r="11" spans="1:6" x14ac:dyDescent="0.35">
      <c r="A11" s="7" t="s">
        <v>2062</v>
      </c>
      <c r="B11" s="13">
        <v>1</v>
      </c>
      <c r="C11" s="13">
        <v>7</v>
      </c>
      <c r="D11" s="13"/>
      <c r="E11" s="13">
        <v>9</v>
      </c>
      <c r="F11" s="13">
        <v>17</v>
      </c>
    </row>
    <row r="12" spans="1:6" x14ac:dyDescent="0.35">
      <c r="A12" s="7" t="s">
        <v>2051</v>
      </c>
      <c r="B12" s="13">
        <v>4</v>
      </c>
      <c r="C12" s="13">
        <v>20</v>
      </c>
      <c r="D12" s="13"/>
      <c r="E12" s="13">
        <v>22</v>
      </c>
      <c r="F12" s="13">
        <v>46</v>
      </c>
    </row>
    <row r="13" spans="1:6" x14ac:dyDescent="0.35">
      <c r="A13" s="7" t="s">
        <v>2056</v>
      </c>
      <c r="B13" s="13">
        <v>3</v>
      </c>
      <c r="C13" s="13">
        <v>19</v>
      </c>
      <c r="D13" s="13"/>
      <c r="E13" s="13">
        <v>23</v>
      </c>
      <c r="F13" s="13">
        <v>45</v>
      </c>
    </row>
    <row r="14" spans="1:6" x14ac:dyDescent="0.35">
      <c r="A14" s="7" t="s">
        <v>2057</v>
      </c>
      <c r="B14" s="13">
        <v>1</v>
      </c>
      <c r="C14" s="13">
        <v>6</v>
      </c>
      <c r="D14" s="13"/>
      <c r="E14" s="13">
        <v>10</v>
      </c>
      <c r="F14" s="13">
        <v>17</v>
      </c>
    </row>
    <row r="15" spans="1:6" x14ac:dyDescent="0.35">
      <c r="A15" s="7" t="s">
        <v>2058</v>
      </c>
      <c r="B15" s="13"/>
      <c r="C15" s="13">
        <v>3</v>
      </c>
      <c r="D15" s="13"/>
      <c r="E15" s="13">
        <v>4</v>
      </c>
      <c r="F15" s="13">
        <v>7</v>
      </c>
    </row>
    <row r="16" spans="1:6" x14ac:dyDescent="0.35">
      <c r="A16" s="7" t="s">
        <v>2052</v>
      </c>
      <c r="B16" s="13"/>
      <c r="C16" s="13">
        <v>8</v>
      </c>
      <c r="D16" s="13">
        <v>1</v>
      </c>
      <c r="E16" s="13">
        <v>4</v>
      </c>
      <c r="F16" s="13">
        <v>13</v>
      </c>
    </row>
    <row r="17" spans="1:6" x14ac:dyDescent="0.35">
      <c r="A17" s="7" t="s">
        <v>2063</v>
      </c>
      <c r="B17" s="13">
        <v>1</v>
      </c>
      <c r="C17" s="13">
        <v>6</v>
      </c>
      <c r="D17" s="13">
        <v>1</v>
      </c>
      <c r="E17" s="13">
        <v>13</v>
      </c>
      <c r="F17" s="13">
        <v>21</v>
      </c>
    </row>
    <row r="18" spans="1:6" x14ac:dyDescent="0.35">
      <c r="A18" s="7" t="s">
        <v>2061</v>
      </c>
      <c r="B18" s="13">
        <v>4</v>
      </c>
      <c r="C18" s="13">
        <v>11</v>
      </c>
      <c r="D18" s="13">
        <v>1</v>
      </c>
      <c r="E18" s="13">
        <v>26</v>
      </c>
      <c r="F18" s="13">
        <v>42</v>
      </c>
    </row>
    <row r="19" spans="1:6" x14ac:dyDescent="0.35">
      <c r="A19" s="7" t="s">
        <v>2068</v>
      </c>
      <c r="B19" s="13">
        <v>23</v>
      </c>
      <c r="C19" s="13">
        <v>132</v>
      </c>
      <c r="D19" s="13">
        <v>2</v>
      </c>
      <c r="E19" s="13">
        <v>187</v>
      </c>
      <c r="F19" s="13">
        <v>344</v>
      </c>
    </row>
    <row r="20" spans="1:6" x14ac:dyDescent="0.35">
      <c r="A20" s="7" t="s">
        <v>2064</v>
      </c>
      <c r="B20" s="13"/>
      <c r="C20" s="13">
        <v>4</v>
      </c>
      <c r="D20" s="13"/>
      <c r="E20" s="13">
        <v>4</v>
      </c>
      <c r="F20" s="13">
        <v>8</v>
      </c>
    </row>
    <row r="21" spans="1:6" x14ac:dyDescent="0.35">
      <c r="A21" s="7" t="s">
        <v>2059</v>
      </c>
      <c r="B21" s="13">
        <v>6</v>
      </c>
      <c r="C21" s="13">
        <v>30</v>
      </c>
      <c r="D21" s="13"/>
      <c r="E21" s="13">
        <v>49</v>
      </c>
      <c r="F21" s="13">
        <v>85</v>
      </c>
    </row>
    <row r="22" spans="1:6" x14ac:dyDescent="0.35">
      <c r="A22" s="7" t="s">
        <v>2048</v>
      </c>
      <c r="B22" s="13"/>
      <c r="C22" s="13">
        <v>9</v>
      </c>
      <c r="D22" s="13"/>
      <c r="E22" s="13">
        <v>5</v>
      </c>
      <c r="F22" s="13">
        <v>14</v>
      </c>
    </row>
    <row r="23" spans="1:6" x14ac:dyDescent="0.35">
      <c r="A23" s="7" t="s">
        <v>2049</v>
      </c>
      <c r="B23" s="13">
        <v>1</v>
      </c>
      <c r="C23" s="13">
        <v>5</v>
      </c>
      <c r="D23" s="13">
        <v>1</v>
      </c>
      <c r="E23" s="13">
        <v>9</v>
      </c>
      <c r="F23" s="13">
        <v>16</v>
      </c>
    </row>
    <row r="24" spans="1:6" x14ac:dyDescent="0.35">
      <c r="A24" s="7" t="s">
        <v>2050</v>
      </c>
      <c r="B24" s="13">
        <v>3</v>
      </c>
      <c r="C24" s="13">
        <v>3</v>
      </c>
      <c r="D24" s="13"/>
      <c r="E24" s="13">
        <v>11</v>
      </c>
      <c r="F24" s="13">
        <v>17</v>
      </c>
    </row>
    <row r="25" spans="1:6" x14ac:dyDescent="0.35">
      <c r="A25" s="7" t="s">
        <v>2065</v>
      </c>
      <c r="B25" s="13"/>
      <c r="C25" s="13">
        <v>7</v>
      </c>
      <c r="D25" s="13"/>
      <c r="E25" s="13">
        <v>14</v>
      </c>
      <c r="F25" s="13">
        <v>21</v>
      </c>
    </row>
    <row r="26" spans="1:6" x14ac:dyDescent="0.35">
      <c r="A26" s="7" t="s">
        <v>2053</v>
      </c>
      <c r="B26" s="13">
        <v>1</v>
      </c>
      <c r="C26" s="13">
        <v>15</v>
      </c>
      <c r="D26" s="13">
        <v>2</v>
      </c>
      <c r="E26" s="13">
        <v>17</v>
      </c>
      <c r="F26" s="13">
        <v>35</v>
      </c>
    </row>
    <row r="27" spans="1:6" x14ac:dyDescent="0.35">
      <c r="A27" s="7" t="s">
        <v>2066</v>
      </c>
      <c r="B27" s="13"/>
      <c r="C27" s="13">
        <v>16</v>
      </c>
      <c r="D27" s="13">
        <v>1</v>
      </c>
      <c r="E27" s="13">
        <v>28</v>
      </c>
      <c r="F27" s="13">
        <v>45</v>
      </c>
    </row>
    <row r="28" spans="1:6" x14ac:dyDescent="0.35">
      <c r="A28" s="7" t="s">
        <v>2067</v>
      </c>
      <c r="B28" s="13">
        <v>2</v>
      </c>
      <c r="C28" s="13">
        <v>12</v>
      </c>
      <c r="D28" s="13">
        <v>1</v>
      </c>
      <c r="E28" s="13">
        <v>36</v>
      </c>
      <c r="F28" s="13">
        <v>51</v>
      </c>
    </row>
    <row r="29" spans="1:6" x14ac:dyDescent="0.35">
      <c r="A29" s="7" t="s">
        <v>2060</v>
      </c>
      <c r="B29" s="13"/>
      <c r="C29" s="13"/>
      <c r="D29" s="13"/>
      <c r="E29" s="13">
        <v>3</v>
      </c>
      <c r="F29" s="13">
        <v>3</v>
      </c>
    </row>
    <row r="30" spans="1:6" x14ac:dyDescent="0.35">
      <c r="A30" s="7" t="s">
        <v>2043</v>
      </c>
      <c r="B30" s="13">
        <v>57</v>
      </c>
      <c r="C30" s="13">
        <v>364</v>
      </c>
      <c r="D30" s="13">
        <v>14</v>
      </c>
      <c r="E30" s="13">
        <v>565</v>
      </c>
      <c r="F30" s="13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B638-7BCD-433E-98F2-63014B5B91EA}">
  <dimension ref="A1:E18"/>
  <sheetViews>
    <sheetView workbookViewId="0">
      <selection activeCell="A5" sqref="A5:D17"/>
    </sheetView>
  </sheetViews>
  <sheetFormatPr defaultRowHeight="15.5" x14ac:dyDescent="0.35"/>
  <cols>
    <col min="1" max="1" width="28.83203125" bestFit="1" customWidth="1"/>
    <col min="2" max="2" width="15.08203125" bestFit="1" customWidth="1"/>
    <col min="3" max="3" width="5.5" bestFit="1" customWidth="1"/>
    <col min="4" max="4" width="9.25" bestFit="1" customWidth="1"/>
    <col min="5" max="6" width="10.58203125" bestFit="1" customWidth="1"/>
  </cols>
  <sheetData>
    <row r="1" spans="1:5" x14ac:dyDescent="0.35">
      <c r="A1" s="6" t="s">
        <v>2086</v>
      </c>
      <c r="B1" t="s">
        <v>2070</v>
      </c>
    </row>
    <row r="2" spans="1:5" x14ac:dyDescent="0.35">
      <c r="A2" s="6" t="s">
        <v>2031</v>
      </c>
      <c r="B2" t="s">
        <v>2070</v>
      </c>
    </row>
    <row r="4" spans="1:5" x14ac:dyDescent="0.35">
      <c r="A4" s="6" t="s">
        <v>2071</v>
      </c>
      <c r="B4" s="6" t="s">
        <v>2044</v>
      </c>
    </row>
    <row r="5" spans="1:5" x14ac:dyDescent="0.35">
      <c r="A5" s="6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35">
      <c r="A6" s="9" t="s">
        <v>2074</v>
      </c>
      <c r="B6" s="13">
        <v>8</v>
      </c>
      <c r="C6" s="13">
        <v>34</v>
      </c>
      <c r="D6" s="13">
        <v>44</v>
      </c>
      <c r="E6" s="13">
        <v>86</v>
      </c>
    </row>
    <row r="7" spans="1:5" x14ac:dyDescent="0.35">
      <c r="A7" s="9" t="s">
        <v>2075</v>
      </c>
      <c r="B7" s="13">
        <v>4</v>
      </c>
      <c r="C7" s="13">
        <v>23</v>
      </c>
      <c r="D7" s="13">
        <v>37</v>
      </c>
      <c r="E7" s="13">
        <v>64</v>
      </c>
    </row>
    <row r="8" spans="1:5" x14ac:dyDescent="0.35">
      <c r="A8" s="9" t="s">
        <v>2076</v>
      </c>
      <c r="B8" s="13">
        <v>6</v>
      </c>
      <c r="C8" s="13">
        <v>42</v>
      </c>
      <c r="D8" s="13">
        <v>59</v>
      </c>
      <c r="E8" s="13">
        <v>107</v>
      </c>
    </row>
    <row r="9" spans="1:5" x14ac:dyDescent="0.35">
      <c r="A9" s="9" t="s">
        <v>2077</v>
      </c>
      <c r="B9" s="13">
        <v>3</v>
      </c>
      <c r="C9" s="13">
        <v>32</v>
      </c>
      <c r="D9" s="13">
        <v>41</v>
      </c>
      <c r="E9" s="13">
        <v>76</v>
      </c>
    </row>
    <row r="10" spans="1:5" x14ac:dyDescent="0.35">
      <c r="A10" s="9" t="s">
        <v>2078</v>
      </c>
      <c r="B10" s="13">
        <v>2</v>
      </c>
      <c r="C10" s="13">
        <v>32</v>
      </c>
      <c r="D10" s="13">
        <v>52</v>
      </c>
      <c r="E10" s="13">
        <v>86</v>
      </c>
    </row>
    <row r="11" spans="1:5" x14ac:dyDescent="0.35">
      <c r="A11" s="9" t="s">
        <v>2079</v>
      </c>
      <c r="B11" s="13">
        <v>1</v>
      </c>
      <c r="C11" s="13">
        <v>26</v>
      </c>
      <c r="D11" s="13">
        <v>44</v>
      </c>
      <c r="E11" s="13">
        <v>71</v>
      </c>
    </row>
    <row r="12" spans="1:5" x14ac:dyDescent="0.35">
      <c r="A12" s="9" t="s">
        <v>2080</v>
      </c>
      <c r="B12" s="13">
        <v>5</v>
      </c>
      <c r="C12" s="13">
        <v>34</v>
      </c>
      <c r="D12" s="13">
        <v>58</v>
      </c>
      <c r="E12" s="13">
        <v>97</v>
      </c>
    </row>
    <row r="13" spans="1:5" x14ac:dyDescent="0.35">
      <c r="A13" s="9" t="s">
        <v>2081</v>
      </c>
      <c r="B13" s="13">
        <v>5</v>
      </c>
      <c r="C13" s="13">
        <v>28</v>
      </c>
      <c r="D13" s="13">
        <v>49</v>
      </c>
      <c r="E13" s="13">
        <v>82</v>
      </c>
    </row>
    <row r="14" spans="1:5" x14ac:dyDescent="0.35">
      <c r="A14" s="9" t="s">
        <v>2082</v>
      </c>
      <c r="B14" s="13">
        <v>6</v>
      </c>
      <c r="C14" s="13">
        <v>35</v>
      </c>
      <c r="D14" s="13">
        <v>52</v>
      </c>
      <c r="E14" s="13">
        <v>93</v>
      </c>
    </row>
    <row r="15" spans="1:5" x14ac:dyDescent="0.35">
      <c r="A15" s="9" t="s">
        <v>2083</v>
      </c>
      <c r="B15" s="13">
        <v>9</v>
      </c>
      <c r="C15" s="13">
        <v>18</v>
      </c>
      <c r="D15" s="13">
        <v>39</v>
      </c>
      <c r="E15" s="13">
        <v>66</v>
      </c>
    </row>
    <row r="16" spans="1:5" x14ac:dyDescent="0.35">
      <c r="A16" s="9" t="s">
        <v>2084</v>
      </c>
      <c r="B16" s="13">
        <v>2</v>
      </c>
      <c r="C16" s="13">
        <v>30</v>
      </c>
      <c r="D16" s="13">
        <v>33</v>
      </c>
      <c r="E16" s="13">
        <v>65</v>
      </c>
    </row>
    <row r="17" spans="1:5" x14ac:dyDescent="0.35">
      <c r="A17" s="9" t="s">
        <v>2085</v>
      </c>
      <c r="B17" s="13">
        <v>6</v>
      </c>
      <c r="C17" s="13">
        <v>30</v>
      </c>
      <c r="D17" s="13">
        <v>57</v>
      </c>
      <c r="E17" s="13">
        <v>93</v>
      </c>
    </row>
    <row r="18" spans="1:5" x14ac:dyDescent="0.35">
      <c r="A18" s="9" t="s">
        <v>2043</v>
      </c>
      <c r="B18" s="13">
        <v>57</v>
      </c>
      <c r="C18" s="13">
        <v>364</v>
      </c>
      <c r="D18" s="13">
        <v>565</v>
      </c>
      <c r="E18" s="13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86A1-3E25-42C5-B572-5A5889A00CB9}">
  <dimension ref="A1:H17"/>
  <sheetViews>
    <sheetView workbookViewId="0">
      <selection activeCell="C21" sqref="C21"/>
    </sheetView>
  </sheetViews>
  <sheetFormatPr defaultRowHeight="15.5" x14ac:dyDescent="0.35"/>
  <cols>
    <col min="1" max="1" width="27.4140625" customWidth="1"/>
    <col min="2" max="2" width="16.33203125" bestFit="1" customWidth="1"/>
    <col min="3" max="3" width="18.1640625" customWidth="1"/>
    <col min="4" max="4" width="15.58203125" bestFit="1" customWidth="1"/>
    <col min="5" max="5" width="11.9140625" bestFit="1" customWidth="1"/>
    <col min="6" max="6" width="18.83203125" bestFit="1" customWidth="1"/>
    <col min="7" max="7" width="15.4140625" bestFit="1" customWidth="1"/>
    <col min="8" max="8" width="18.08203125" bestFit="1" customWidth="1"/>
  </cols>
  <sheetData>
    <row r="1" spans="1:8" x14ac:dyDescent="0.3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35">
      <c r="A2" t="s">
        <v>2106</v>
      </c>
      <c r="B2">
        <f>COUNTIFS(Crowdfunding!$D:$D,"&lt;1000",Crowdfunding!$G:$G,"successful")</f>
        <v>30</v>
      </c>
      <c r="C2">
        <f>COUNTIFS(Crowdfunding!$D:$D,"&lt;1000",Crowdfunding!$G:$G,"failed")</f>
        <v>20</v>
      </c>
      <c r="D2">
        <f>COUNTIFS(Crowdfunding!$D:$D,"&lt;1000",Crowdfunding!$G:$G,"canceled")</f>
        <v>1</v>
      </c>
      <c r="E2">
        <f>SUM(B2:D2)</f>
        <v>51</v>
      </c>
      <c r="F2" s="11">
        <f>B2/$E$2</f>
        <v>0.58823529411764708</v>
      </c>
      <c r="G2" s="11">
        <f t="shared" ref="G2" si="0">C2/$E$2</f>
        <v>0.39215686274509803</v>
      </c>
      <c r="H2" s="11">
        <f>D2/$E$2</f>
        <v>1.9607843137254902E-2</v>
      </c>
    </row>
    <row r="3" spans="1:8" x14ac:dyDescent="0.35">
      <c r="A3" t="s">
        <v>2095</v>
      </c>
      <c r="B3">
        <f>COUNTIFS(Crowdfunding!$D:$D,"&gt;=1000",Crowdfunding!$D:$D,"&lt;4999",Crowdfunding!$G:$G,"=successful")</f>
        <v>191</v>
      </c>
      <c r="C3">
        <f>COUNTIFS(Crowdfunding!$D:$D,"&gt;=1000",Crowdfunding!$D:$D,"&lt;4999",Crowdfunding!$G:$G,"=failed")</f>
        <v>38</v>
      </c>
      <c r="D3">
        <f>COUNTIFS(Crowdfunding!$D:$D,"&gt;=1000",Crowdfunding!$D:$D,"&lt;4999",Crowdfunding!$G:$G,"=canceled")</f>
        <v>2</v>
      </c>
      <c r="E3">
        <f t="shared" ref="E3:E13" si="1">SUM(B3:D3)</f>
        <v>231</v>
      </c>
      <c r="F3" s="11">
        <f>B3/$E$3</f>
        <v>0.82683982683982682</v>
      </c>
      <c r="G3" s="11">
        <f t="shared" ref="G3:H3" si="2">C3/$E$3</f>
        <v>0.16450216450216451</v>
      </c>
      <c r="H3" s="11">
        <f t="shared" si="2"/>
        <v>8.658008658008658E-3</v>
      </c>
    </row>
    <row r="4" spans="1:8" x14ac:dyDescent="0.35">
      <c r="A4" t="s">
        <v>2096</v>
      </c>
      <c r="B4">
        <f>COUNTIFS(Crowdfunding!$D:$D,"&gt;=5000",Crowdfunding!$D:$D,"&lt;9999",Crowdfunding!$G:$G,"=successful")</f>
        <v>164</v>
      </c>
      <c r="C4">
        <f>COUNTIFS(Crowdfunding!$D:$D,"&gt;=5000",Crowdfunding!$D:$D,"&lt;9999",Crowdfunding!$G:$G,"=failed")</f>
        <v>126</v>
      </c>
      <c r="D4">
        <f>COUNTIFS(Crowdfunding!$D:$D,"&gt;=5000",Crowdfunding!$D:$D,"&lt;9999",Crowdfunding!$G:$G,"=canceled")</f>
        <v>25</v>
      </c>
      <c r="E4">
        <f t="shared" si="1"/>
        <v>315</v>
      </c>
      <c r="F4" s="11">
        <f>B4/$E$4</f>
        <v>0.52063492063492067</v>
      </c>
      <c r="G4" s="11">
        <f t="shared" ref="G4:H4" si="3">C4/$E$4</f>
        <v>0.4</v>
      </c>
      <c r="H4" s="11">
        <f t="shared" si="3"/>
        <v>7.9365079365079361E-2</v>
      </c>
    </row>
    <row r="5" spans="1:8" x14ac:dyDescent="0.35">
      <c r="A5" t="s">
        <v>2097</v>
      </c>
      <c r="B5">
        <f>COUNTIFS(Crowdfunding!$D:$D,"&gt;=10000",Crowdfunding!$D:$D,"&lt;14999",Crowdfunding!$G:$G,"=successful")</f>
        <v>4</v>
      </c>
      <c r="C5">
        <f>COUNTIFS(Crowdfunding!$D:$D,"&gt;=10000",Crowdfunding!$D:$D,"&lt;14999",Crowdfunding!$G:$G,"=failed")</f>
        <v>5</v>
      </c>
      <c r="D5">
        <f>COUNTIFS(Crowdfunding!$D:$D,"&gt;=10000",Crowdfunding!$D:$D,"&lt;14999",Crowdfunding!$G:$G,"=canceled")</f>
        <v>0</v>
      </c>
      <c r="E5">
        <f t="shared" si="1"/>
        <v>9</v>
      </c>
      <c r="F5" s="11">
        <f>B5/$E$5</f>
        <v>0.44444444444444442</v>
      </c>
      <c r="G5" s="11">
        <f t="shared" ref="G5:H5" si="4">C5/$E$5</f>
        <v>0.55555555555555558</v>
      </c>
      <c r="H5" s="11">
        <f t="shared" si="4"/>
        <v>0</v>
      </c>
    </row>
    <row r="6" spans="1:8" x14ac:dyDescent="0.35">
      <c r="A6" t="s">
        <v>2098</v>
      </c>
      <c r="B6">
        <f>COUNTIFS(Crowdfunding!$D:$D,"&gt;=15000",Crowdfunding!$D:$D,"&lt;19999",Crowdfunding!$G:$G,"=successful")</f>
        <v>10</v>
      </c>
      <c r="C6">
        <f>COUNTIFS(Crowdfunding!$D:$D,"&gt;=15000",Crowdfunding!$D:$D,"&lt;19999",Crowdfunding!$G:$G,"=failed")</f>
        <v>0</v>
      </c>
      <c r="D6">
        <f>COUNTIFS(Crowdfunding!$D:$D,"&gt;=15000",Crowdfunding!$D:$D,"&lt;19999",Crowdfunding!$G:$G,"=canceled")</f>
        <v>0</v>
      </c>
      <c r="E6">
        <f t="shared" si="1"/>
        <v>10</v>
      </c>
      <c r="F6" s="11">
        <f>B6/$E$6</f>
        <v>1</v>
      </c>
      <c r="G6" s="11">
        <f t="shared" ref="G6:H6" si="5">C6/$E$6</f>
        <v>0</v>
      </c>
      <c r="H6" s="11">
        <f t="shared" si="5"/>
        <v>0</v>
      </c>
    </row>
    <row r="7" spans="1:8" x14ac:dyDescent="0.35">
      <c r="A7" t="s">
        <v>2099</v>
      </c>
      <c r="B7">
        <f>COUNTIFS(Crowdfunding!$D:$D,"&gt;=20000",Crowdfunding!$D:$D,"&lt;24999",Crowdfunding!$G:$G,"=successful")</f>
        <v>7</v>
      </c>
      <c r="C7">
        <f>COUNTIFS(Crowdfunding!$D:$D,"&gt;=20000",Crowdfunding!$D:$D,"&lt;24999",Crowdfunding!$G:$G,"=failed")</f>
        <v>0</v>
      </c>
      <c r="D7">
        <f>COUNTIFS(Crowdfunding!$D:$D,"&gt;=20000",Crowdfunding!$D:$D,"&lt;24999",Crowdfunding!$G:$G,"=canceled")</f>
        <v>0</v>
      </c>
      <c r="E7">
        <f t="shared" si="1"/>
        <v>7</v>
      </c>
      <c r="F7" s="11">
        <f>B7/$E$7</f>
        <v>1</v>
      </c>
      <c r="G7" s="11">
        <f t="shared" ref="G7:H7" si="6">C7/$E$7</f>
        <v>0</v>
      </c>
      <c r="H7" s="11">
        <f t="shared" si="6"/>
        <v>0</v>
      </c>
    </row>
    <row r="8" spans="1:8" x14ac:dyDescent="0.35">
      <c r="A8" t="s">
        <v>2100</v>
      </c>
      <c r="B8">
        <f>COUNTIFS(Crowdfunding!$D:$D,"&gt;=25000",Crowdfunding!$D:$D,"&lt;29999",Crowdfunding!$G:$G,"=successful")</f>
        <v>11</v>
      </c>
      <c r="C8">
        <f>COUNTIFS(Crowdfunding!$D:$D,"&gt;=25000",Crowdfunding!$D:$D,"&lt;29999",Crowdfunding!$G:$G,"=failed")</f>
        <v>3</v>
      </c>
      <c r="D8">
        <f>COUNTIFS(Crowdfunding!$D:$D,"&gt;=25000",Crowdfunding!$D:$D,"&lt;29999",Crowdfunding!$G:$G,"=canceled")</f>
        <v>0</v>
      </c>
      <c r="E8">
        <f t="shared" si="1"/>
        <v>14</v>
      </c>
      <c r="F8" s="11">
        <f>B8/$E$8</f>
        <v>0.7857142857142857</v>
      </c>
      <c r="G8" s="11">
        <f t="shared" ref="G8:H8" si="7">C8/$E$8</f>
        <v>0.21428571428571427</v>
      </c>
      <c r="H8" s="11">
        <f t="shared" si="7"/>
        <v>0</v>
      </c>
    </row>
    <row r="9" spans="1:8" x14ac:dyDescent="0.35">
      <c r="A9" t="s">
        <v>2101</v>
      </c>
      <c r="B9">
        <f>COUNTIFS(Crowdfunding!$D:$D,"&gt;=30000",Crowdfunding!$D:$D,"&lt;34999",Crowdfunding!$G:$G,"=successful")</f>
        <v>7</v>
      </c>
      <c r="C9">
        <f>COUNTIFS(Crowdfunding!$D:$D,"&gt;=30000",Crowdfunding!$D:$D,"&lt;34999",Crowdfunding!$G:$G,"=failed")</f>
        <v>0</v>
      </c>
      <c r="D9">
        <f>COUNTIFS(Crowdfunding!$D:$D,"&gt;=30000",Crowdfunding!$D:$D,"&lt;34999",Crowdfunding!$G:$G,"=canceled")</f>
        <v>0</v>
      </c>
      <c r="E9">
        <f t="shared" si="1"/>
        <v>7</v>
      </c>
      <c r="F9" s="11">
        <f>B9/$E$9</f>
        <v>1</v>
      </c>
      <c r="G9" s="11">
        <f t="shared" ref="G9:H9" si="8">C9/$E$9</f>
        <v>0</v>
      </c>
      <c r="H9" s="11">
        <f t="shared" si="8"/>
        <v>0</v>
      </c>
    </row>
    <row r="10" spans="1:8" x14ac:dyDescent="0.35">
      <c r="A10" t="s">
        <v>2102</v>
      </c>
      <c r="B10">
        <f>COUNTIFS(Crowdfunding!$D:$D,"&gt;=35000",Crowdfunding!$D:$D,"&lt;39999",Crowdfunding!$G:$G,"=successful")</f>
        <v>8</v>
      </c>
      <c r="C10">
        <f>COUNTIFS(Crowdfunding!$D:$D,"&gt;=35000",Crowdfunding!$D:$D,"&lt;39999",Crowdfunding!$G:$G,"=failed")</f>
        <v>3</v>
      </c>
      <c r="D10">
        <f>COUNTIFS(Crowdfunding!$D:$D,"&gt;=35000",Crowdfunding!$D:$D,"&lt;39999",Crowdfunding!$G:$G,"=canceled")</f>
        <v>1</v>
      </c>
      <c r="E10">
        <f t="shared" si="1"/>
        <v>12</v>
      </c>
      <c r="F10" s="11">
        <f>B10/$E$10</f>
        <v>0.66666666666666663</v>
      </c>
      <c r="G10" s="11">
        <f t="shared" ref="G10:H10" si="9">C10/$E$10</f>
        <v>0.25</v>
      </c>
      <c r="H10" s="11">
        <f t="shared" si="9"/>
        <v>8.3333333333333329E-2</v>
      </c>
    </row>
    <row r="11" spans="1:8" x14ac:dyDescent="0.35">
      <c r="A11" t="s">
        <v>2103</v>
      </c>
      <c r="B11">
        <f>COUNTIFS(Crowdfunding!$D:$D,"&gt;=40000",Crowdfunding!$D:$D,"&lt;44999",Crowdfunding!$G:$G,"=successful")</f>
        <v>11</v>
      </c>
      <c r="C11">
        <f>COUNTIFS(Crowdfunding!$D:$D,"&gt;=40000",Crowdfunding!$D:$D,"&lt;44999",Crowdfunding!$G:$G,"=failed")</f>
        <v>3</v>
      </c>
      <c r="D11">
        <f>COUNTIFS(Crowdfunding!$D:$D,"&gt;=40000",Crowdfunding!$D:$D,"&lt;44999",Crowdfunding!$G:$G,"=canceled")</f>
        <v>0</v>
      </c>
      <c r="E11">
        <f t="shared" si="1"/>
        <v>14</v>
      </c>
      <c r="F11" s="11">
        <f>B11/$E$11</f>
        <v>0.7857142857142857</v>
      </c>
      <c r="G11" s="11">
        <f t="shared" ref="G11:H11" si="10">C11/$E$11</f>
        <v>0.21428571428571427</v>
      </c>
      <c r="H11" s="11">
        <f t="shared" si="10"/>
        <v>0</v>
      </c>
    </row>
    <row r="12" spans="1:8" x14ac:dyDescent="0.35">
      <c r="A12" t="s">
        <v>2104</v>
      </c>
      <c r="B12">
        <f>COUNTIFS(Crowdfunding!$D:$D,"&gt;=45000",Crowdfunding!$D:$D,"&lt;49999",Crowdfunding!$G:$G,"=successful")</f>
        <v>8</v>
      </c>
      <c r="C12">
        <f>COUNTIFS(Crowdfunding!$D:$D,"&gt;=45000",Crowdfunding!$D:$D,"&lt;49999",Crowdfunding!$G:$G,"=failed")</f>
        <v>3</v>
      </c>
      <c r="D12">
        <f>COUNTIFS(Crowdfunding!$D:$D,"&gt;=45000",Crowdfunding!$D:$D,"&lt;49999",Crowdfunding!$G:$G,"=canceled")</f>
        <v>0</v>
      </c>
      <c r="E12">
        <f t="shared" si="1"/>
        <v>11</v>
      </c>
      <c r="F12" s="11">
        <f>B12/$E$12</f>
        <v>0.72727272727272729</v>
      </c>
      <c r="G12" s="11">
        <f t="shared" ref="G12:H12" si="11">C12/$E$12</f>
        <v>0.27272727272727271</v>
      </c>
      <c r="H12" s="11">
        <f t="shared" si="11"/>
        <v>0</v>
      </c>
    </row>
    <row r="13" spans="1:8" x14ac:dyDescent="0.35">
      <c r="A13" t="s">
        <v>2105</v>
      </c>
      <c r="B13">
        <f>COUNTIFS(Crowdfunding!$D:$D,"&gt;=50000",Crowdfunding!$G:$G,"=successful")</f>
        <v>114</v>
      </c>
      <c r="C13">
        <f>COUNTIFS(Crowdfunding!$D:$D,"&gt;=50000",Crowdfunding!$G:$G,"=failed")</f>
        <v>163</v>
      </c>
      <c r="D13">
        <f>COUNTIFS(Crowdfunding!$D:$D,"&gt;=50000",Crowdfunding!$G:$G,"=canceled")</f>
        <v>28</v>
      </c>
      <c r="E13">
        <f t="shared" si="1"/>
        <v>305</v>
      </c>
      <c r="F13" s="11">
        <f>B13/$E$13</f>
        <v>0.3737704918032787</v>
      </c>
      <c r="G13" s="11">
        <f t="shared" ref="G13:H13" si="12">C13/$E$13</f>
        <v>0.53442622950819674</v>
      </c>
      <c r="H13" s="11">
        <f t="shared" si="12"/>
        <v>9.1803278688524587E-2</v>
      </c>
    </row>
    <row r="17" spans="2:2" x14ac:dyDescent="0.35">
      <c r="B17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15C6-88C0-4FB4-B0D9-9D512AC8C6C5}">
  <dimension ref="B1:M566"/>
  <sheetViews>
    <sheetView workbookViewId="0">
      <selection activeCell="J31" sqref="J31"/>
    </sheetView>
  </sheetViews>
  <sheetFormatPr defaultRowHeight="15.5" x14ac:dyDescent="0.35"/>
  <cols>
    <col min="1" max="1" width="13.58203125" customWidth="1"/>
    <col min="11" max="11" width="12.25" bestFit="1" customWidth="1"/>
    <col min="12" max="12" width="19.4140625" style="12" bestFit="1" customWidth="1"/>
    <col min="13" max="13" width="10.9140625" style="12" bestFit="1" customWidth="1"/>
    <col min="14" max="14" width="4.75" bestFit="1" customWidth="1"/>
    <col min="15" max="15" width="9.25" bestFit="1" customWidth="1"/>
    <col min="16" max="16" width="10.58203125" bestFit="1" customWidth="1"/>
  </cols>
  <sheetData>
    <row r="1" spans="2:13" x14ac:dyDescent="0.35">
      <c r="B1" t="s">
        <v>4</v>
      </c>
      <c r="C1" t="s">
        <v>5</v>
      </c>
      <c r="F1" t="s">
        <v>4</v>
      </c>
      <c r="G1" t="s">
        <v>5</v>
      </c>
    </row>
    <row r="2" spans="2:13" x14ac:dyDescent="0.35">
      <c r="B2" t="s">
        <v>20</v>
      </c>
      <c r="C2">
        <v>158</v>
      </c>
      <c r="F2" t="s">
        <v>14</v>
      </c>
      <c r="G2">
        <v>0</v>
      </c>
      <c r="L2" s="12" t="s">
        <v>2113</v>
      </c>
      <c r="M2" s="12" t="s">
        <v>2114</v>
      </c>
    </row>
    <row r="3" spans="2:13" x14ac:dyDescent="0.35">
      <c r="B3" t="s">
        <v>20</v>
      </c>
      <c r="C3">
        <v>1425</v>
      </c>
      <c r="F3" t="s">
        <v>14</v>
      </c>
      <c r="G3">
        <v>24</v>
      </c>
      <c r="K3" t="s">
        <v>2107</v>
      </c>
      <c r="L3" s="12">
        <f>AVERAGE($C$2:$C$566)</f>
        <v>851.14690265486729</v>
      </c>
      <c r="M3" s="12">
        <f>AVERAGE($G$2:$G$365)</f>
        <v>585.61538461538464</v>
      </c>
    </row>
    <row r="4" spans="2:13" x14ac:dyDescent="0.35">
      <c r="B4" t="s">
        <v>20</v>
      </c>
      <c r="C4">
        <v>174</v>
      </c>
      <c r="F4" t="s">
        <v>14</v>
      </c>
      <c r="G4">
        <v>53</v>
      </c>
      <c r="K4" t="s">
        <v>2108</v>
      </c>
      <c r="L4" s="12">
        <f>MEDIAN($C$2:$C$566)</f>
        <v>201</v>
      </c>
      <c r="M4" s="12">
        <f>MEDIAN($G$2:$G$365)</f>
        <v>114.5</v>
      </c>
    </row>
    <row r="5" spans="2:13" x14ac:dyDescent="0.35">
      <c r="B5" t="s">
        <v>20</v>
      </c>
      <c r="C5">
        <v>227</v>
      </c>
      <c r="F5" t="s">
        <v>14</v>
      </c>
      <c r="G5">
        <v>18</v>
      </c>
      <c r="K5" t="s">
        <v>2109</v>
      </c>
      <c r="L5" s="12">
        <f>MIN($C$2:$C$566)</f>
        <v>16</v>
      </c>
      <c r="M5" s="12">
        <f>MIN($G$2:$G$365)</f>
        <v>0</v>
      </c>
    </row>
    <row r="6" spans="2:13" x14ac:dyDescent="0.35">
      <c r="B6" t="s">
        <v>20</v>
      </c>
      <c r="C6">
        <v>220</v>
      </c>
      <c r="F6" t="s">
        <v>14</v>
      </c>
      <c r="G6">
        <v>44</v>
      </c>
      <c r="K6" t="s">
        <v>2110</v>
      </c>
      <c r="L6" s="12">
        <f>MAX($C$2:$C$566)</f>
        <v>7295</v>
      </c>
      <c r="M6" s="12">
        <f>MAX($G$2:$G$365)</f>
        <v>6080</v>
      </c>
    </row>
    <row r="7" spans="2:13" x14ac:dyDescent="0.35">
      <c r="B7" t="s">
        <v>20</v>
      </c>
      <c r="C7">
        <v>98</v>
      </c>
      <c r="F7" t="s">
        <v>14</v>
      </c>
      <c r="G7">
        <v>27</v>
      </c>
      <c r="K7" t="s">
        <v>2111</v>
      </c>
      <c r="L7" s="12">
        <f>_xlfn.VAR.S($C$2:$C$566)</f>
        <v>1606216.5936295739</v>
      </c>
      <c r="M7" s="12">
        <f>_xlfn.VAR.S($G$2:$G$365)</f>
        <v>924113.45496927318</v>
      </c>
    </row>
    <row r="8" spans="2:13" x14ac:dyDescent="0.35">
      <c r="B8" t="s">
        <v>20</v>
      </c>
      <c r="C8">
        <v>100</v>
      </c>
      <c r="F8" t="s">
        <v>14</v>
      </c>
      <c r="G8">
        <v>55</v>
      </c>
      <c r="K8" t="s">
        <v>2112</v>
      </c>
      <c r="L8" s="12">
        <f>_xlfn.STDEV.S($C$2:$C$566)</f>
        <v>1267.366006183523</v>
      </c>
      <c r="M8" s="12">
        <f>_xlfn.STDEV.S($G$2:$G$365)</f>
        <v>961.30819978260524</v>
      </c>
    </row>
    <row r="9" spans="2:13" x14ac:dyDescent="0.35">
      <c r="B9" t="s">
        <v>20</v>
      </c>
      <c r="C9">
        <v>1249</v>
      </c>
      <c r="F9" t="s">
        <v>14</v>
      </c>
      <c r="G9">
        <v>200</v>
      </c>
    </row>
    <row r="10" spans="2:13" x14ac:dyDescent="0.35">
      <c r="B10" t="s">
        <v>20</v>
      </c>
      <c r="C10">
        <v>1396</v>
      </c>
      <c r="F10" t="s">
        <v>14</v>
      </c>
      <c r="G10">
        <v>452</v>
      </c>
      <c r="L10"/>
      <c r="M10"/>
    </row>
    <row r="11" spans="2:13" x14ac:dyDescent="0.35">
      <c r="B11" t="s">
        <v>20</v>
      </c>
      <c r="C11">
        <v>890</v>
      </c>
      <c r="F11" t="s">
        <v>14</v>
      </c>
      <c r="G11">
        <v>674</v>
      </c>
      <c r="L11"/>
      <c r="M11"/>
    </row>
    <row r="12" spans="2:13" x14ac:dyDescent="0.35">
      <c r="B12" t="s">
        <v>20</v>
      </c>
      <c r="C12">
        <v>142</v>
      </c>
      <c r="F12" t="s">
        <v>14</v>
      </c>
      <c r="G12">
        <v>558</v>
      </c>
      <c r="L12"/>
      <c r="M12"/>
    </row>
    <row r="13" spans="2:13" x14ac:dyDescent="0.35">
      <c r="B13" t="s">
        <v>20</v>
      </c>
      <c r="C13">
        <v>2673</v>
      </c>
      <c r="F13" t="s">
        <v>14</v>
      </c>
      <c r="G13">
        <v>15</v>
      </c>
      <c r="L13"/>
      <c r="M13"/>
    </row>
    <row r="14" spans="2:13" x14ac:dyDescent="0.35">
      <c r="B14" t="s">
        <v>20</v>
      </c>
      <c r="C14">
        <v>163</v>
      </c>
      <c r="F14" t="s">
        <v>14</v>
      </c>
      <c r="G14">
        <v>2307</v>
      </c>
      <c r="L14"/>
      <c r="M14"/>
    </row>
    <row r="15" spans="2:13" x14ac:dyDescent="0.35">
      <c r="B15" t="s">
        <v>20</v>
      </c>
      <c r="C15">
        <v>2220</v>
      </c>
      <c r="F15" t="s">
        <v>14</v>
      </c>
      <c r="G15">
        <v>88</v>
      </c>
      <c r="L15"/>
      <c r="M15"/>
    </row>
    <row r="16" spans="2:13" x14ac:dyDescent="0.35">
      <c r="B16" t="s">
        <v>20</v>
      </c>
      <c r="C16">
        <v>1606</v>
      </c>
      <c r="F16" t="s">
        <v>14</v>
      </c>
      <c r="G16">
        <v>48</v>
      </c>
      <c r="L16"/>
      <c r="M16"/>
    </row>
    <row r="17" spans="2:13" x14ac:dyDescent="0.35">
      <c r="B17" t="s">
        <v>20</v>
      </c>
      <c r="C17">
        <v>129</v>
      </c>
      <c r="F17" t="s">
        <v>14</v>
      </c>
      <c r="G17">
        <v>1</v>
      </c>
      <c r="L17"/>
      <c r="M17"/>
    </row>
    <row r="18" spans="2:13" x14ac:dyDescent="0.35">
      <c r="B18" t="s">
        <v>20</v>
      </c>
      <c r="C18">
        <v>226</v>
      </c>
      <c r="F18" t="s">
        <v>14</v>
      </c>
      <c r="G18">
        <v>1467</v>
      </c>
      <c r="L18"/>
      <c r="M18"/>
    </row>
    <row r="19" spans="2:13" x14ac:dyDescent="0.35">
      <c r="B19" t="s">
        <v>20</v>
      </c>
      <c r="C19">
        <v>5419</v>
      </c>
      <c r="F19" t="s">
        <v>14</v>
      </c>
      <c r="G19">
        <v>75</v>
      </c>
      <c r="L19"/>
      <c r="M19"/>
    </row>
    <row r="20" spans="2:13" x14ac:dyDescent="0.35">
      <c r="B20" t="s">
        <v>20</v>
      </c>
      <c r="C20">
        <v>165</v>
      </c>
      <c r="F20" t="s">
        <v>14</v>
      </c>
      <c r="G20">
        <v>120</v>
      </c>
      <c r="L20"/>
      <c r="M20"/>
    </row>
    <row r="21" spans="2:13" x14ac:dyDescent="0.35">
      <c r="B21" t="s">
        <v>20</v>
      </c>
      <c r="C21">
        <v>1965</v>
      </c>
      <c r="F21" t="s">
        <v>14</v>
      </c>
      <c r="G21">
        <v>2253</v>
      </c>
      <c r="L21"/>
      <c r="M21"/>
    </row>
    <row r="22" spans="2:13" x14ac:dyDescent="0.35">
      <c r="B22" t="s">
        <v>20</v>
      </c>
      <c r="C22">
        <v>16</v>
      </c>
      <c r="F22" t="s">
        <v>14</v>
      </c>
      <c r="G22">
        <v>5</v>
      </c>
      <c r="L22"/>
      <c r="M22"/>
    </row>
    <row r="23" spans="2:13" x14ac:dyDescent="0.35">
      <c r="B23" t="s">
        <v>20</v>
      </c>
      <c r="C23">
        <v>107</v>
      </c>
      <c r="F23" t="s">
        <v>14</v>
      </c>
      <c r="G23">
        <v>38</v>
      </c>
      <c r="L23"/>
      <c r="M23"/>
    </row>
    <row r="24" spans="2:13" x14ac:dyDescent="0.35">
      <c r="B24" t="s">
        <v>20</v>
      </c>
      <c r="C24">
        <v>134</v>
      </c>
      <c r="F24" t="s">
        <v>14</v>
      </c>
      <c r="G24">
        <v>12</v>
      </c>
      <c r="L24"/>
      <c r="M24"/>
    </row>
    <row r="25" spans="2:13" x14ac:dyDescent="0.35">
      <c r="B25" t="s">
        <v>20</v>
      </c>
      <c r="C25">
        <v>198</v>
      </c>
      <c r="F25" t="s">
        <v>14</v>
      </c>
      <c r="G25">
        <v>1684</v>
      </c>
      <c r="L25"/>
      <c r="M25"/>
    </row>
    <row r="26" spans="2:13" x14ac:dyDescent="0.35">
      <c r="B26" t="s">
        <v>20</v>
      </c>
      <c r="C26">
        <v>111</v>
      </c>
      <c r="F26" t="s">
        <v>14</v>
      </c>
      <c r="G26">
        <v>56</v>
      </c>
      <c r="L26"/>
      <c r="M26"/>
    </row>
    <row r="27" spans="2:13" x14ac:dyDescent="0.35">
      <c r="B27" t="s">
        <v>20</v>
      </c>
      <c r="C27">
        <v>222</v>
      </c>
      <c r="F27" t="s">
        <v>14</v>
      </c>
      <c r="G27">
        <v>838</v>
      </c>
      <c r="L27"/>
      <c r="M27"/>
    </row>
    <row r="28" spans="2:13" x14ac:dyDescent="0.35">
      <c r="B28" t="s">
        <v>20</v>
      </c>
      <c r="C28">
        <v>6212</v>
      </c>
      <c r="F28" t="s">
        <v>14</v>
      </c>
      <c r="G28">
        <v>1000</v>
      </c>
    </row>
    <row r="29" spans="2:13" x14ac:dyDescent="0.35">
      <c r="B29" t="s">
        <v>20</v>
      </c>
      <c r="C29">
        <v>98</v>
      </c>
      <c r="F29" t="s">
        <v>14</v>
      </c>
      <c r="G29">
        <v>1482</v>
      </c>
    </row>
    <row r="30" spans="2:13" x14ac:dyDescent="0.35">
      <c r="B30" t="s">
        <v>20</v>
      </c>
      <c r="C30">
        <v>92</v>
      </c>
      <c r="F30" t="s">
        <v>14</v>
      </c>
      <c r="G30">
        <v>106</v>
      </c>
    </row>
    <row r="31" spans="2:13" x14ac:dyDescent="0.35">
      <c r="B31" t="s">
        <v>20</v>
      </c>
      <c r="C31">
        <v>149</v>
      </c>
      <c r="F31" t="s">
        <v>14</v>
      </c>
      <c r="G31">
        <v>679</v>
      </c>
    </row>
    <row r="32" spans="2:13" x14ac:dyDescent="0.35">
      <c r="B32" t="s">
        <v>20</v>
      </c>
      <c r="C32">
        <v>2431</v>
      </c>
      <c r="F32" t="s">
        <v>14</v>
      </c>
      <c r="G32">
        <v>1220</v>
      </c>
    </row>
    <row r="33" spans="2:7" x14ac:dyDescent="0.35">
      <c r="B33" t="s">
        <v>20</v>
      </c>
      <c r="C33">
        <v>303</v>
      </c>
      <c r="F33" t="s">
        <v>14</v>
      </c>
      <c r="G33">
        <v>1</v>
      </c>
    </row>
    <row r="34" spans="2:7" x14ac:dyDescent="0.35">
      <c r="B34" t="s">
        <v>20</v>
      </c>
      <c r="C34">
        <v>209</v>
      </c>
      <c r="F34" t="s">
        <v>14</v>
      </c>
      <c r="G34">
        <v>37</v>
      </c>
    </row>
    <row r="35" spans="2:7" x14ac:dyDescent="0.35">
      <c r="B35" t="s">
        <v>20</v>
      </c>
      <c r="C35">
        <v>131</v>
      </c>
      <c r="F35" t="s">
        <v>14</v>
      </c>
      <c r="G35">
        <v>60</v>
      </c>
    </row>
    <row r="36" spans="2:7" x14ac:dyDescent="0.35">
      <c r="B36" t="s">
        <v>20</v>
      </c>
      <c r="C36">
        <v>164</v>
      </c>
      <c r="F36" t="s">
        <v>14</v>
      </c>
      <c r="G36">
        <v>296</v>
      </c>
    </row>
    <row r="37" spans="2:7" x14ac:dyDescent="0.35">
      <c r="B37" t="s">
        <v>20</v>
      </c>
      <c r="C37">
        <v>201</v>
      </c>
      <c r="F37" t="s">
        <v>14</v>
      </c>
      <c r="G37">
        <v>3304</v>
      </c>
    </row>
    <row r="38" spans="2:7" x14ac:dyDescent="0.35">
      <c r="B38" t="s">
        <v>20</v>
      </c>
      <c r="C38">
        <v>211</v>
      </c>
      <c r="F38" t="s">
        <v>14</v>
      </c>
      <c r="G38">
        <v>73</v>
      </c>
    </row>
    <row r="39" spans="2:7" x14ac:dyDescent="0.35">
      <c r="B39" t="s">
        <v>20</v>
      </c>
      <c r="C39">
        <v>128</v>
      </c>
      <c r="F39" t="s">
        <v>14</v>
      </c>
      <c r="G39">
        <v>3387</v>
      </c>
    </row>
    <row r="40" spans="2:7" x14ac:dyDescent="0.35">
      <c r="B40" t="s">
        <v>20</v>
      </c>
      <c r="C40">
        <v>1600</v>
      </c>
      <c r="F40" t="s">
        <v>14</v>
      </c>
      <c r="G40">
        <v>662</v>
      </c>
    </row>
    <row r="41" spans="2:7" x14ac:dyDescent="0.35">
      <c r="B41" t="s">
        <v>20</v>
      </c>
      <c r="C41">
        <v>249</v>
      </c>
      <c r="F41" t="s">
        <v>14</v>
      </c>
      <c r="G41">
        <v>774</v>
      </c>
    </row>
    <row r="42" spans="2:7" x14ac:dyDescent="0.35">
      <c r="B42" t="s">
        <v>20</v>
      </c>
      <c r="C42">
        <v>236</v>
      </c>
      <c r="F42" t="s">
        <v>14</v>
      </c>
      <c r="G42">
        <v>672</v>
      </c>
    </row>
    <row r="43" spans="2:7" x14ac:dyDescent="0.35">
      <c r="B43" t="s">
        <v>20</v>
      </c>
      <c r="C43">
        <v>4065</v>
      </c>
      <c r="F43" t="s">
        <v>14</v>
      </c>
      <c r="G43">
        <v>940</v>
      </c>
    </row>
    <row r="44" spans="2:7" x14ac:dyDescent="0.35">
      <c r="B44" t="s">
        <v>20</v>
      </c>
      <c r="C44">
        <v>246</v>
      </c>
      <c r="F44" t="s">
        <v>14</v>
      </c>
      <c r="G44">
        <v>117</v>
      </c>
    </row>
    <row r="45" spans="2:7" x14ac:dyDescent="0.35">
      <c r="B45" t="s">
        <v>20</v>
      </c>
      <c r="C45">
        <v>2475</v>
      </c>
      <c r="F45" t="s">
        <v>14</v>
      </c>
      <c r="G45">
        <v>115</v>
      </c>
    </row>
    <row r="46" spans="2:7" x14ac:dyDescent="0.35">
      <c r="B46" t="s">
        <v>20</v>
      </c>
      <c r="C46">
        <v>76</v>
      </c>
      <c r="F46" t="s">
        <v>14</v>
      </c>
      <c r="G46">
        <v>326</v>
      </c>
    </row>
    <row r="47" spans="2:7" x14ac:dyDescent="0.35">
      <c r="B47" t="s">
        <v>20</v>
      </c>
      <c r="C47">
        <v>54</v>
      </c>
      <c r="F47" t="s">
        <v>14</v>
      </c>
      <c r="G47">
        <v>1</v>
      </c>
    </row>
    <row r="48" spans="2:7" x14ac:dyDescent="0.35">
      <c r="B48" t="s">
        <v>20</v>
      </c>
      <c r="C48">
        <v>88</v>
      </c>
      <c r="F48" t="s">
        <v>14</v>
      </c>
      <c r="G48">
        <v>1467</v>
      </c>
    </row>
    <row r="49" spans="2:7" x14ac:dyDescent="0.35">
      <c r="B49" t="s">
        <v>20</v>
      </c>
      <c r="C49">
        <v>85</v>
      </c>
      <c r="F49" t="s">
        <v>14</v>
      </c>
      <c r="G49">
        <v>5681</v>
      </c>
    </row>
    <row r="50" spans="2:7" x14ac:dyDescent="0.35">
      <c r="B50" t="s">
        <v>20</v>
      </c>
      <c r="C50">
        <v>170</v>
      </c>
      <c r="F50" t="s">
        <v>14</v>
      </c>
      <c r="G50">
        <v>1059</v>
      </c>
    </row>
    <row r="51" spans="2:7" x14ac:dyDescent="0.35">
      <c r="B51" t="s">
        <v>20</v>
      </c>
      <c r="C51">
        <v>330</v>
      </c>
      <c r="F51" t="s">
        <v>14</v>
      </c>
      <c r="G51">
        <v>1194</v>
      </c>
    </row>
    <row r="52" spans="2:7" x14ac:dyDescent="0.35">
      <c r="B52" t="s">
        <v>20</v>
      </c>
      <c r="C52">
        <v>127</v>
      </c>
      <c r="F52" t="s">
        <v>14</v>
      </c>
      <c r="G52">
        <v>30</v>
      </c>
    </row>
    <row r="53" spans="2:7" x14ac:dyDescent="0.35">
      <c r="B53" t="s">
        <v>20</v>
      </c>
      <c r="C53">
        <v>411</v>
      </c>
      <c r="F53" t="s">
        <v>14</v>
      </c>
      <c r="G53">
        <v>75</v>
      </c>
    </row>
    <row r="54" spans="2:7" x14ac:dyDescent="0.35">
      <c r="B54" t="s">
        <v>20</v>
      </c>
      <c r="C54">
        <v>180</v>
      </c>
      <c r="F54" t="s">
        <v>14</v>
      </c>
      <c r="G54">
        <v>955</v>
      </c>
    </row>
    <row r="55" spans="2:7" x14ac:dyDescent="0.35">
      <c r="B55" t="s">
        <v>20</v>
      </c>
      <c r="C55">
        <v>374</v>
      </c>
      <c r="F55" t="s">
        <v>14</v>
      </c>
      <c r="G55">
        <v>67</v>
      </c>
    </row>
    <row r="56" spans="2:7" x14ac:dyDescent="0.35">
      <c r="B56" t="s">
        <v>20</v>
      </c>
      <c r="C56">
        <v>71</v>
      </c>
      <c r="F56" t="s">
        <v>14</v>
      </c>
      <c r="G56">
        <v>5</v>
      </c>
    </row>
    <row r="57" spans="2:7" x14ac:dyDescent="0.35">
      <c r="B57" t="s">
        <v>20</v>
      </c>
      <c r="C57">
        <v>203</v>
      </c>
      <c r="F57" t="s">
        <v>14</v>
      </c>
      <c r="G57">
        <v>26</v>
      </c>
    </row>
    <row r="58" spans="2:7" x14ac:dyDescent="0.35">
      <c r="B58" t="s">
        <v>20</v>
      </c>
      <c r="C58">
        <v>113</v>
      </c>
      <c r="F58" t="s">
        <v>14</v>
      </c>
      <c r="G58">
        <v>1130</v>
      </c>
    </row>
    <row r="59" spans="2:7" x14ac:dyDescent="0.35">
      <c r="B59" t="s">
        <v>20</v>
      </c>
      <c r="C59">
        <v>96</v>
      </c>
      <c r="F59" t="s">
        <v>14</v>
      </c>
      <c r="G59">
        <v>782</v>
      </c>
    </row>
    <row r="60" spans="2:7" x14ac:dyDescent="0.35">
      <c r="B60" t="s">
        <v>20</v>
      </c>
      <c r="C60">
        <v>498</v>
      </c>
      <c r="F60" t="s">
        <v>14</v>
      </c>
      <c r="G60">
        <v>210</v>
      </c>
    </row>
    <row r="61" spans="2:7" x14ac:dyDescent="0.35">
      <c r="B61" t="s">
        <v>20</v>
      </c>
      <c r="C61">
        <v>180</v>
      </c>
      <c r="F61" t="s">
        <v>14</v>
      </c>
      <c r="G61">
        <v>136</v>
      </c>
    </row>
    <row r="62" spans="2:7" x14ac:dyDescent="0.35">
      <c r="B62" t="s">
        <v>20</v>
      </c>
      <c r="C62">
        <v>27</v>
      </c>
      <c r="F62" t="s">
        <v>14</v>
      </c>
      <c r="G62">
        <v>86</v>
      </c>
    </row>
    <row r="63" spans="2:7" x14ac:dyDescent="0.35">
      <c r="B63" t="s">
        <v>20</v>
      </c>
      <c r="C63">
        <v>2331</v>
      </c>
      <c r="F63" t="s">
        <v>14</v>
      </c>
      <c r="G63">
        <v>19</v>
      </c>
    </row>
    <row r="64" spans="2:7" x14ac:dyDescent="0.35">
      <c r="B64" t="s">
        <v>20</v>
      </c>
      <c r="C64">
        <v>113</v>
      </c>
      <c r="F64" t="s">
        <v>14</v>
      </c>
      <c r="G64">
        <v>886</v>
      </c>
    </row>
    <row r="65" spans="2:7" x14ac:dyDescent="0.35">
      <c r="B65" t="s">
        <v>20</v>
      </c>
      <c r="C65">
        <v>164</v>
      </c>
      <c r="F65" t="s">
        <v>14</v>
      </c>
      <c r="G65">
        <v>35</v>
      </c>
    </row>
    <row r="66" spans="2:7" x14ac:dyDescent="0.35">
      <c r="B66" t="s">
        <v>20</v>
      </c>
      <c r="C66">
        <v>164</v>
      </c>
      <c r="F66" t="s">
        <v>14</v>
      </c>
      <c r="G66">
        <v>24</v>
      </c>
    </row>
    <row r="67" spans="2:7" x14ac:dyDescent="0.35">
      <c r="B67" t="s">
        <v>20</v>
      </c>
      <c r="C67">
        <v>336</v>
      </c>
      <c r="F67" t="s">
        <v>14</v>
      </c>
      <c r="G67">
        <v>86</v>
      </c>
    </row>
    <row r="68" spans="2:7" x14ac:dyDescent="0.35">
      <c r="B68" t="s">
        <v>20</v>
      </c>
      <c r="C68">
        <v>1917</v>
      </c>
      <c r="F68" t="s">
        <v>14</v>
      </c>
      <c r="G68">
        <v>243</v>
      </c>
    </row>
    <row r="69" spans="2:7" x14ac:dyDescent="0.35">
      <c r="B69" t="s">
        <v>20</v>
      </c>
      <c r="C69">
        <v>95</v>
      </c>
      <c r="F69" t="s">
        <v>14</v>
      </c>
      <c r="G69">
        <v>65</v>
      </c>
    </row>
    <row r="70" spans="2:7" x14ac:dyDescent="0.35">
      <c r="B70" t="s">
        <v>20</v>
      </c>
      <c r="C70">
        <v>147</v>
      </c>
      <c r="F70" t="s">
        <v>14</v>
      </c>
      <c r="G70">
        <v>100</v>
      </c>
    </row>
    <row r="71" spans="2:7" x14ac:dyDescent="0.35">
      <c r="B71" t="s">
        <v>20</v>
      </c>
      <c r="C71">
        <v>86</v>
      </c>
      <c r="F71" t="s">
        <v>14</v>
      </c>
      <c r="G71">
        <v>168</v>
      </c>
    </row>
    <row r="72" spans="2:7" x14ac:dyDescent="0.35">
      <c r="B72" t="s">
        <v>20</v>
      </c>
      <c r="C72">
        <v>83</v>
      </c>
      <c r="F72" t="s">
        <v>14</v>
      </c>
      <c r="G72">
        <v>13</v>
      </c>
    </row>
    <row r="73" spans="2:7" x14ac:dyDescent="0.35">
      <c r="B73" t="s">
        <v>20</v>
      </c>
      <c r="C73">
        <v>676</v>
      </c>
      <c r="F73" t="s">
        <v>14</v>
      </c>
      <c r="G73">
        <v>1</v>
      </c>
    </row>
    <row r="74" spans="2:7" x14ac:dyDescent="0.35">
      <c r="B74" t="s">
        <v>20</v>
      </c>
      <c r="C74">
        <v>361</v>
      </c>
      <c r="F74" t="s">
        <v>14</v>
      </c>
      <c r="G74">
        <v>40</v>
      </c>
    </row>
    <row r="75" spans="2:7" x14ac:dyDescent="0.35">
      <c r="B75" t="s">
        <v>20</v>
      </c>
      <c r="C75">
        <v>131</v>
      </c>
      <c r="F75" t="s">
        <v>14</v>
      </c>
      <c r="G75">
        <v>226</v>
      </c>
    </row>
    <row r="76" spans="2:7" x14ac:dyDescent="0.35">
      <c r="B76" t="s">
        <v>20</v>
      </c>
      <c r="C76">
        <v>126</v>
      </c>
      <c r="F76" t="s">
        <v>14</v>
      </c>
      <c r="G76">
        <v>1625</v>
      </c>
    </row>
    <row r="77" spans="2:7" x14ac:dyDescent="0.35">
      <c r="B77" t="s">
        <v>20</v>
      </c>
      <c r="C77">
        <v>275</v>
      </c>
      <c r="F77" t="s">
        <v>14</v>
      </c>
      <c r="G77">
        <v>143</v>
      </c>
    </row>
    <row r="78" spans="2:7" x14ac:dyDescent="0.35">
      <c r="B78" t="s">
        <v>20</v>
      </c>
      <c r="C78">
        <v>67</v>
      </c>
      <c r="F78" t="s">
        <v>14</v>
      </c>
      <c r="G78">
        <v>934</v>
      </c>
    </row>
    <row r="79" spans="2:7" x14ac:dyDescent="0.35">
      <c r="B79" t="s">
        <v>20</v>
      </c>
      <c r="C79">
        <v>154</v>
      </c>
      <c r="F79" t="s">
        <v>14</v>
      </c>
      <c r="G79">
        <v>17</v>
      </c>
    </row>
    <row r="80" spans="2:7" x14ac:dyDescent="0.35">
      <c r="B80" t="s">
        <v>20</v>
      </c>
      <c r="C80">
        <v>1782</v>
      </c>
      <c r="F80" t="s">
        <v>14</v>
      </c>
      <c r="G80">
        <v>2179</v>
      </c>
    </row>
    <row r="81" spans="2:7" x14ac:dyDescent="0.35">
      <c r="B81" t="s">
        <v>20</v>
      </c>
      <c r="C81">
        <v>903</v>
      </c>
      <c r="F81" t="s">
        <v>14</v>
      </c>
      <c r="G81">
        <v>931</v>
      </c>
    </row>
    <row r="82" spans="2:7" x14ac:dyDescent="0.35">
      <c r="B82" t="s">
        <v>20</v>
      </c>
      <c r="C82">
        <v>94</v>
      </c>
      <c r="F82" t="s">
        <v>14</v>
      </c>
      <c r="G82">
        <v>92</v>
      </c>
    </row>
    <row r="83" spans="2:7" x14ac:dyDescent="0.35">
      <c r="B83" t="s">
        <v>20</v>
      </c>
      <c r="C83">
        <v>180</v>
      </c>
      <c r="F83" t="s">
        <v>14</v>
      </c>
      <c r="G83">
        <v>57</v>
      </c>
    </row>
    <row r="84" spans="2:7" x14ac:dyDescent="0.35">
      <c r="B84" t="s">
        <v>20</v>
      </c>
      <c r="C84">
        <v>533</v>
      </c>
      <c r="F84" t="s">
        <v>14</v>
      </c>
      <c r="G84">
        <v>41</v>
      </c>
    </row>
    <row r="85" spans="2:7" x14ac:dyDescent="0.35">
      <c r="B85" t="s">
        <v>20</v>
      </c>
      <c r="C85">
        <v>2443</v>
      </c>
      <c r="F85" t="s">
        <v>14</v>
      </c>
      <c r="G85">
        <v>1</v>
      </c>
    </row>
    <row r="86" spans="2:7" x14ac:dyDescent="0.35">
      <c r="B86" t="s">
        <v>20</v>
      </c>
      <c r="C86">
        <v>89</v>
      </c>
      <c r="F86" t="s">
        <v>14</v>
      </c>
      <c r="G86">
        <v>101</v>
      </c>
    </row>
    <row r="87" spans="2:7" x14ac:dyDescent="0.35">
      <c r="B87" t="s">
        <v>20</v>
      </c>
      <c r="C87">
        <v>159</v>
      </c>
      <c r="F87" t="s">
        <v>14</v>
      </c>
      <c r="G87">
        <v>1335</v>
      </c>
    </row>
    <row r="88" spans="2:7" x14ac:dyDescent="0.35">
      <c r="B88" t="s">
        <v>20</v>
      </c>
      <c r="C88">
        <v>50</v>
      </c>
      <c r="F88" t="s">
        <v>14</v>
      </c>
      <c r="G88">
        <v>15</v>
      </c>
    </row>
    <row r="89" spans="2:7" x14ac:dyDescent="0.35">
      <c r="B89" t="s">
        <v>20</v>
      </c>
      <c r="C89">
        <v>186</v>
      </c>
      <c r="F89" t="s">
        <v>14</v>
      </c>
      <c r="G89">
        <v>454</v>
      </c>
    </row>
    <row r="90" spans="2:7" x14ac:dyDescent="0.35">
      <c r="B90" t="s">
        <v>20</v>
      </c>
      <c r="C90">
        <v>1071</v>
      </c>
      <c r="F90" t="s">
        <v>14</v>
      </c>
      <c r="G90">
        <v>3182</v>
      </c>
    </row>
    <row r="91" spans="2:7" x14ac:dyDescent="0.35">
      <c r="B91" t="s">
        <v>20</v>
      </c>
      <c r="C91">
        <v>117</v>
      </c>
      <c r="F91" t="s">
        <v>14</v>
      </c>
      <c r="G91">
        <v>15</v>
      </c>
    </row>
    <row r="92" spans="2:7" x14ac:dyDescent="0.35">
      <c r="B92" t="s">
        <v>20</v>
      </c>
      <c r="C92">
        <v>70</v>
      </c>
      <c r="F92" t="s">
        <v>14</v>
      </c>
      <c r="G92">
        <v>133</v>
      </c>
    </row>
    <row r="93" spans="2:7" x14ac:dyDescent="0.35">
      <c r="B93" t="s">
        <v>20</v>
      </c>
      <c r="C93">
        <v>135</v>
      </c>
      <c r="F93" t="s">
        <v>14</v>
      </c>
      <c r="G93">
        <v>2062</v>
      </c>
    </row>
    <row r="94" spans="2:7" x14ac:dyDescent="0.35">
      <c r="B94" t="s">
        <v>20</v>
      </c>
      <c r="C94">
        <v>768</v>
      </c>
      <c r="F94" t="s">
        <v>14</v>
      </c>
      <c r="G94">
        <v>29</v>
      </c>
    </row>
    <row r="95" spans="2:7" x14ac:dyDescent="0.35">
      <c r="B95" t="s">
        <v>20</v>
      </c>
      <c r="C95">
        <v>199</v>
      </c>
      <c r="F95" t="s">
        <v>14</v>
      </c>
      <c r="G95">
        <v>132</v>
      </c>
    </row>
    <row r="96" spans="2:7" x14ac:dyDescent="0.35">
      <c r="B96" t="s">
        <v>20</v>
      </c>
      <c r="C96">
        <v>107</v>
      </c>
      <c r="F96" t="s">
        <v>14</v>
      </c>
      <c r="G96">
        <v>137</v>
      </c>
    </row>
    <row r="97" spans="2:7" x14ac:dyDescent="0.35">
      <c r="B97" t="s">
        <v>20</v>
      </c>
      <c r="C97">
        <v>195</v>
      </c>
      <c r="F97" t="s">
        <v>14</v>
      </c>
      <c r="G97">
        <v>908</v>
      </c>
    </row>
    <row r="98" spans="2:7" x14ac:dyDescent="0.35">
      <c r="B98" t="s">
        <v>20</v>
      </c>
      <c r="C98">
        <v>3376</v>
      </c>
      <c r="F98" t="s">
        <v>14</v>
      </c>
      <c r="G98">
        <v>10</v>
      </c>
    </row>
    <row r="99" spans="2:7" x14ac:dyDescent="0.35">
      <c r="B99" t="s">
        <v>20</v>
      </c>
      <c r="C99">
        <v>41</v>
      </c>
      <c r="F99" t="s">
        <v>14</v>
      </c>
      <c r="G99">
        <v>1910</v>
      </c>
    </row>
    <row r="100" spans="2:7" x14ac:dyDescent="0.35">
      <c r="B100" t="s">
        <v>20</v>
      </c>
      <c r="C100">
        <v>1821</v>
      </c>
      <c r="F100" t="s">
        <v>14</v>
      </c>
      <c r="G100">
        <v>38</v>
      </c>
    </row>
    <row r="101" spans="2:7" x14ac:dyDescent="0.35">
      <c r="B101" t="s">
        <v>20</v>
      </c>
      <c r="C101">
        <v>164</v>
      </c>
      <c r="F101" t="s">
        <v>14</v>
      </c>
      <c r="G101">
        <v>104</v>
      </c>
    </row>
    <row r="102" spans="2:7" x14ac:dyDescent="0.35">
      <c r="B102" t="s">
        <v>20</v>
      </c>
      <c r="C102">
        <v>157</v>
      </c>
      <c r="F102" t="s">
        <v>14</v>
      </c>
      <c r="G102">
        <v>49</v>
      </c>
    </row>
    <row r="103" spans="2:7" x14ac:dyDescent="0.35">
      <c r="B103" t="s">
        <v>20</v>
      </c>
      <c r="C103">
        <v>246</v>
      </c>
      <c r="F103" t="s">
        <v>14</v>
      </c>
      <c r="G103">
        <v>1</v>
      </c>
    </row>
    <row r="104" spans="2:7" x14ac:dyDescent="0.35">
      <c r="B104" t="s">
        <v>20</v>
      </c>
      <c r="C104">
        <v>1396</v>
      </c>
      <c r="F104" t="s">
        <v>14</v>
      </c>
      <c r="G104">
        <v>245</v>
      </c>
    </row>
    <row r="105" spans="2:7" x14ac:dyDescent="0.35">
      <c r="B105" t="s">
        <v>20</v>
      </c>
      <c r="C105">
        <v>2506</v>
      </c>
      <c r="F105" t="s">
        <v>14</v>
      </c>
      <c r="G105">
        <v>32</v>
      </c>
    </row>
    <row r="106" spans="2:7" x14ac:dyDescent="0.35">
      <c r="B106" t="s">
        <v>20</v>
      </c>
      <c r="C106">
        <v>244</v>
      </c>
      <c r="F106" t="s">
        <v>14</v>
      </c>
      <c r="G106">
        <v>7</v>
      </c>
    </row>
    <row r="107" spans="2:7" x14ac:dyDescent="0.35">
      <c r="B107" t="s">
        <v>20</v>
      </c>
      <c r="C107">
        <v>146</v>
      </c>
      <c r="F107" t="s">
        <v>14</v>
      </c>
      <c r="G107">
        <v>803</v>
      </c>
    </row>
    <row r="108" spans="2:7" x14ac:dyDescent="0.35">
      <c r="B108" t="s">
        <v>20</v>
      </c>
      <c r="C108">
        <v>1267</v>
      </c>
      <c r="F108" t="s">
        <v>14</v>
      </c>
      <c r="G108">
        <v>16</v>
      </c>
    </row>
    <row r="109" spans="2:7" x14ac:dyDescent="0.35">
      <c r="B109" t="s">
        <v>20</v>
      </c>
      <c r="C109">
        <v>1561</v>
      </c>
      <c r="F109" t="s">
        <v>14</v>
      </c>
      <c r="G109">
        <v>31</v>
      </c>
    </row>
    <row r="110" spans="2:7" x14ac:dyDescent="0.35">
      <c r="B110" t="s">
        <v>20</v>
      </c>
      <c r="C110">
        <v>48</v>
      </c>
      <c r="F110" t="s">
        <v>14</v>
      </c>
      <c r="G110">
        <v>108</v>
      </c>
    </row>
    <row r="111" spans="2:7" x14ac:dyDescent="0.35">
      <c r="B111" t="s">
        <v>20</v>
      </c>
      <c r="C111">
        <v>2739</v>
      </c>
      <c r="F111" t="s">
        <v>14</v>
      </c>
      <c r="G111">
        <v>30</v>
      </c>
    </row>
    <row r="112" spans="2:7" x14ac:dyDescent="0.35">
      <c r="B112" t="s">
        <v>20</v>
      </c>
      <c r="C112">
        <v>3537</v>
      </c>
      <c r="F112" t="s">
        <v>14</v>
      </c>
      <c r="G112">
        <v>17</v>
      </c>
    </row>
    <row r="113" spans="2:7" x14ac:dyDescent="0.35">
      <c r="B113" t="s">
        <v>20</v>
      </c>
      <c r="C113">
        <v>2107</v>
      </c>
      <c r="F113" t="s">
        <v>14</v>
      </c>
      <c r="G113">
        <v>80</v>
      </c>
    </row>
    <row r="114" spans="2:7" x14ac:dyDescent="0.35">
      <c r="B114" t="s">
        <v>20</v>
      </c>
      <c r="C114">
        <v>3318</v>
      </c>
      <c r="F114" t="s">
        <v>14</v>
      </c>
      <c r="G114">
        <v>2468</v>
      </c>
    </row>
    <row r="115" spans="2:7" x14ac:dyDescent="0.35">
      <c r="B115" t="s">
        <v>20</v>
      </c>
      <c r="C115">
        <v>340</v>
      </c>
      <c r="F115" t="s">
        <v>14</v>
      </c>
      <c r="G115">
        <v>26</v>
      </c>
    </row>
    <row r="116" spans="2:7" x14ac:dyDescent="0.35">
      <c r="B116" t="s">
        <v>20</v>
      </c>
      <c r="C116">
        <v>1442</v>
      </c>
      <c r="F116" t="s">
        <v>14</v>
      </c>
      <c r="G116">
        <v>73</v>
      </c>
    </row>
    <row r="117" spans="2:7" x14ac:dyDescent="0.35">
      <c r="B117" t="s">
        <v>20</v>
      </c>
      <c r="C117">
        <v>126</v>
      </c>
      <c r="F117" t="s">
        <v>14</v>
      </c>
      <c r="G117">
        <v>128</v>
      </c>
    </row>
    <row r="118" spans="2:7" x14ac:dyDescent="0.35">
      <c r="B118" t="s">
        <v>20</v>
      </c>
      <c r="C118">
        <v>524</v>
      </c>
      <c r="F118" t="s">
        <v>14</v>
      </c>
      <c r="G118">
        <v>33</v>
      </c>
    </row>
    <row r="119" spans="2:7" x14ac:dyDescent="0.35">
      <c r="B119" t="s">
        <v>20</v>
      </c>
      <c r="C119">
        <v>1989</v>
      </c>
      <c r="F119" t="s">
        <v>14</v>
      </c>
      <c r="G119">
        <v>1072</v>
      </c>
    </row>
    <row r="120" spans="2:7" x14ac:dyDescent="0.35">
      <c r="B120" t="s">
        <v>20</v>
      </c>
      <c r="C120">
        <v>157</v>
      </c>
      <c r="F120" t="s">
        <v>14</v>
      </c>
      <c r="G120">
        <v>393</v>
      </c>
    </row>
    <row r="121" spans="2:7" x14ac:dyDescent="0.35">
      <c r="B121" t="s">
        <v>20</v>
      </c>
      <c r="C121">
        <v>4498</v>
      </c>
      <c r="F121" t="s">
        <v>14</v>
      </c>
      <c r="G121">
        <v>1257</v>
      </c>
    </row>
    <row r="122" spans="2:7" x14ac:dyDescent="0.35">
      <c r="B122" t="s">
        <v>20</v>
      </c>
      <c r="C122">
        <v>80</v>
      </c>
      <c r="F122" t="s">
        <v>14</v>
      </c>
      <c r="G122">
        <v>328</v>
      </c>
    </row>
    <row r="123" spans="2:7" x14ac:dyDescent="0.35">
      <c r="B123" t="s">
        <v>20</v>
      </c>
      <c r="C123">
        <v>43</v>
      </c>
      <c r="F123" t="s">
        <v>14</v>
      </c>
      <c r="G123">
        <v>147</v>
      </c>
    </row>
    <row r="124" spans="2:7" x14ac:dyDescent="0.35">
      <c r="B124" t="s">
        <v>20</v>
      </c>
      <c r="C124">
        <v>2053</v>
      </c>
      <c r="F124" t="s">
        <v>14</v>
      </c>
      <c r="G124">
        <v>830</v>
      </c>
    </row>
    <row r="125" spans="2:7" x14ac:dyDescent="0.35">
      <c r="B125" t="s">
        <v>20</v>
      </c>
      <c r="C125">
        <v>168</v>
      </c>
      <c r="F125" t="s">
        <v>14</v>
      </c>
      <c r="G125">
        <v>331</v>
      </c>
    </row>
    <row r="126" spans="2:7" x14ac:dyDescent="0.35">
      <c r="B126" t="s">
        <v>20</v>
      </c>
      <c r="C126">
        <v>4289</v>
      </c>
      <c r="F126" t="s">
        <v>14</v>
      </c>
      <c r="G126">
        <v>25</v>
      </c>
    </row>
    <row r="127" spans="2:7" x14ac:dyDescent="0.35">
      <c r="B127" t="s">
        <v>20</v>
      </c>
      <c r="C127">
        <v>165</v>
      </c>
      <c r="F127" t="s">
        <v>14</v>
      </c>
      <c r="G127">
        <v>3483</v>
      </c>
    </row>
    <row r="128" spans="2:7" x14ac:dyDescent="0.35">
      <c r="B128" t="s">
        <v>20</v>
      </c>
      <c r="C128">
        <v>1815</v>
      </c>
      <c r="F128" t="s">
        <v>14</v>
      </c>
      <c r="G128">
        <v>923</v>
      </c>
    </row>
    <row r="129" spans="2:7" x14ac:dyDescent="0.35">
      <c r="B129" t="s">
        <v>20</v>
      </c>
      <c r="C129">
        <v>397</v>
      </c>
      <c r="F129" t="s">
        <v>14</v>
      </c>
      <c r="G129">
        <v>1</v>
      </c>
    </row>
    <row r="130" spans="2:7" x14ac:dyDescent="0.35">
      <c r="B130" t="s">
        <v>20</v>
      </c>
      <c r="C130">
        <v>1539</v>
      </c>
      <c r="F130" t="s">
        <v>14</v>
      </c>
      <c r="G130">
        <v>33</v>
      </c>
    </row>
    <row r="131" spans="2:7" x14ac:dyDescent="0.35">
      <c r="B131" t="s">
        <v>20</v>
      </c>
      <c r="C131">
        <v>138</v>
      </c>
      <c r="F131" t="s">
        <v>14</v>
      </c>
      <c r="G131">
        <v>40</v>
      </c>
    </row>
    <row r="132" spans="2:7" x14ac:dyDescent="0.35">
      <c r="B132" t="s">
        <v>20</v>
      </c>
      <c r="C132">
        <v>3594</v>
      </c>
      <c r="F132" t="s">
        <v>14</v>
      </c>
      <c r="G132">
        <v>23</v>
      </c>
    </row>
    <row r="133" spans="2:7" x14ac:dyDescent="0.35">
      <c r="B133" t="s">
        <v>20</v>
      </c>
      <c r="C133">
        <v>5880</v>
      </c>
      <c r="F133" t="s">
        <v>14</v>
      </c>
      <c r="G133">
        <v>75</v>
      </c>
    </row>
    <row r="134" spans="2:7" x14ac:dyDescent="0.35">
      <c r="B134" t="s">
        <v>20</v>
      </c>
      <c r="C134">
        <v>112</v>
      </c>
      <c r="F134" t="s">
        <v>14</v>
      </c>
      <c r="G134">
        <v>2176</v>
      </c>
    </row>
    <row r="135" spans="2:7" x14ac:dyDescent="0.35">
      <c r="B135" t="s">
        <v>20</v>
      </c>
      <c r="C135">
        <v>943</v>
      </c>
      <c r="F135" t="s">
        <v>14</v>
      </c>
      <c r="G135">
        <v>441</v>
      </c>
    </row>
    <row r="136" spans="2:7" x14ac:dyDescent="0.35">
      <c r="B136" t="s">
        <v>20</v>
      </c>
      <c r="C136">
        <v>2468</v>
      </c>
      <c r="F136" t="s">
        <v>14</v>
      </c>
      <c r="G136">
        <v>25</v>
      </c>
    </row>
    <row r="137" spans="2:7" x14ac:dyDescent="0.35">
      <c r="B137" t="s">
        <v>20</v>
      </c>
      <c r="C137">
        <v>2551</v>
      </c>
      <c r="F137" t="s">
        <v>14</v>
      </c>
      <c r="G137">
        <v>127</v>
      </c>
    </row>
    <row r="138" spans="2:7" x14ac:dyDescent="0.35">
      <c r="B138" t="s">
        <v>20</v>
      </c>
      <c r="C138">
        <v>101</v>
      </c>
      <c r="F138" t="s">
        <v>14</v>
      </c>
      <c r="G138">
        <v>355</v>
      </c>
    </row>
    <row r="139" spans="2:7" x14ac:dyDescent="0.35">
      <c r="B139" t="s">
        <v>20</v>
      </c>
      <c r="C139">
        <v>92</v>
      </c>
      <c r="F139" t="s">
        <v>14</v>
      </c>
      <c r="G139">
        <v>44</v>
      </c>
    </row>
    <row r="140" spans="2:7" x14ac:dyDescent="0.35">
      <c r="B140" t="s">
        <v>20</v>
      </c>
      <c r="C140">
        <v>62</v>
      </c>
      <c r="F140" t="s">
        <v>14</v>
      </c>
      <c r="G140">
        <v>67</v>
      </c>
    </row>
    <row r="141" spans="2:7" x14ac:dyDescent="0.35">
      <c r="B141" t="s">
        <v>20</v>
      </c>
      <c r="C141">
        <v>149</v>
      </c>
      <c r="F141" t="s">
        <v>14</v>
      </c>
      <c r="G141">
        <v>1068</v>
      </c>
    </row>
    <row r="142" spans="2:7" x14ac:dyDescent="0.35">
      <c r="B142" t="s">
        <v>20</v>
      </c>
      <c r="C142">
        <v>329</v>
      </c>
      <c r="F142" t="s">
        <v>14</v>
      </c>
      <c r="G142">
        <v>424</v>
      </c>
    </row>
    <row r="143" spans="2:7" x14ac:dyDescent="0.35">
      <c r="B143" t="s">
        <v>20</v>
      </c>
      <c r="C143">
        <v>97</v>
      </c>
      <c r="F143" t="s">
        <v>14</v>
      </c>
      <c r="G143">
        <v>151</v>
      </c>
    </row>
    <row r="144" spans="2:7" x14ac:dyDescent="0.35">
      <c r="B144" t="s">
        <v>20</v>
      </c>
      <c r="C144">
        <v>1784</v>
      </c>
      <c r="F144" t="s">
        <v>14</v>
      </c>
      <c r="G144">
        <v>1608</v>
      </c>
    </row>
    <row r="145" spans="2:7" x14ac:dyDescent="0.35">
      <c r="B145" t="s">
        <v>20</v>
      </c>
      <c r="C145">
        <v>1684</v>
      </c>
      <c r="F145" t="s">
        <v>14</v>
      </c>
      <c r="G145">
        <v>941</v>
      </c>
    </row>
    <row r="146" spans="2:7" x14ac:dyDescent="0.35">
      <c r="B146" t="s">
        <v>20</v>
      </c>
      <c r="C146">
        <v>250</v>
      </c>
      <c r="F146" t="s">
        <v>14</v>
      </c>
      <c r="G146">
        <v>1</v>
      </c>
    </row>
    <row r="147" spans="2:7" x14ac:dyDescent="0.35">
      <c r="B147" t="s">
        <v>20</v>
      </c>
      <c r="C147">
        <v>238</v>
      </c>
      <c r="F147" t="s">
        <v>14</v>
      </c>
      <c r="G147">
        <v>40</v>
      </c>
    </row>
    <row r="148" spans="2:7" x14ac:dyDescent="0.35">
      <c r="B148" t="s">
        <v>20</v>
      </c>
      <c r="C148">
        <v>53</v>
      </c>
      <c r="F148" t="s">
        <v>14</v>
      </c>
      <c r="G148">
        <v>3015</v>
      </c>
    </row>
    <row r="149" spans="2:7" x14ac:dyDescent="0.35">
      <c r="B149" t="s">
        <v>20</v>
      </c>
      <c r="C149">
        <v>214</v>
      </c>
      <c r="F149" t="s">
        <v>14</v>
      </c>
      <c r="G149">
        <v>435</v>
      </c>
    </row>
    <row r="150" spans="2:7" x14ac:dyDescent="0.35">
      <c r="B150" t="s">
        <v>20</v>
      </c>
      <c r="C150">
        <v>222</v>
      </c>
      <c r="F150" t="s">
        <v>14</v>
      </c>
      <c r="G150">
        <v>714</v>
      </c>
    </row>
    <row r="151" spans="2:7" x14ac:dyDescent="0.35">
      <c r="B151" t="s">
        <v>20</v>
      </c>
      <c r="C151">
        <v>1884</v>
      </c>
      <c r="F151" t="s">
        <v>14</v>
      </c>
      <c r="G151">
        <v>5497</v>
      </c>
    </row>
    <row r="152" spans="2:7" x14ac:dyDescent="0.35">
      <c r="B152" t="s">
        <v>20</v>
      </c>
      <c r="C152">
        <v>218</v>
      </c>
      <c r="F152" t="s">
        <v>14</v>
      </c>
      <c r="G152">
        <v>418</v>
      </c>
    </row>
    <row r="153" spans="2:7" x14ac:dyDescent="0.35">
      <c r="B153" t="s">
        <v>20</v>
      </c>
      <c r="C153">
        <v>6465</v>
      </c>
      <c r="F153" t="s">
        <v>14</v>
      </c>
      <c r="G153">
        <v>1439</v>
      </c>
    </row>
    <row r="154" spans="2:7" x14ac:dyDescent="0.35">
      <c r="B154" t="s">
        <v>20</v>
      </c>
      <c r="C154">
        <v>59</v>
      </c>
      <c r="F154" t="s">
        <v>14</v>
      </c>
      <c r="G154">
        <v>15</v>
      </c>
    </row>
    <row r="155" spans="2:7" x14ac:dyDescent="0.35">
      <c r="B155" t="s">
        <v>20</v>
      </c>
      <c r="C155">
        <v>88</v>
      </c>
      <c r="F155" t="s">
        <v>14</v>
      </c>
      <c r="G155">
        <v>1999</v>
      </c>
    </row>
    <row r="156" spans="2:7" x14ac:dyDescent="0.35">
      <c r="B156" t="s">
        <v>20</v>
      </c>
      <c r="C156">
        <v>1697</v>
      </c>
      <c r="F156" t="s">
        <v>14</v>
      </c>
      <c r="G156">
        <v>118</v>
      </c>
    </row>
    <row r="157" spans="2:7" x14ac:dyDescent="0.35">
      <c r="B157" t="s">
        <v>20</v>
      </c>
      <c r="C157">
        <v>92</v>
      </c>
      <c r="F157" t="s">
        <v>14</v>
      </c>
      <c r="G157">
        <v>162</v>
      </c>
    </row>
    <row r="158" spans="2:7" x14ac:dyDescent="0.35">
      <c r="B158" t="s">
        <v>20</v>
      </c>
      <c r="C158">
        <v>186</v>
      </c>
      <c r="F158" t="s">
        <v>14</v>
      </c>
      <c r="G158">
        <v>83</v>
      </c>
    </row>
    <row r="159" spans="2:7" x14ac:dyDescent="0.35">
      <c r="B159" t="s">
        <v>20</v>
      </c>
      <c r="C159">
        <v>138</v>
      </c>
      <c r="F159" t="s">
        <v>14</v>
      </c>
      <c r="G159">
        <v>747</v>
      </c>
    </row>
    <row r="160" spans="2:7" x14ac:dyDescent="0.35">
      <c r="B160" t="s">
        <v>20</v>
      </c>
      <c r="C160">
        <v>261</v>
      </c>
      <c r="F160" t="s">
        <v>14</v>
      </c>
      <c r="G160">
        <v>84</v>
      </c>
    </row>
    <row r="161" spans="2:7" x14ac:dyDescent="0.35">
      <c r="B161" t="s">
        <v>20</v>
      </c>
      <c r="C161">
        <v>107</v>
      </c>
      <c r="F161" t="s">
        <v>14</v>
      </c>
      <c r="G161">
        <v>91</v>
      </c>
    </row>
    <row r="162" spans="2:7" x14ac:dyDescent="0.35">
      <c r="B162" t="s">
        <v>20</v>
      </c>
      <c r="C162">
        <v>199</v>
      </c>
      <c r="F162" t="s">
        <v>14</v>
      </c>
      <c r="G162">
        <v>792</v>
      </c>
    </row>
    <row r="163" spans="2:7" x14ac:dyDescent="0.35">
      <c r="B163" t="s">
        <v>20</v>
      </c>
      <c r="C163">
        <v>5512</v>
      </c>
      <c r="F163" t="s">
        <v>14</v>
      </c>
      <c r="G163">
        <v>32</v>
      </c>
    </row>
    <row r="164" spans="2:7" x14ac:dyDescent="0.35">
      <c r="B164" t="s">
        <v>20</v>
      </c>
      <c r="C164">
        <v>86</v>
      </c>
      <c r="F164" t="s">
        <v>14</v>
      </c>
      <c r="G164">
        <v>186</v>
      </c>
    </row>
    <row r="165" spans="2:7" x14ac:dyDescent="0.35">
      <c r="B165" t="s">
        <v>20</v>
      </c>
      <c r="C165">
        <v>2768</v>
      </c>
      <c r="F165" t="s">
        <v>14</v>
      </c>
      <c r="G165">
        <v>605</v>
      </c>
    </row>
    <row r="166" spans="2:7" x14ac:dyDescent="0.35">
      <c r="B166" t="s">
        <v>20</v>
      </c>
      <c r="C166">
        <v>48</v>
      </c>
      <c r="F166" t="s">
        <v>14</v>
      </c>
      <c r="G166">
        <v>1</v>
      </c>
    </row>
    <row r="167" spans="2:7" x14ac:dyDescent="0.35">
      <c r="B167" t="s">
        <v>20</v>
      </c>
      <c r="C167">
        <v>87</v>
      </c>
      <c r="F167" t="s">
        <v>14</v>
      </c>
      <c r="G167">
        <v>31</v>
      </c>
    </row>
    <row r="168" spans="2:7" x14ac:dyDescent="0.35">
      <c r="B168" t="s">
        <v>20</v>
      </c>
      <c r="C168">
        <v>1894</v>
      </c>
      <c r="F168" t="s">
        <v>14</v>
      </c>
      <c r="G168">
        <v>1181</v>
      </c>
    </row>
    <row r="169" spans="2:7" x14ac:dyDescent="0.35">
      <c r="B169" t="s">
        <v>20</v>
      </c>
      <c r="C169">
        <v>282</v>
      </c>
      <c r="F169" t="s">
        <v>14</v>
      </c>
      <c r="G169">
        <v>39</v>
      </c>
    </row>
    <row r="170" spans="2:7" x14ac:dyDescent="0.35">
      <c r="B170" t="s">
        <v>20</v>
      </c>
      <c r="C170">
        <v>116</v>
      </c>
      <c r="F170" t="s">
        <v>14</v>
      </c>
      <c r="G170">
        <v>46</v>
      </c>
    </row>
    <row r="171" spans="2:7" x14ac:dyDescent="0.35">
      <c r="B171" t="s">
        <v>20</v>
      </c>
      <c r="C171">
        <v>83</v>
      </c>
      <c r="F171" t="s">
        <v>14</v>
      </c>
      <c r="G171">
        <v>105</v>
      </c>
    </row>
    <row r="172" spans="2:7" x14ac:dyDescent="0.35">
      <c r="B172" t="s">
        <v>20</v>
      </c>
      <c r="C172">
        <v>91</v>
      </c>
      <c r="F172" t="s">
        <v>14</v>
      </c>
      <c r="G172">
        <v>535</v>
      </c>
    </row>
    <row r="173" spans="2:7" x14ac:dyDescent="0.35">
      <c r="B173" t="s">
        <v>20</v>
      </c>
      <c r="C173">
        <v>546</v>
      </c>
      <c r="F173" t="s">
        <v>14</v>
      </c>
      <c r="G173">
        <v>16</v>
      </c>
    </row>
    <row r="174" spans="2:7" x14ac:dyDescent="0.35">
      <c r="B174" t="s">
        <v>20</v>
      </c>
      <c r="C174">
        <v>393</v>
      </c>
      <c r="F174" t="s">
        <v>14</v>
      </c>
      <c r="G174">
        <v>575</v>
      </c>
    </row>
    <row r="175" spans="2:7" x14ac:dyDescent="0.35">
      <c r="B175" t="s">
        <v>20</v>
      </c>
      <c r="C175">
        <v>133</v>
      </c>
      <c r="F175" t="s">
        <v>14</v>
      </c>
      <c r="G175">
        <v>1120</v>
      </c>
    </row>
    <row r="176" spans="2:7" x14ac:dyDescent="0.35">
      <c r="B176" t="s">
        <v>20</v>
      </c>
      <c r="C176">
        <v>254</v>
      </c>
      <c r="F176" t="s">
        <v>14</v>
      </c>
      <c r="G176">
        <v>113</v>
      </c>
    </row>
    <row r="177" spans="2:7" x14ac:dyDescent="0.35">
      <c r="B177" t="s">
        <v>20</v>
      </c>
      <c r="C177">
        <v>176</v>
      </c>
      <c r="F177" t="s">
        <v>14</v>
      </c>
      <c r="G177">
        <v>1538</v>
      </c>
    </row>
    <row r="178" spans="2:7" x14ac:dyDescent="0.35">
      <c r="B178" t="s">
        <v>20</v>
      </c>
      <c r="C178">
        <v>337</v>
      </c>
      <c r="F178" t="s">
        <v>14</v>
      </c>
      <c r="G178">
        <v>9</v>
      </c>
    </row>
    <row r="179" spans="2:7" x14ac:dyDescent="0.35">
      <c r="B179" t="s">
        <v>20</v>
      </c>
      <c r="C179">
        <v>107</v>
      </c>
      <c r="F179" t="s">
        <v>14</v>
      </c>
      <c r="G179">
        <v>554</v>
      </c>
    </row>
    <row r="180" spans="2:7" x14ac:dyDescent="0.35">
      <c r="B180" t="s">
        <v>20</v>
      </c>
      <c r="C180">
        <v>183</v>
      </c>
      <c r="F180" t="s">
        <v>14</v>
      </c>
      <c r="G180">
        <v>648</v>
      </c>
    </row>
    <row r="181" spans="2:7" x14ac:dyDescent="0.35">
      <c r="B181" t="s">
        <v>20</v>
      </c>
      <c r="C181">
        <v>72</v>
      </c>
      <c r="F181" t="s">
        <v>14</v>
      </c>
      <c r="G181">
        <v>21</v>
      </c>
    </row>
    <row r="182" spans="2:7" x14ac:dyDescent="0.35">
      <c r="B182" t="s">
        <v>20</v>
      </c>
      <c r="C182">
        <v>295</v>
      </c>
      <c r="F182" t="s">
        <v>14</v>
      </c>
      <c r="G182">
        <v>54</v>
      </c>
    </row>
    <row r="183" spans="2:7" x14ac:dyDescent="0.35">
      <c r="B183" t="s">
        <v>20</v>
      </c>
      <c r="C183">
        <v>142</v>
      </c>
      <c r="F183" t="s">
        <v>14</v>
      </c>
      <c r="G183">
        <v>120</v>
      </c>
    </row>
    <row r="184" spans="2:7" x14ac:dyDescent="0.35">
      <c r="B184" t="s">
        <v>20</v>
      </c>
      <c r="C184">
        <v>85</v>
      </c>
      <c r="F184" t="s">
        <v>14</v>
      </c>
      <c r="G184">
        <v>579</v>
      </c>
    </row>
    <row r="185" spans="2:7" x14ac:dyDescent="0.35">
      <c r="B185" t="s">
        <v>20</v>
      </c>
      <c r="C185">
        <v>659</v>
      </c>
      <c r="F185" t="s">
        <v>14</v>
      </c>
      <c r="G185">
        <v>2072</v>
      </c>
    </row>
    <row r="186" spans="2:7" x14ac:dyDescent="0.35">
      <c r="B186" t="s">
        <v>20</v>
      </c>
      <c r="C186">
        <v>121</v>
      </c>
      <c r="F186" t="s">
        <v>14</v>
      </c>
      <c r="G186">
        <v>0</v>
      </c>
    </row>
    <row r="187" spans="2:7" x14ac:dyDescent="0.35">
      <c r="B187" t="s">
        <v>20</v>
      </c>
      <c r="C187">
        <v>3742</v>
      </c>
      <c r="F187" t="s">
        <v>14</v>
      </c>
      <c r="G187">
        <v>1796</v>
      </c>
    </row>
    <row r="188" spans="2:7" x14ac:dyDescent="0.35">
      <c r="B188" t="s">
        <v>20</v>
      </c>
      <c r="C188">
        <v>223</v>
      </c>
      <c r="F188" t="s">
        <v>14</v>
      </c>
      <c r="G188">
        <v>62</v>
      </c>
    </row>
    <row r="189" spans="2:7" x14ac:dyDescent="0.35">
      <c r="B189" t="s">
        <v>20</v>
      </c>
      <c r="C189">
        <v>133</v>
      </c>
      <c r="F189" t="s">
        <v>14</v>
      </c>
      <c r="G189">
        <v>347</v>
      </c>
    </row>
    <row r="190" spans="2:7" x14ac:dyDescent="0.35">
      <c r="B190" t="s">
        <v>20</v>
      </c>
      <c r="C190">
        <v>5168</v>
      </c>
      <c r="F190" t="s">
        <v>14</v>
      </c>
      <c r="G190">
        <v>19</v>
      </c>
    </row>
    <row r="191" spans="2:7" x14ac:dyDescent="0.35">
      <c r="B191" t="s">
        <v>20</v>
      </c>
      <c r="C191">
        <v>307</v>
      </c>
      <c r="F191" t="s">
        <v>14</v>
      </c>
      <c r="G191">
        <v>1258</v>
      </c>
    </row>
    <row r="192" spans="2:7" x14ac:dyDescent="0.35">
      <c r="B192" t="s">
        <v>20</v>
      </c>
      <c r="C192">
        <v>2441</v>
      </c>
      <c r="F192" t="s">
        <v>14</v>
      </c>
      <c r="G192">
        <v>362</v>
      </c>
    </row>
    <row r="193" spans="2:7" x14ac:dyDescent="0.35">
      <c r="B193" t="s">
        <v>20</v>
      </c>
      <c r="C193">
        <v>1385</v>
      </c>
      <c r="F193" t="s">
        <v>14</v>
      </c>
      <c r="G193">
        <v>133</v>
      </c>
    </row>
    <row r="194" spans="2:7" x14ac:dyDescent="0.35">
      <c r="B194" t="s">
        <v>20</v>
      </c>
      <c r="C194">
        <v>190</v>
      </c>
      <c r="F194" t="s">
        <v>14</v>
      </c>
      <c r="G194">
        <v>846</v>
      </c>
    </row>
    <row r="195" spans="2:7" x14ac:dyDescent="0.35">
      <c r="B195" t="s">
        <v>20</v>
      </c>
      <c r="C195">
        <v>470</v>
      </c>
      <c r="F195" t="s">
        <v>14</v>
      </c>
      <c r="G195">
        <v>10</v>
      </c>
    </row>
    <row r="196" spans="2:7" x14ac:dyDescent="0.35">
      <c r="B196" t="s">
        <v>20</v>
      </c>
      <c r="C196">
        <v>253</v>
      </c>
      <c r="F196" t="s">
        <v>14</v>
      </c>
      <c r="G196">
        <v>191</v>
      </c>
    </row>
    <row r="197" spans="2:7" x14ac:dyDescent="0.35">
      <c r="B197" t="s">
        <v>20</v>
      </c>
      <c r="C197">
        <v>1113</v>
      </c>
      <c r="F197" t="s">
        <v>14</v>
      </c>
      <c r="G197">
        <v>1979</v>
      </c>
    </row>
    <row r="198" spans="2:7" x14ac:dyDescent="0.35">
      <c r="B198" t="s">
        <v>20</v>
      </c>
      <c r="C198">
        <v>2283</v>
      </c>
      <c r="F198" t="s">
        <v>14</v>
      </c>
      <c r="G198">
        <v>63</v>
      </c>
    </row>
    <row r="199" spans="2:7" x14ac:dyDescent="0.35">
      <c r="B199" t="s">
        <v>20</v>
      </c>
      <c r="C199">
        <v>1095</v>
      </c>
      <c r="F199" t="s">
        <v>14</v>
      </c>
      <c r="G199">
        <v>6080</v>
      </c>
    </row>
    <row r="200" spans="2:7" x14ac:dyDescent="0.35">
      <c r="B200" t="s">
        <v>20</v>
      </c>
      <c r="C200">
        <v>1690</v>
      </c>
      <c r="F200" t="s">
        <v>14</v>
      </c>
      <c r="G200">
        <v>80</v>
      </c>
    </row>
    <row r="201" spans="2:7" x14ac:dyDescent="0.35">
      <c r="B201" t="s">
        <v>20</v>
      </c>
      <c r="C201">
        <v>191</v>
      </c>
      <c r="F201" t="s">
        <v>14</v>
      </c>
      <c r="G201">
        <v>9</v>
      </c>
    </row>
    <row r="202" spans="2:7" x14ac:dyDescent="0.35">
      <c r="B202" t="s">
        <v>20</v>
      </c>
      <c r="C202">
        <v>2013</v>
      </c>
      <c r="F202" t="s">
        <v>14</v>
      </c>
      <c r="G202">
        <v>1784</v>
      </c>
    </row>
    <row r="203" spans="2:7" x14ac:dyDescent="0.35">
      <c r="B203" t="s">
        <v>20</v>
      </c>
      <c r="C203">
        <v>1703</v>
      </c>
      <c r="F203" t="s">
        <v>14</v>
      </c>
      <c r="G203">
        <v>243</v>
      </c>
    </row>
    <row r="204" spans="2:7" x14ac:dyDescent="0.35">
      <c r="B204" t="s">
        <v>20</v>
      </c>
      <c r="C204">
        <v>80</v>
      </c>
      <c r="F204" t="s">
        <v>14</v>
      </c>
      <c r="G204">
        <v>1296</v>
      </c>
    </row>
    <row r="205" spans="2:7" x14ac:dyDescent="0.35">
      <c r="B205" t="s">
        <v>20</v>
      </c>
      <c r="C205">
        <v>41</v>
      </c>
      <c r="F205" t="s">
        <v>14</v>
      </c>
      <c r="G205">
        <v>77</v>
      </c>
    </row>
    <row r="206" spans="2:7" x14ac:dyDescent="0.35">
      <c r="B206" t="s">
        <v>20</v>
      </c>
      <c r="C206">
        <v>187</v>
      </c>
      <c r="F206" t="s">
        <v>14</v>
      </c>
      <c r="G206">
        <v>395</v>
      </c>
    </row>
    <row r="207" spans="2:7" x14ac:dyDescent="0.35">
      <c r="B207" t="s">
        <v>20</v>
      </c>
      <c r="C207">
        <v>2875</v>
      </c>
      <c r="F207" t="s">
        <v>14</v>
      </c>
      <c r="G207">
        <v>49</v>
      </c>
    </row>
    <row r="208" spans="2:7" x14ac:dyDescent="0.35">
      <c r="B208" t="s">
        <v>20</v>
      </c>
      <c r="C208">
        <v>88</v>
      </c>
      <c r="F208" t="s">
        <v>14</v>
      </c>
      <c r="G208">
        <v>180</v>
      </c>
    </row>
    <row r="209" spans="2:7" x14ac:dyDescent="0.35">
      <c r="B209" t="s">
        <v>20</v>
      </c>
      <c r="C209">
        <v>191</v>
      </c>
      <c r="F209" t="s">
        <v>14</v>
      </c>
      <c r="G209">
        <v>2690</v>
      </c>
    </row>
    <row r="210" spans="2:7" x14ac:dyDescent="0.35">
      <c r="B210" t="s">
        <v>20</v>
      </c>
      <c r="C210">
        <v>139</v>
      </c>
      <c r="F210" t="s">
        <v>14</v>
      </c>
      <c r="G210">
        <v>2779</v>
      </c>
    </row>
    <row r="211" spans="2:7" x14ac:dyDescent="0.35">
      <c r="B211" t="s">
        <v>20</v>
      </c>
      <c r="C211">
        <v>186</v>
      </c>
      <c r="F211" t="s">
        <v>14</v>
      </c>
      <c r="G211">
        <v>92</v>
      </c>
    </row>
    <row r="212" spans="2:7" x14ac:dyDescent="0.35">
      <c r="B212" t="s">
        <v>20</v>
      </c>
      <c r="C212">
        <v>112</v>
      </c>
      <c r="F212" t="s">
        <v>14</v>
      </c>
      <c r="G212">
        <v>1028</v>
      </c>
    </row>
    <row r="213" spans="2:7" x14ac:dyDescent="0.35">
      <c r="B213" t="s">
        <v>20</v>
      </c>
      <c r="C213">
        <v>101</v>
      </c>
      <c r="F213" t="s">
        <v>14</v>
      </c>
      <c r="G213">
        <v>26</v>
      </c>
    </row>
    <row r="214" spans="2:7" x14ac:dyDescent="0.35">
      <c r="B214" t="s">
        <v>20</v>
      </c>
      <c r="C214">
        <v>206</v>
      </c>
      <c r="F214" t="s">
        <v>14</v>
      </c>
      <c r="G214">
        <v>1790</v>
      </c>
    </row>
    <row r="215" spans="2:7" x14ac:dyDescent="0.35">
      <c r="B215" t="s">
        <v>20</v>
      </c>
      <c r="C215">
        <v>154</v>
      </c>
      <c r="F215" t="s">
        <v>14</v>
      </c>
      <c r="G215">
        <v>37</v>
      </c>
    </row>
    <row r="216" spans="2:7" x14ac:dyDescent="0.35">
      <c r="B216" t="s">
        <v>20</v>
      </c>
      <c r="C216">
        <v>5966</v>
      </c>
      <c r="F216" t="s">
        <v>14</v>
      </c>
      <c r="G216">
        <v>35</v>
      </c>
    </row>
    <row r="217" spans="2:7" x14ac:dyDescent="0.35">
      <c r="B217" t="s">
        <v>20</v>
      </c>
      <c r="C217">
        <v>169</v>
      </c>
      <c r="F217" t="s">
        <v>14</v>
      </c>
      <c r="G217">
        <v>558</v>
      </c>
    </row>
    <row r="218" spans="2:7" x14ac:dyDescent="0.35">
      <c r="B218" t="s">
        <v>20</v>
      </c>
      <c r="C218">
        <v>2106</v>
      </c>
      <c r="F218" t="s">
        <v>14</v>
      </c>
      <c r="G218">
        <v>64</v>
      </c>
    </row>
    <row r="219" spans="2:7" x14ac:dyDescent="0.35">
      <c r="B219" t="s">
        <v>20</v>
      </c>
      <c r="C219">
        <v>131</v>
      </c>
      <c r="F219" t="s">
        <v>14</v>
      </c>
      <c r="G219">
        <v>245</v>
      </c>
    </row>
    <row r="220" spans="2:7" x14ac:dyDescent="0.35">
      <c r="B220" t="s">
        <v>20</v>
      </c>
      <c r="C220">
        <v>84</v>
      </c>
      <c r="F220" t="s">
        <v>14</v>
      </c>
      <c r="G220">
        <v>71</v>
      </c>
    </row>
    <row r="221" spans="2:7" x14ac:dyDescent="0.35">
      <c r="B221" t="s">
        <v>20</v>
      </c>
      <c r="C221">
        <v>155</v>
      </c>
      <c r="F221" t="s">
        <v>14</v>
      </c>
      <c r="G221">
        <v>42</v>
      </c>
    </row>
    <row r="222" spans="2:7" x14ac:dyDescent="0.35">
      <c r="B222" t="s">
        <v>20</v>
      </c>
      <c r="C222">
        <v>189</v>
      </c>
      <c r="F222" t="s">
        <v>14</v>
      </c>
      <c r="G222">
        <v>156</v>
      </c>
    </row>
    <row r="223" spans="2:7" x14ac:dyDescent="0.35">
      <c r="B223" t="s">
        <v>20</v>
      </c>
      <c r="C223">
        <v>4799</v>
      </c>
      <c r="F223" t="s">
        <v>14</v>
      </c>
      <c r="G223">
        <v>1368</v>
      </c>
    </row>
    <row r="224" spans="2:7" x14ac:dyDescent="0.35">
      <c r="B224" t="s">
        <v>20</v>
      </c>
      <c r="C224">
        <v>1137</v>
      </c>
      <c r="F224" t="s">
        <v>14</v>
      </c>
      <c r="G224">
        <v>102</v>
      </c>
    </row>
    <row r="225" spans="2:7" x14ac:dyDescent="0.35">
      <c r="B225" t="s">
        <v>20</v>
      </c>
      <c r="C225">
        <v>1152</v>
      </c>
      <c r="F225" t="s">
        <v>14</v>
      </c>
      <c r="G225">
        <v>86</v>
      </c>
    </row>
    <row r="226" spans="2:7" x14ac:dyDescent="0.35">
      <c r="B226" t="s">
        <v>20</v>
      </c>
      <c r="C226">
        <v>50</v>
      </c>
      <c r="F226" t="s">
        <v>14</v>
      </c>
      <c r="G226">
        <v>253</v>
      </c>
    </row>
    <row r="227" spans="2:7" x14ac:dyDescent="0.35">
      <c r="B227" t="s">
        <v>20</v>
      </c>
      <c r="C227">
        <v>3059</v>
      </c>
      <c r="F227" t="s">
        <v>14</v>
      </c>
      <c r="G227">
        <v>157</v>
      </c>
    </row>
    <row r="228" spans="2:7" x14ac:dyDescent="0.35">
      <c r="B228" t="s">
        <v>20</v>
      </c>
      <c r="C228">
        <v>34</v>
      </c>
      <c r="F228" t="s">
        <v>14</v>
      </c>
      <c r="G228">
        <v>183</v>
      </c>
    </row>
    <row r="229" spans="2:7" x14ac:dyDescent="0.35">
      <c r="B229" t="s">
        <v>20</v>
      </c>
      <c r="C229">
        <v>220</v>
      </c>
      <c r="F229" t="s">
        <v>14</v>
      </c>
      <c r="G229">
        <v>82</v>
      </c>
    </row>
    <row r="230" spans="2:7" x14ac:dyDescent="0.35">
      <c r="B230" t="s">
        <v>20</v>
      </c>
      <c r="C230">
        <v>1604</v>
      </c>
      <c r="F230" t="s">
        <v>14</v>
      </c>
      <c r="G230">
        <v>1</v>
      </c>
    </row>
    <row r="231" spans="2:7" x14ac:dyDescent="0.35">
      <c r="B231" t="s">
        <v>20</v>
      </c>
      <c r="C231">
        <v>454</v>
      </c>
      <c r="F231" t="s">
        <v>14</v>
      </c>
      <c r="G231">
        <v>1198</v>
      </c>
    </row>
    <row r="232" spans="2:7" x14ac:dyDescent="0.35">
      <c r="B232" t="s">
        <v>20</v>
      </c>
      <c r="C232">
        <v>123</v>
      </c>
      <c r="F232" t="s">
        <v>14</v>
      </c>
      <c r="G232">
        <v>648</v>
      </c>
    </row>
    <row r="233" spans="2:7" x14ac:dyDescent="0.35">
      <c r="B233" t="s">
        <v>20</v>
      </c>
      <c r="C233">
        <v>299</v>
      </c>
      <c r="F233" t="s">
        <v>14</v>
      </c>
      <c r="G233">
        <v>64</v>
      </c>
    </row>
    <row r="234" spans="2:7" x14ac:dyDescent="0.35">
      <c r="B234" t="s">
        <v>20</v>
      </c>
      <c r="C234">
        <v>2237</v>
      </c>
      <c r="F234" t="s">
        <v>14</v>
      </c>
      <c r="G234">
        <v>62</v>
      </c>
    </row>
    <row r="235" spans="2:7" x14ac:dyDescent="0.35">
      <c r="B235" t="s">
        <v>20</v>
      </c>
      <c r="C235">
        <v>645</v>
      </c>
      <c r="F235" t="s">
        <v>14</v>
      </c>
      <c r="G235">
        <v>750</v>
      </c>
    </row>
    <row r="236" spans="2:7" x14ac:dyDescent="0.35">
      <c r="B236" t="s">
        <v>20</v>
      </c>
      <c r="C236">
        <v>484</v>
      </c>
      <c r="F236" t="s">
        <v>14</v>
      </c>
      <c r="G236">
        <v>105</v>
      </c>
    </row>
    <row r="237" spans="2:7" x14ac:dyDescent="0.35">
      <c r="B237" t="s">
        <v>20</v>
      </c>
      <c r="C237">
        <v>154</v>
      </c>
      <c r="F237" t="s">
        <v>14</v>
      </c>
      <c r="G237">
        <v>2604</v>
      </c>
    </row>
    <row r="238" spans="2:7" x14ac:dyDescent="0.35">
      <c r="B238" t="s">
        <v>20</v>
      </c>
      <c r="C238">
        <v>82</v>
      </c>
      <c r="F238" t="s">
        <v>14</v>
      </c>
      <c r="G238">
        <v>65</v>
      </c>
    </row>
    <row r="239" spans="2:7" x14ac:dyDescent="0.35">
      <c r="B239" t="s">
        <v>20</v>
      </c>
      <c r="C239">
        <v>134</v>
      </c>
      <c r="F239" t="s">
        <v>14</v>
      </c>
      <c r="G239">
        <v>94</v>
      </c>
    </row>
    <row r="240" spans="2:7" x14ac:dyDescent="0.35">
      <c r="B240" t="s">
        <v>20</v>
      </c>
      <c r="C240">
        <v>5203</v>
      </c>
      <c r="F240" t="s">
        <v>14</v>
      </c>
      <c r="G240">
        <v>257</v>
      </c>
    </row>
    <row r="241" spans="2:7" x14ac:dyDescent="0.35">
      <c r="B241" t="s">
        <v>20</v>
      </c>
      <c r="C241">
        <v>94</v>
      </c>
      <c r="F241" t="s">
        <v>14</v>
      </c>
      <c r="G241">
        <v>2928</v>
      </c>
    </row>
    <row r="242" spans="2:7" x14ac:dyDescent="0.35">
      <c r="B242" t="s">
        <v>20</v>
      </c>
      <c r="C242">
        <v>205</v>
      </c>
      <c r="F242" t="s">
        <v>14</v>
      </c>
      <c r="G242">
        <v>4697</v>
      </c>
    </row>
    <row r="243" spans="2:7" x14ac:dyDescent="0.35">
      <c r="B243" t="s">
        <v>20</v>
      </c>
      <c r="C243">
        <v>92</v>
      </c>
      <c r="F243" t="s">
        <v>14</v>
      </c>
      <c r="G243">
        <v>2915</v>
      </c>
    </row>
    <row r="244" spans="2:7" x14ac:dyDescent="0.35">
      <c r="B244" t="s">
        <v>20</v>
      </c>
      <c r="C244">
        <v>219</v>
      </c>
      <c r="F244" t="s">
        <v>14</v>
      </c>
      <c r="G244">
        <v>18</v>
      </c>
    </row>
    <row r="245" spans="2:7" x14ac:dyDescent="0.35">
      <c r="B245" t="s">
        <v>20</v>
      </c>
      <c r="C245">
        <v>2526</v>
      </c>
      <c r="F245" t="s">
        <v>14</v>
      </c>
      <c r="G245">
        <v>602</v>
      </c>
    </row>
    <row r="246" spans="2:7" x14ac:dyDescent="0.35">
      <c r="B246" t="s">
        <v>20</v>
      </c>
      <c r="C246">
        <v>94</v>
      </c>
      <c r="F246" t="s">
        <v>14</v>
      </c>
      <c r="G246">
        <v>1</v>
      </c>
    </row>
    <row r="247" spans="2:7" x14ac:dyDescent="0.35">
      <c r="B247" t="s">
        <v>20</v>
      </c>
      <c r="C247">
        <v>1713</v>
      </c>
      <c r="F247" t="s">
        <v>14</v>
      </c>
      <c r="G247">
        <v>3868</v>
      </c>
    </row>
    <row r="248" spans="2:7" x14ac:dyDescent="0.35">
      <c r="B248" t="s">
        <v>20</v>
      </c>
      <c r="C248">
        <v>249</v>
      </c>
      <c r="F248" t="s">
        <v>14</v>
      </c>
      <c r="G248">
        <v>504</v>
      </c>
    </row>
    <row r="249" spans="2:7" x14ac:dyDescent="0.35">
      <c r="B249" t="s">
        <v>20</v>
      </c>
      <c r="C249">
        <v>192</v>
      </c>
      <c r="F249" t="s">
        <v>14</v>
      </c>
      <c r="G249">
        <v>14</v>
      </c>
    </row>
    <row r="250" spans="2:7" x14ac:dyDescent="0.35">
      <c r="B250" t="s">
        <v>20</v>
      </c>
      <c r="C250">
        <v>247</v>
      </c>
      <c r="F250" t="s">
        <v>14</v>
      </c>
      <c r="G250">
        <v>750</v>
      </c>
    </row>
    <row r="251" spans="2:7" x14ac:dyDescent="0.35">
      <c r="B251" t="s">
        <v>20</v>
      </c>
      <c r="C251">
        <v>2293</v>
      </c>
      <c r="F251" t="s">
        <v>14</v>
      </c>
      <c r="G251">
        <v>77</v>
      </c>
    </row>
    <row r="252" spans="2:7" x14ac:dyDescent="0.35">
      <c r="B252" t="s">
        <v>20</v>
      </c>
      <c r="C252">
        <v>3131</v>
      </c>
      <c r="F252" t="s">
        <v>14</v>
      </c>
      <c r="G252">
        <v>752</v>
      </c>
    </row>
    <row r="253" spans="2:7" x14ac:dyDescent="0.35">
      <c r="B253" t="s">
        <v>20</v>
      </c>
      <c r="C253">
        <v>143</v>
      </c>
      <c r="F253" t="s">
        <v>14</v>
      </c>
      <c r="G253">
        <v>131</v>
      </c>
    </row>
    <row r="254" spans="2:7" x14ac:dyDescent="0.35">
      <c r="B254" t="s">
        <v>20</v>
      </c>
      <c r="C254">
        <v>296</v>
      </c>
      <c r="F254" t="s">
        <v>14</v>
      </c>
      <c r="G254">
        <v>87</v>
      </c>
    </row>
    <row r="255" spans="2:7" x14ac:dyDescent="0.35">
      <c r="B255" t="s">
        <v>20</v>
      </c>
      <c r="C255">
        <v>170</v>
      </c>
      <c r="F255" t="s">
        <v>14</v>
      </c>
      <c r="G255">
        <v>1063</v>
      </c>
    </row>
    <row r="256" spans="2:7" x14ac:dyDescent="0.35">
      <c r="B256" t="s">
        <v>20</v>
      </c>
      <c r="C256">
        <v>86</v>
      </c>
      <c r="F256" t="s">
        <v>14</v>
      </c>
      <c r="G256">
        <v>76</v>
      </c>
    </row>
    <row r="257" spans="2:7" x14ac:dyDescent="0.35">
      <c r="B257" t="s">
        <v>20</v>
      </c>
      <c r="C257">
        <v>6286</v>
      </c>
      <c r="F257" t="s">
        <v>14</v>
      </c>
      <c r="G257">
        <v>4428</v>
      </c>
    </row>
    <row r="258" spans="2:7" x14ac:dyDescent="0.35">
      <c r="B258" t="s">
        <v>20</v>
      </c>
      <c r="C258">
        <v>3727</v>
      </c>
      <c r="F258" t="s">
        <v>14</v>
      </c>
      <c r="G258">
        <v>58</v>
      </c>
    </row>
    <row r="259" spans="2:7" x14ac:dyDescent="0.35">
      <c r="B259" t="s">
        <v>20</v>
      </c>
      <c r="C259">
        <v>1605</v>
      </c>
      <c r="F259" t="s">
        <v>14</v>
      </c>
      <c r="G259">
        <v>111</v>
      </c>
    </row>
    <row r="260" spans="2:7" x14ac:dyDescent="0.35">
      <c r="B260" t="s">
        <v>20</v>
      </c>
      <c r="C260">
        <v>2120</v>
      </c>
      <c r="F260" t="s">
        <v>14</v>
      </c>
      <c r="G260">
        <v>2955</v>
      </c>
    </row>
    <row r="261" spans="2:7" x14ac:dyDescent="0.35">
      <c r="B261" t="s">
        <v>20</v>
      </c>
      <c r="C261">
        <v>50</v>
      </c>
      <c r="F261" t="s">
        <v>14</v>
      </c>
      <c r="G261">
        <v>1657</v>
      </c>
    </row>
    <row r="262" spans="2:7" x14ac:dyDescent="0.35">
      <c r="B262" t="s">
        <v>20</v>
      </c>
      <c r="C262">
        <v>2080</v>
      </c>
      <c r="F262" t="s">
        <v>14</v>
      </c>
      <c r="G262">
        <v>926</v>
      </c>
    </row>
    <row r="263" spans="2:7" x14ac:dyDescent="0.35">
      <c r="B263" t="s">
        <v>20</v>
      </c>
      <c r="C263">
        <v>2105</v>
      </c>
      <c r="F263" t="s">
        <v>14</v>
      </c>
      <c r="G263">
        <v>77</v>
      </c>
    </row>
    <row r="264" spans="2:7" x14ac:dyDescent="0.35">
      <c r="B264" t="s">
        <v>20</v>
      </c>
      <c r="C264">
        <v>2436</v>
      </c>
      <c r="F264" t="s">
        <v>14</v>
      </c>
      <c r="G264">
        <v>1748</v>
      </c>
    </row>
    <row r="265" spans="2:7" x14ac:dyDescent="0.35">
      <c r="B265" t="s">
        <v>20</v>
      </c>
      <c r="C265">
        <v>80</v>
      </c>
      <c r="F265" t="s">
        <v>14</v>
      </c>
      <c r="G265">
        <v>79</v>
      </c>
    </row>
    <row r="266" spans="2:7" x14ac:dyDescent="0.35">
      <c r="B266" t="s">
        <v>20</v>
      </c>
      <c r="C266">
        <v>42</v>
      </c>
      <c r="F266" t="s">
        <v>14</v>
      </c>
      <c r="G266">
        <v>889</v>
      </c>
    </row>
    <row r="267" spans="2:7" x14ac:dyDescent="0.35">
      <c r="B267" t="s">
        <v>20</v>
      </c>
      <c r="C267">
        <v>139</v>
      </c>
      <c r="F267" t="s">
        <v>14</v>
      </c>
      <c r="G267">
        <v>56</v>
      </c>
    </row>
    <row r="268" spans="2:7" x14ac:dyDescent="0.35">
      <c r="B268" t="s">
        <v>20</v>
      </c>
      <c r="C268">
        <v>159</v>
      </c>
      <c r="F268" t="s">
        <v>14</v>
      </c>
      <c r="G268">
        <v>1</v>
      </c>
    </row>
    <row r="269" spans="2:7" x14ac:dyDescent="0.35">
      <c r="B269" t="s">
        <v>20</v>
      </c>
      <c r="C269">
        <v>381</v>
      </c>
      <c r="F269" t="s">
        <v>14</v>
      </c>
      <c r="G269">
        <v>83</v>
      </c>
    </row>
    <row r="270" spans="2:7" x14ac:dyDescent="0.35">
      <c r="B270" t="s">
        <v>20</v>
      </c>
      <c r="C270">
        <v>194</v>
      </c>
      <c r="F270" t="s">
        <v>14</v>
      </c>
      <c r="G270">
        <v>2025</v>
      </c>
    </row>
    <row r="271" spans="2:7" x14ac:dyDescent="0.35">
      <c r="B271" t="s">
        <v>20</v>
      </c>
      <c r="C271">
        <v>106</v>
      </c>
      <c r="F271" t="s">
        <v>14</v>
      </c>
      <c r="G271">
        <v>14</v>
      </c>
    </row>
    <row r="272" spans="2:7" x14ac:dyDescent="0.35">
      <c r="B272" t="s">
        <v>20</v>
      </c>
      <c r="C272">
        <v>142</v>
      </c>
      <c r="F272" t="s">
        <v>14</v>
      </c>
      <c r="G272">
        <v>656</v>
      </c>
    </row>
    <row r="273" spans="2:7" x14ac:dyDescent="0.35">
      <c r="B273" t="s">
        <v>20</v>
      </c>
      <c r="C273">
        <v>211</v>
      </c>
      <c r="F273" t="s">
        <v>14</v>
      </c>
      <c r="G273">
        <v>1596</v>
      </c>
    </row>
    <row r="274" spans="2:7" x14ac:dyDescent="0.35">
      <c r="B274" t="s">
        <v>20</v>
      </c>
      <c r="C274">
        <v>2756</v>
      </c>
      <c r="F274" t="s">
        <v>14</v>
      </c>
      <c r="G274">
        <v>10</v>
      </c>
    </row>
    <row r="275" spans="2:7" x14ac:dyDescent="0.35">
      <c r="B275" t="s">
        <v>20</v>
      </c>
      <c r="C275">
        <v>173</v>
      </c>
      <c r="F275" t="s">
        <v>14</v>
      </c>
      <c r="G275">
        <v>1121</v>
      </c>
    </row>
    <row r="276" spans="2:7" x14ac:dyDescent="0.35">
      <c r="B276" t="s">
        <v>20</v>
      </c>
      <c r="C276">
        <v>87</v>
      </c>
      <c r="F276" t="s">
        <v>14</v>
      </c>
      <c r="G276">
        <v>15</v>
      </c>
    </row>
    <row r="277" spans="2:7" x14ac:dyDescent="0.35">
      <c r="B277" t="s">
        <v>20</v>
      </c>
      <c r="C277">
        <v>1572</v>
      </c>
      <c r="F277" t="s">
        <v>14</v>
      </c>
      <c r="G277">
        <v>191</v>
      </c>
    </row>
    <row r="278" spans="2:7" x14ac:dyDescent="0.35">
      <c r="B278" t="s">
        <v>20</v>
      </c>
      <c r="C278">
        <v>2346</v>
      </c>
      <c r="F278" t="s">
        <v>14</v>
      </c>
      <c r="G278">
        <v>16</v>
      </c>
    </row>
    <row r="279" spans="2:7" x14ac:dyDescent="0.35">
      <c r="B279" t="s">
        <v>20</v>
      </c>
      <c r="C279">
        <v>115</v>
      </c>
      <c r="F279" t="s">
        <v>14</v>
      </c>
      <c r="G279">
        <v>17</v>
      </c>
    </row>
    <row r="280" spans="2:7" x14ac:dyDescent="0.35">
      <c r="B280" t="s">
        <v>20</v>
      </c>
      <c r="C280">
        <v>85</v>
      </c>
      <c r="F280" t="s">
        <v>14</v>
      </c>
      <c r="G280">
        <v>34</v>
      </c>
    </row>
    <row r="281" spans="2:7" x14ac:dyDescent="0.35">
      <c r="B281" t="s">
        <v>20</v>
      </c>
      <c r="C281">
        <v>144</v>
      </c>
      <c r="F281" t="s">
        <v>14</v>
      </c>
      <c r="G281">
        <v>1</v>
      </c>
    </row>
    <row r="282" spans="2:7" x14ac:dyDescent="0.35">
      <c r="B282" t="s">
        <v>20</v>
      </c>
      <c r="C282">
        <v>2443</v>
      </c>
      <c r="F282" t="s">
        <v>14</v>
      </c>
      <c r="G282">
        <v>1274</v>
      </c>
    </row>
    <row r="283" spans="2:7" x14ac:dyDescent="0.35">
      <c r="B283" t="s">
        <v>20</v>
      </c>
      <c r="C283">
        <v>64</v>
      </c>
      <c r="F283" t="s">
        <v>14</v>
      </c>
      <c r="G283">
        <v>210</v>
      </c>
    </row>
    <row r="284" spans="2:7" x14ac:dyDescent="0.35">
      <c r="B284" t="s">
        <v>20</v>
      </c>
      <c r="C284">
        <v>268</v>
      </c>
      <c r="F284" t="s">
        <v>14</v>
      </c>
      <c r="G284">
        <v>248</v>
      </c>
    </row>
    <row r="285" spans="2:7" x14ac:dyDescent="0.35">
      <c r="B285" t="s">
        <v>20</v>
      </c>
      <c r="C285">
        <v>195</v>
      </c>
      <c r="F285" t="s">
        <v>14</v>
      </c>
      <c r="G285">
        <v>513</v>
      </c>
    </row>
    <row r="286" spans="2:7" x14ac:dyDescent="0.35">
      <c r="B286" t="s">
        <v>20</v>
      </c>
      <c r="C286">
        <v>186</v>
      </c>
      <c r="F286" t="s">
        <v>14</v>
      </c>
      <c r="G286">
        <v>3410</v>
      </c>
    </row>
    <row r="287" spans="2:7" x14ac:dyDescent="0.35">
      <c r="B287" t="s">
        <v>20</v>
      </c>
      <c r="C287">
        <v>460</v>
      </c>
      <c r="F287" t="s">
        <v>14</v>
      </c>
      <c r="G287">
        <v>10</v>
      </c>
    </row>
    <row r="288" spans="2:7" x14ac:dyDescent="0.35">
      <c r="B288" t="s">
        <v>20</v>
      </c>
      <c r="C288">
        <v>2528</v>
      </c>
      <c r="F288" t="s">
        <v>14</v>
      </c>
      <c r="G288">
        <v>2201</v>
      </c>
    </row>
    <row r="289" spans="2:7" x14ac:dyDescent="0.35">
      <c r="B289" t="s">
        <v>20</v>
      </c>
      <c r="C289">
        <v>3657</v>
      </c>
      <c r="F289" t="s">
        <v>14</v>
      </c>
      <c r="G289">
        <v>676</v>
      </c>
    </row>
    <row r="290" spans="2:7" x14ac:dyDescent="0.35">
      <c r="B290" t="s">
        <v>20</v>
      </c>
      <c r="C290">
        <v>131</v>
      </c>
      <c r="F290" t="s">
        <v>14</v>
      </c>
      <c r="G290">
        <v>831</v>
      </c>
    </row>
    <row r="291" spans="2:7" x14ac:dyDescent="0.35">
      <c r="B291" t="s">
        <v>20</v>
      </c>
      <c r="C291">
        <v>239</v>
      </c>
      <c r="F291" t="s">
        <v>14</v>
      </c>
      <c r="G291">
        <v>859</v>
      </c>
    </row>
    <row r="292" spans="2:7" x14ac:dyDescent="0.35">
      <c r="B292" t="s">
        <v>20</v>
      </c>
      <c r="C292">
        <v>78</v>
      </c>
      <c r="F292" t="s">
        <v>14</v>
      </c>
      <c r="G292">
        <v>45</v>
      </c>
    </row>
    <row r="293" spans="2:7" x14ac:dyDescent="0.35">
      <c r="B293" t="s">
        <v>20</v>
      </c>
      <c r="C293">
        <v>1773</v>
      </c>
      <c r="F293" t="s">
        <v>14</v>
      </c>
      <c r="G293">
        <v>6</v>
      </c>
    </row>
    <row r="294" spans="2:7" x14ac:dyDescent="0.35">
      <c r="B294" t="s">
        <v>20</v>
      </c>
      <c r="C294">
        <v>32</v>
      </c>
      <c r="F294" t="s">
        <v>14</v>
      </c>
      <c r="G294">
        <v>7</v>
      </c>
    </row>
    <row r="295" spans="2:7" x14ac:dyDescent="0.35">
      <c r="B295" t="s">
        <v>20</v>
      </c>
      <c r="C295">
        <v>369</v>
      </c>
      <c r="F295" t="s">
        <v>14</v>
      </c>
      <c r="G295">
        <v>31</v>
      </c>
    </row>
    <row r="296" spans="2:7" x14ac:dyDescent="0.35">
      <c r="B296" t="s">
        <v>20</v>
      </c>
      <c r="C296">
        <v>89</v>
      </c>
      <c r="F296" t="s">
        <v>14</v>
      </c>
      <c r="G296">
        <v>78</v>
      </c>
    </row>
    <row r="297" spans="2:7" x14ac:dyDescent="0.35">
      <c r="B297" t="s">
        <v>20</v>
      </c>
      <c r="C297">
        <v>147</v>
      </c>
      <c r="F297" t="s">
        <v>14</v>
      </c>
      <c r="G297">
        <v>1225</v>
      </c>
    </row>
    <row r="298" spans="2:7" x14ac:dyDescent="0.35">
      <c r="B298" t="s">
        <v>20</v>
      </c>
      <c r="C298">
        <v>126</v>
      </c>
      <c r="F298" t="s">
        <v>14</v>
      </c>
      <c r="G298">
        <v>1</v>
      </c>
    </row>
    <row r="299" spans="2:7" x14ac:dyDescent="0.35">
      <c r="B299" t="s">
        <v>20</v>
      </c>
      <c r="C299">
        <v>2218</v>
      </c>
      <c r="F299" t="s">
        <v>14</v>
      </c>
      <c r="G299">
        <v>67</v>
      </c>
    </row>
    <row r="300" spans="2:7" x14ac:dyDescent="0.35">
      <c r="B300" t="s">
        <v>20</v>
      </c>
      <c r="C300">
        <v>202</v>
      </c>
      <c r="F300" t="s">
        <v>14</v>
      </c>
      <c r="G300">
        <v>19</v>
      </c>
    </row>
    <row r="301" spans="2:7" x14ac:dyDescent="0.35">
      <c r="B301" t="s">
        <v>20</v>
      </c>
      <c r="C301">
        <v>140</v>
      </c>
      <c r="F301" t="s">
        <v>14</v>
      </c>
      <c r="G301">
        <v>2108</v>
      </c>
    </row>
    <row r="302" spans="2:7" x14ac:dyDescent="0.35">
      <c r="B302" t="s">
        <v>20</v>
      </c>
      <c r="C302">
        <v>1052</v>
      </c>
      <c r="F302" t="s">
        <v>14</v>
      </c>
      <c r="G302">
        <v>679</v>
      </c>
    </row>
    <row r="303" spans="2:7" x14ac:dyDescent="0.35">
      <c r="B303" t="s">
        <v>20</v>
      </c>
      <c r="C303">
        <v>247</v>
      </c>
      <c r="F303" t="s">
        <v>14</v>
      </c>
      <c r="G303">
        <v>36</v>
      </c>
    </row>
    <row r="304" spans="2:7" x14ac:dyDescent="0.35">
      <c r="B304" t="s">
        <v>20</v>
      </c>
      <c r="C304">
        <v>84</v>
      </c>
      <c r="F304" t="s">
        <v>14</v>
      </c>
      <c r="G304">
        <v>47</v>
      </c>
    </row>
    <row r="305" spans="2:7" x14ac:dyDescent="0.35">
      <c r="B305" t="s">
        <v>20</v>
      </c>
      <c r="C305">
        <v>88</v>
      </c>
      <c r="F305" t="s">
        <v>14</v>
      </c>
      <c r="G305">
        <v>70</v>
      </c>
    </row>
    <row r="306" spans="2:7" x14ac:dyDescent="0.35">
      <c r="B306" t="s">
        <v>20</v>
      </c>
      <c r="C306">
        <v>156</v>
      </c>
      <c r="F306" t="s">
        <v>14</v>
      </c>
      <c r="G306">
        <v>154</v>
      </c>
    </row>
    <row r="307" spans="2:7" x14ac:dyDescent="0.35">
      <c r="B307" t="s">
        <v>20</v>
      </c>
      <c r="C307">
        <v>2985</v>
      </c>
      <c r="F307" t="s">
        <v>14</v>
      </c>
      <c r="G307">
        <v>22</v>
      </c>
    </row>
    <row r="308" spans="2:7" x14ac:dyDescent="0.35">
      <c r="B308" t="s">
        <v>20</v>
      </c>
      <c r="C308">
        <v>762</v>
      </c>
      <c r="F308" t="s">
        <v>14</v>
      </c>
      <c r="G308">
        <v>1758</v>
      </c>
    </row>
    <row r="309" spans="2:7" x14ac:dyDescent="0.35">
      <c r="B309" t="s">
        <v>20</v>
      </c>
      <c r="C309">
        <v>554</v>
      </c>
      <c r="F309" t="s">
        <v>14</v>
      </c>
      <c r="G309">
        <v>94</v>
      </c>
    </row>
    <row r="310" spans="2:7" x14ac:dyDescent="0.35">
      <c r="B310" t="s">
        <v>20</v>
      </c>
      <c r="C310">
        <v>135</v>
      </c>
      <c r="F310" t="s">
        <v>14</v>
      </c>
      <c r="G310">
        <v>33</v>
      </c>
    </row>
    <row r="311" spans="2:7" x14ac:dyDescent="0.35">
      <c r="B311" t="s">
        <v>20</v>
      </c>
      <c r="C311">
        <v>122</v>
      </c>
      <c r="F311" t="s">
        <v>14</v>
      </c>
      <c r="G311">
        <v>1</v>
      </c>
    </row>
    <row r="312" spans="2:7" x14ac:dyDescent="0.35">
      <c r="B312" t="s">
        <v>20</v>
      </c>
      <c r="C312">
        <v>221</v>
      </c>
      <c r="F312" t="s">
        <v>14</v>
      </c>
      <c r="G312">
        <v>31</v>
      </c>
    </row>
    <row r="313" spans="2:7" x14ac:dyDescent="0.35">
      <c r="B313" t="s">
        <v>20</v>
      </c>
      <c r="C313">
        <v>126</v>
      </c>
      <c r="F313" t="s">
        <v>14</v>
      </c>
      <c r="G313">
        <v>35</v>
      </c>
    </row>
    <row r="314" spans="2:7" x14ac:dyDescent="0.35">
      <c r="B314" t="s">
        <v>20</v>
      </c>
      <c r="C314">
        <v>1022</v>
      </c>
      <c r="F314" t="s">
        <v>14</v>
      </c>
      <c r="G314">
        <v>63</v>
      </c>
    </row>
    <row r="315" spans="2:7" x14ac:dyDescent="0.35">
      <c r="B315" t="s">
        <v>20</v>
      </c>
      <c r="C315">
        <v>3177</v>
      </c>
      <c r="F315" t="s">
        <v>14</v>
      </c>
      <c r="G315">
        <v>526</v>
      </c>
    </row>
    <row r="316" spans="2:7" x14ac:dyDescent="0.35">
      <c r="B316" t="s">
        <v>20</v>
      </c>
      <c r="C316">
        <v>198</v>
      </c>
      <c r="F316" t="s">
        <v>14</v>
      </c>
      <c r="G316">
        <v>121</v>
      </c>
    </row>
    <row r="317" spans="2:7" x14ac:dyDescent="0.35">
      <c r="B317" t="s">
        <v>20</v>
      </c>
      <c r="C317">
        <v>85</v>
      </c>
      <c r="F317" t="s">
        <v>14</v>
      </c>
      <c r="G317">
        <v>67</v>
      </c>
    </row>
    <row r="318" spans="2:7" x14ac:dyDescent="0.35">
      <c r="B318" t="s">
        <v>20</v>
      </c>
      <c r="C318">
        <v>3596</v>
      </c>
      <c r="F318" t="s">
        <v>14</v>
      </c>
      <c r="G318">
        <v>57</v>
      </c>
    </row>
    <row r="319" spans="2:7" x14ac:dyDescent="0.35">
      <c r="B319" t="s">
        <v>20</v>
      </c>
      <c r="C319">
        <v>244</v>
      </c>
      <c r="F319" t="s">
        <v>14</v>
      </c>
      <c r="G319">
        <v>1229</v>
      </c>
    </row>
    <row r="320" spans="2:7" x14ac:dyDescent="0.35">
      <c r="B320" t="s">
        <v>20</v>
      </c>
      <c r="C320">
        <v>5180</v>
      </c>
      <c r="F320" t="s">
        <v>14</v>
      </c>
      <c r="G320">
        <v>12</v>
      </c>
    </row>
    <row r="321" spans="2:7" x14ac:dyDescent="0.35">
      <c r="B321" t="s">
        <v>20</v>
      </c>
      <c r="C321">
        <v>589</v>
      </c>
      <c r="F321" t="s">
        <v>14</v>
      </c>
      <c r="G321">
        <v>452</v>
      </c>
    </row>
    <row r="322" spans="2:7" x14ac:dyDescent="0.35">
      <c r="B322" t="s">
        <v>20</v>
      </c>
      <c r="C322">
        <v>2725</v>
      </c>
      <c r="F322" t="s">
        <v>14</v>
      </c>
      <c r="G322">
        <v>1886</v>
      </c>
    </row>
    <row r="323" spans="2:7" x14ac:dyDescent="0.35">
      <c r="B323" t="s">
        <v>20</v>
      </c>
      <c r="C323">
        <v>300</v>
      </c>
      <c r="F323" t="s">
        <v>14</v>
      </c>
      <c r="G323">
        <v>1825</v>
      </c>
    </row>
    <row r="324" spans="2:7" x14ac:dyDescent="0.35">
      <c r="B324" t="s">
        <v>20</v>
      </c>
      <c r="C324">
        <v>144</v>
      </c>
      <c r="F324" t="s">
        <v>14</v>
      </c>
      <c r="G324">
        <v>31</v>
      </c>
    </row>
    <row r="325" spans="2:7" x14ac:dyDescent="0.35">
      <c r="B325" t="s">
        <v>20</v>
      </c>
      <c r="C325">
        <v>87</v>
      </c>
      <c r="F325" t="s">
        <v>14</v>
      </c>
      <c r="G325">
        <v>107</v>
      </c>
    </row>
    <row r="326" spans="2:7" x14ac:dyDescent="0.35">
      <c r="B326" t="s">
        <v>20</v>
      </c>
      <c r="C326">
        <v>3116</v>
      </c>
      <c r="F326" t="s">
        <v>14</v>
      </c>
      <c r="G326">
        <v>27</v>
      </c>
    </row>
    <row r="327" spans="2:7" x14ac:dyDescent="0.35">
      <c r="B327" t="s">
        <v>20</v>
      </c>
      <c r="C327">
        <v>909</v>
      </c>
      <c r="F327" t="s">
        <v>14</v>
      </c>
      <c r="G327">
        <v>1221</v>
      </c>
    </row>
    <row r="328" spans="2:7" x14ac:dyDescent="0.35">
      <c r="B328" t="s">
        <v>20</v>
      </c>
      <c r="C328">
        <v>1613</v>
      </c>
      <c r="F328" t="s">
        <v>14</v>
      </c>
      <c r="G328">
        <v>1</v>
      </c>
    </row>
    <row r="329" spans="2:7" x14ac:dyDescent="0.35">
      <c r="B329" t="s">
        <v>20</v>
      </c>
      <c r="C329">
        <v>136</v>
      </c>
      <c r="F329" t="s">
        <v>14</v>
      </c>
      <c r="G329">
        <v>16</v>
      </c>
    </row>
    <row r="330" spans="2:7" x14ac:dyDescent="0.35">
      <c r="B330" t="s">
        <v>20</v>
      </c>
      <c r="C330">
        <v>130</v>
      </c>
      <c r="F330" t="s">
        <v>14</v>
      </c>
      <c r="G330">
        <v>41</v>
      </c>
    </row>
    <row r="331" spans="2:7" x14ac:dyDescent="0.35">
      <c r="B331" t="s">
        <v>20</v>
      </c>
      <c r="C331">
        <v>102</v>
      </c>
      <c r="F331" t="s">
        <v>14</v>
      </c>
      <c r="G331">
        <v>523</v>
      </c>
    </row>
    <row r="332" spans="2:7" x14ac:dyDescent="0.35">
      <c r="B332" t="s">
        <v>20</v>
      </c>
      <c r="C332">
        <v>4006</v>
      </c>
      <c r="F332" t="s">
        <v>14</v>
      </c>
      <c r="G332">
        <v>141</v>
      </c>
    </row>
    <row r="333" spans="2:7" x14ac:dyDescent="0.35">
      <c r="B333" t="s">
        <v>20</v>
      </c>
      <c r="C333">
        <v>1629</v>
      </c>
      <c r="F333" t="s">
        <v>14</v>
      </c>
      <c r="G333">
        <v>52</v>
      </c>
    </row>
    <row r="334" spans="2:7" x14ac:dyDescent="0.35">
      <c r="B334" t="s">
        <v>20</v>
      </c>
      <c r="C334">
        <v>2188</v>
      </c>
      <c r="F334" t="s">
        <v>14</v>
      </c>
      <c r="G334">
        <v>225</v>
      </c>
    </row>
    <row r="335" spans="2:7" x14ac:dyDescent="0.35">
      <c r="B335" t="s">
        <v>20</v>
      </c>
      <c r="C335">
        <v>2409</v>
      </c>
      <c r="F335" t="s">
        <v>14</v>
      </c>
      <c r="G335">
        <v>38</v>
      </c>
    </row>
    <row r="336" spans="2:7" x14ac:dyDescent="0.35">
      <c r="B336" t="s">
        <v>20</v>
      </c>
      <c r="C336">
        <v>194</v>
      </c>
      <c r="F336" t="s">
        <v>14</v>
      </c>
      <c r="G336">
        <v>15</v>
      </c>
    </row>
    <row r="337" spans="2:7" x14ac:dyDescent="0.35">
      <c r="B337" t="s">
        <v>20</v>
      </c>
      <c r="C337">
        <v>1140</v>
      </c>
      <c r="F337" t="s">
        <v>14</v>
      </c>
      <c r="G337">
        <v>37</v>
      </c>
    </row>
    <row r="338" spans="2:7" x14ac:dyDescent="0.35">
      <c r="B338" t="s">
        <v>20</v>
      </c>
      <c r="C338">
        <v>102</v>
      </c>
      <c r="F338" t="s">
        <v>14</v>
      </c>
      <c r="G338">
        <v>112</v>
      </c>
    </row>
    <row r="339" spans="2:7" x14ac:dyDescent="0.35">
      <c r="B339" t="s">
        <v>20</v>
      </c>
      <c r="C339">
        <v>2857</v>
      </c>
      <c r="F339" t="s">
        <v>14</v>
      </c>
      <c r="G339">
        <v>21</v>
      </c>
    </row>
    <row r="340" spans="2:7" x14ac:dyDescent="0.35">
      <c r="B340" t="s">
        <v>20</v>
      </c>
      <c r="C340">
        <v>107</v>
      </c>
      <c r="F340" t="s">
        <v>14</v>
      </c>
      <c r="G340">
        <v>67</v>
      </c>
    </row>
    <row r="341" spans="2:7" x14ac:dyDescent="0.35">
      <c r="B341" t="s">
        <v>20</v>
      </c>
      <c r="C341">
        <v>160</v>
      </c>
      <c r="F341" t="s">
        <v>14</v>
      </c>
      <c r="G341">
        <v>78</v>
      </c>
    </row>
    <row r="342" spans="2:7" x14ac:dyDescent="0.35">
      <c r="B342" t="s">
        <v>20</v>
      </c>
      <c r="C342">
        <v>2230</v>
      </c>
      <c r="F342" t="s">
        <v>14</v>
      </c>
      <c r="G342">
        <v>67</v>
      </c>
    </row>
    <row r="343" spans="2:7" x14ac:dyDescent="0.35">
      <c r="B343" t="s">
        <v>20</v>
      </c>
      <c r="C343">
        <v>316</v>
      </c>
      <c r="F343" t="s">
        <v>14</v>
      </c>
      <c r="G343">
        <v>263</v>
      </c>
    </row>
    <row r="344" spans="2:7" x14ac:dyDescent="0.35">
      <c r="B344" t="s">
        <v>20</v>
      </c>
      <c r="C344">
        <v>117</v>
      </c>
      <c r="F344" t="s">
        <v>14</v>
      </c>
      <c r="G344">
        <v>1691</v>
      </c>
    </row>
    <row r="345" spans="2:7" x14ac:dyDescent="0.35">
      <c r="B345" t="s">
        <v>20</v>
      </c>
      <c r="C345">
        <v>6406</v>
      </c>
      <c r="F345" t="s">
        <v>14</v>
      </c>
      <c r="G345">
        <v>181</v>
      </c>
    </row>
    <row r="346" spans="2:7" x14ac:dyDescent="0.35">
      <c r="B346" t="s">
        <v>20</v>
      </c>
      <c r="C346">
        <v>192</v>
      </c>
      <c r="F346" t="s">
        <v>14</v>
      </c>
      <c r="G346">
        <v>13</v>
      </c>
    </row>
    <row r="347" spans="2:7" x14ac:dyDescent="0.35">
      <c r="B347" t="s">
        <v>20</v>
      </c>
      <c r="C347">
        <v>26</v>
      </c>
      <c r="F347" t="s">
        <v>14</v>
      </c>
      <c r="G347">
        <v>1</v>
      </c>
    </row>
    <row r="348" spans="2:7" x14ac:dyDescent="0.35">
      <c r="B348" t="s">
        <v>20</v>
      </c>
      <c r="C348">
        <v>723</v>
      </c>
      <c r="F348" t="s">
        <v>14</v>
      </c>
      <c r="G348">
        <v>21</v>
      </c>
    </row>
    <row r="349" spans="2:7" x14ac:dyDescent="0.35">
      <c r="B349" t="s">
        <v>20</v>
      </c>
      <c r="C349">
        <v>170</v>
      </c>
      <c r="F349" t="s">
        <v>14</v>
      </c>
      <c r="G349">
        <v>830</v>
      </c>
    </row>
    <row r="350" spans="2:7" x14ac:dyDescent="0.35">
      <c r="B350" t="s">
        <v>20</v>
      </c>
      <c r="C350">
        <v>238</v>
      </c>
      <c r="F350" t="s">
        <v>14</v>
      </c>
      <c r="G350">
        <v>130</v>
      </c>
    </row>
    <row r="351" spans="2:7" x14ac:dyDescent="0.35">
      <c r="B351" t="s">
        <v>20</v>
      </c>
      <c r="C351">
        <v>55</v>
      </c>
      <c r="F351" t="s">
        <v>14</v>
      </c>
      <c r="G351">
        <v>55</v>
      </c>
    </row>
    <row r="352" spans="2:7" x14ac:dyDescent="0.35">
      <c r="B352" t="s">
        <v>20</v>
      </c>
      <c r="C352">
        <v>128</v>
      </c>
      <c r="F352" t="s">
        <v>14</v>
      </c>
      <c r="G352">
        <v>114</v>
      </c>
    </row>
    <row r="353" spans="2:7" x14ac:dyDescent="0.35">
      <c r="B353" t="s">
        <v>20</v>
      </c>
      <c r="C353">
        <v>2144</v>
      </c>
      <c r="F353" t="s">
        <v>14</v>
      </c>
      <c r="G353">
        <v>594</v>
      </c>
    </row>
    <row r="354" spans="2:7" x14ac:dyDescent="0.35">
      <c r="B354" t="s">
        <v>20</v>
      </c>
      <c r="C354">
        <v>2693</v>
      </c>
      <c r="F354" t="s">
        <v>14</v>
      </c>
      <c r="G354">
        <v>24</v>
      </c>
    </row>
    <row r="355" spans="2:7" x14ac:dyDescent="0.35">
      <c r="B355" t="s">
        <v>20</v>
      </c>
      <c r="C355">
        <v>432</v>
      </c>
      <c r="F355" t="s">
        <v>14</v>
      </c>
      <c r="G355">
        <v>252</v>
      </c>
    </row>
    <row r="356" spans="2:7" x14ac:dyDescent="0.35">
      <c r="B356" t="s">
        <v>20</v>
      </c>
      <c r="C356">
        <v>189</v>
      </c>
      <c r="F356" t="s">
        <v>14</v>
      </c>
      <c r="G356">
        <v>67</v>
      </c>
    </row>
    <row r="357" spans="2:7" x14ac:dyDescent="0.35">
      <c r="B357" t="s">
        <v>20</v>
      </c>
      <c r="C357">
        <v>154</v>
      </c>
      <c r="F357" t="s">
        <v>14</v>
      </c>
      <c r="G357">
        <v>742</v>
      </c>
    </row>
    <row r="358" spans="2:7" x14ac:dyDescent="0.35">
      <c r="B358" t="s">
        <v>20</v>
      </c>
      <c r="C358">
        <v>96</v>
      </c>
      <c r="F358" t="s">
        <v>14</v>
      </c>
      <c r="G358">
        <v>75</v>
      </c>
    </row>
    <row r="359" spans="2:7" x14ac:dyDescent="0.35">
      <c r="B359" t="s">
        <v>20</v>
      </c>
      <c r="C359">
        <v>3063</v>
      </c>
      <c r="F359" t="s">
        <v>14</v>
      </c>
      <c r="G359">
        <v>4405</v>
      </c>
    </row>
    <row r="360" spans="2:7" x14ac:dyDescent="0.35">
      <c r="B360" t="s">
        <v>20</v>
      </c>
      <c r="C360">
        <v>2266</v>
      </c>
      <c r="F360" t="s">
        <v>14</v>
      </c>
      <c r="G360">
        <v>92</v>
      </c>
    </row>
    <row r="361" spans="2:7" x14ac:dyDescent="0.35">
      <c r="B361" t="s">
        <v>20</v>
      </c>
      <c r="C361">
        <v>194</v>
      </c>
      <c r="F361" t="s">
        <v>14</v>
      </c>
      <c r="G361">
        <v>64</v>
      </c>
    </row>
    <row r="362" spans="2:7" x14ac:dyDescent="0.35">
      <c r="B362" t="s">
        <v>20</v>
      </c>
      <c r="C362">
        <v>129</v>
      </c>
      <c r="F362" t="s">
        <v>14</v>
      </c>
      <c r="G362">
        <v>64</v>
      </c>
    </row>
    <row r="363" spans="2:7" x14ac:dyDescent="0.35">
      <c r="B363" t="s">
        <v>20</v>
      </c>
      <c r="C363">
        <v>375</v>
      </c>
      <c r="F363" t="s">
        <v>14</v>
      </c>
      <c r="G363">
        <v>842</v>
      </c>
    </row>
    <row r="364" spans="2:7" x14ac:dyDescent="0.35">
      <c r="B364" t="s">
        <v>20</v>
      </c>
      <c r="C364">
        <v>409</v>
      </c>
      <c r="F364" t="s">
        <v>14</v>
      </c>
      <c r="G364">
        <v>112</v>
      </c>
    </row>
    <row r="365" spans="2:7" x14ac:dyDescent="0.35">
      <c r="B365" t="s">
        <v>20</v>
      </c>
      <c r="C365">
        <v>234</v>
      </c>
      <c r="F365" t="s">
        <v>14</v>
      </c>
      <c r="G365">
        <v>374</v>
      </c>
    </row>
    <row r="366" spans="2:7" x14ac:dyDescent="0.35">
      <c r="B366" t="s">
        <v>20</v>
      </c>
      <c r="C366">
        <v>3016</v>
      </c>
    </row>
    <row r="367" spans="2:7" x14ac:dyDescent="0.35">
      <c r="B367" t="s">
        <v>20</v>
      </c>
      <c r="C367">
        <v>264</v>
      </c>
    </row>
    <row r="368" spans="2:7" x14ac:dyDescent="0.35">
      <c r="B368" t="s">
        <v>20</v>
      </c>
      <c r="C368">
        <v>272</v>
      </c>
    </row>
    <row r="369" spans="2:3" x14ac:dyDescent="0.35">
      <c r="B369" t="s">
        <v>20</v>
      </c>
      <c r="C369">
        <v>419</v>
      </c>
    </row>
    <row r="370" spans="2:3" x14ac:dyDescent="0.35">
      <c r="B370" t="s">
        <v>20</v>
      </c>
      <c r="C370">
        <v>1621</v>
      </c>
    </row>
    <row r="371" spans="2:3" x14ac:dyDescent="0.35">
      <c r="B371" t="s">
        <v>20</v>
      </c>
      <c r="C371">
        <v>1101</v>
      </c>
    </row>
    <row r="372" spans="2:3" x14ac:dyDescent="0.35">
      <c r="B372" t="s">
        <v>20</v>
      </c>
      <c r="C372">
        <v>1073</v>
      </c>
    </row>
    <row r="373" spans="2:3" x14ac:dyDescent="0.35">
      <c r="B373" t="s">
        <v>20</v>
      </c>
      <c r="C373">
        <v>331</v>
      </c>
    </row>
    <row r="374" spans="2:3" x14ac:dyDescent="0.35">
      <c r="B374" t="s">
        <v>20</v>
      </c>
      <c r="C374">
        <v>1170</v>
      </c>
    </row>
    <row r="375" spans="2:3" x14ac:dyDescent="0.35">
      <c r="B375" t="s">
        <v>20</v>
      </c>
      <c r="C375">
        <v>363</v>
      </c>
    </row>
    <row r="376" spans="2:3" x14ac:dyDescent="0.35">
      <c r="B376" t="s">
        <v>20</v>
      </c>
      <c r="C376">
        <v>103</v>
      </c>
    </row>
    <row r="377" spans="2:3" x14ac:dyDescent="0.35">
      <c r="B377" t="s">
        <v>20</v>
      </c>
      <c r="C377">
        <v>147</v>
      </c>
    </row>
    <row r="378" spans="2:3" x14ac:dyDescent="0.35">
      <c r="B378" t="s">
        <v>20</v>
      </c>
      <c r="C378">
        <v>110</v>
      </c>
    </row>
    <row r="379" spans="2:3" x14ac:dyDescent="0.35">
      <c r="B379" t="s">
        <v>20</v>
      </c>
      <c r="C379">
        <v>134</v>
      </c>
    </row>
    <row r="380" spans="2:3" x14ac:dyDescent="0.35">
      <c r="B380" t="s">
        <v>20</v>
      </c>
      <c r="C380">
        <v>269</v>
      </c>
    </row>
    <row r="381" spans="2:3" x14ac:dyDescent="0.35">
      <c r="B381" t="s">
        <v>20</v>
      </c>
      <c r="C381">
        <v>175</v>
      </c>
    </row>
    <row r="382" spans="2:3" x14ac:dyDescent="0.35">
      <c r="B382" t="s">
        <v>20</v>
      </c>
      <c r="C382">
        <v>69</v>
      </c>
    </row>
    <row r="383" spans="2:3" x14ac:dyDescent="0.35">
      <c r="B383" t="s">
        <v>20</v>
      </c>
      <c r="C383">
        <v>190</v>
      </c>
    </row>
    <row r="384" spans="2:3" x14ac:dyDescent="0.35">
      <c r="B384" t="s">
        <v>20</v>
      </c>
      <c r="C384">
        <v>237</v>
      </c>
    </row>
    <row r="385" spans="2:3" x14ac:dyDescent="0.35">
      <c r="B385" t="s">
        <v>20</v>
      </c>
      <c r="C385">
        <v>196</v>
      </c>
    </row>
    <row r="386" spans="2:3" x14ac:dyDescent="0.35">
      <c r="B386" t="s">
        <v>20</v>
      </c>
      <c r="C386">
        <v>7295</v>
      </c>
    </row>
    <row r="387" spans="2:3" x14ac:dyDescent="0.35">
      <c r="B387" t="s">
        <v>20</v>
      </c>
      <c r="C387">
        <v>2893</v>
      </c>
    </row>
    <row r="388" spans="2:3" x14ac:dyDescent="0.35">
      <c r="B388" t="s">
        <v>20</v>
      </c>
      <c r="C388">
        <v>820</v>
      </c>
    </row>
    <row r="389" spans="2:3" x14ac:dyDescent="0.35">
      <c r="B389" t="s">
        <v>20</v>
      </c>
      <c r="C389">
        <v>2038</v>
      </c>
    </row>
    <row r="390" spans="2:3" x14ac:dyDescent="0.35">
      <c r="B390" t="s">
        <v>20</v>
      </c>
      <c r="C390">
        <v>116</v>
      </c>
    </row>
    <row r="391" spans="2:3" x14ac:dyDescent="0.35">
      <c r="B391" t="s">
        <v>20</v>
      </c>
      <c r="C391">
        <v>1345</v>
      </c>
    </row>
    <row r="392" spans="2:3" x14ac:dyDescent="0.35">
      <c r="B392" t="s">
        <v>20</v>
      </c>
      <c r="C392">
        <v>168</v>
      </c>
    </row>
    <row r="393" spans="2:3" x14ac:dyDescent="0.35">
      <c r="B393" t="s">
        <v>20</v>
      </c>
      <c r="C393">
        <v>137</v>
      </c>
    </row>
    <row r="394" spans="2:3" x14ac:dyDescent="0.35">
      <c r="B394" t="s">
        <v>20</v>
      </c>
      <c r="C394">
        <v>186</v>
      </c>
    </row>
    <row r="395" spans="2:3" x14ac:dyDescent="0.35">
      <c r="B395" t="s">
        <v>20</v>
      </c>
      <c r="C395">
        <v>125</v>
      </c>
    </row>
    <row r="396" spans="2:3" x14ac:dyDescent="0.35">
      <c r="B396" t="s">
        <v>20</v>
      </c>
      <c r="C396">
        <v>202</v>
      </c>
    </row>
    <row r="397" spans="2:3" x14ac:dyDescent="0.35">
      <c r="B397" t="s">
        <v>20</v>
      </c>
      <c r="C397">
        <v>103</v>
      </c>
    </row>
    <row r="398" spans="2:3" x14ac:dyDescent="0.35">
      <c r="B398" t="s">
        <v>20</v>
      </c>
      <c r="C398">
        <v>1785</v>
      </c>
    </row>
    <row r="399" spans="2:3" x14ac:dyDescent="0.35">
      <c r="B399" t="s">
        <v>20</v>
      </c>
      <c r="C399">
        <v>157</v>
      </c>
    </row>
    <row r="400" spans="2:3" x14ac:dyDescent="0.35">
      <c r="B400" t="s">
        <v>20</v>
      </c>
      <c r="C400">
        <v>555</v>
      </c>
    </row>
    <row r="401" spans="2:3" x14ac:dyDescent="0.35">
      <c r="B401" t="s">
        <v>20</v>
      </c>
      <c r="C401">
        <v>297</v>
      </c>
    </row>
    <row r="402" spans="2:3" x14ac:dyDescent="0.35">
      <c r="B402" t="s">
        <v>20</v>
      </c>
      <c r="C402">
        <v>123</v>
      </c>
    </row>
    <row r="403" spans="2:3" x14ac:dyDescent="0.35">
      <c r="B403" t="s">
        <v>20</v>
      </c>
      <c r="C403">
        <v>3036</v>
      </c>
    </row>
    <row r="404" spans="2:3" x14ac:dyDescent="0.35">
      <c r="B404" t="s">
        <v>20</v>
      </c>
      <c r="C404">
        <v>144</v>
      </c>
    </row>
    <row r="405" spans="2:3" x14ac:dyDescent="0.35">
      <c r="B405" t="s">
        <v>20</v>
      </c>
      <c r="C405">
        <v>121</v>
      </c>
    </row>
    <row r="406" spans="2:3" x14ac:dyDescent="0.35">
      <c r="B406" t="s">
        <v>20</v>
      </c>
      <c r="C406">
        <v>181</v>
      </c>
    </row>
    <row r="407" spans="2:3" x14ac:dyDescent="0.35">
      <c r="B407" t="s">
        <v>20</v>
      </c>
      <c r="C407">
        <v>122</v>
      </c>
    </row>
    <row r="408" spans="2:3" x14ac:dyDescent="0.35">
      <c r="B408" t="s">
        <v>20</v>
      </c>
      <c r="C408">
        <v>1071</v>
      </c>
    </row>
    <row r="409" spans="2:3" x14ac:dyDescent="0.35">
      <c r="B409" t="s">
        <v>20</v>
      </c>
      <c r="C409">
        <v>980</v>
      </c>
    </row>
    <row r="410" spans="2:3" x14ac:dyDescent="0.35">
      <c r="B410" t="s">
        <v>20</v>
      </c>
      <c r="C410">
        <v>536</v>
      </c>
    </row>
    <row r="411" spans="2:3" x14ac:dyDescent="0.35">
      <c r="B411" t="s">
        <v>20</v>
      </c>
      <c r="C411">
        <v>1991</v>
      </c>
    </row>
    <row r="412" spans="2:3" x14ac:dyDescent="0.35">
      <c r="B412" t="s">
        <v>20</v>
      </c>
      <c r="C412">
        <v>180</v>
      </c>
    </row>
    <row r="413" spans="2:3" x14ac:dyDescent="0.35">
      <c r="B413" t="s">
        <v>20</v>
      </c>
      <c r="C413">
        <v>130</v>
      </c>
    </row>
    <row r="414" spans="2:3" x14ac:dyDescent="0.35">
      <c r="B414" t="s">
        <v>20</v>
      </c>
      <c r="C414">
        <v>122</v>
      </c>
    </row>
    <row r="415" spans="2:3" x14ac:dyDescent="0.35">
      <c r="B415" t="s">
        <v>20</v>
      </c>
      <c r="C415">
        <v>140</v>
      </c>
    </row>
    <row r="416" spans="2:3" x14ac:dyDescent="0.35">
      <c r="B416" t="s">
        <v>20</v>
      </c>
      <c r="C416">
        <v>3388</v>
      </c>
    </row>
    <row r="417" spans="2:3" x14ac:dyDescent="0.35">
      <c r="B417" t="s">
        <v>20</v>
      </c>
      <c r="C417">
        <v>280</v>
      </c>
    </row>
    <row r="418" spans="2:3" x14ac:dyDescent="0.35">
      <c r="B418" t="s">
        <v>20</v>
      </c>
      <c r="C418">
        <v>366</v>
      </c>
    </row>
    <row r="419" spans="2:3" x14ac:dyDescent="0.35">
      <c r="B419" t="s">
        <v>20</v>
      </c>
      <c r="C419">
        <v>270</v>
      </c>
    </row>
    <row r="420" spans="2:3" x14ac:dyDescent="0.35">
      <c r="B420" t="s">
        <v>20</v>
      </c>
      <c r="C420">
        <v>137</v>
      </c>
    </row>
    <row r="421" spans="2:3" x14ac:dyDescent="0.35">
      <c r="B421" t="s">
        <v>20</v>
      </c>
      <c r="C421">
        <v>3205</v>
      </c>
    </row>
    <row r="422" spans="2:3" x14ac:dyDescent="0.35">
      <c r="B422" t="s">
        <v>20</v>
      </c>
      <c r="C422">
        <v>288</v>
      </c>
    </row>
    <row r="423" spans="2:3" x14ac:dyDescent="0.35">
      <c r="B423" t="s">
        <v>20</v>
      </c>
      <c r="C423">
        <v>148</v>
      </c>
    </row>
    <row r="424" spans="2:3" x14ac:dyDescent="0.35">
      <c r="B424" t="s">
        <v>20</v>
      </c>
      <c r="C424">
        <v>114</v>
      </c>
    </row>
    <row r="425" spans="2:3" x14ac:dyDescent="0.35">
      <c r="B425" t="s">
        <v>20</v>
      </c>
      <c r="C425">
        <v>1518</v>
      </c>
    </row>
    <row r="426" spans="2:3" x14ac:dyDescent="0.35">
      <c r="B426" t="s">
        <v>20</v>
      </c>
      <c r="C426">
        <v>166</v>
      </c>
    </row>
    <row r="427" spans="2:3" x14ac:dyDescent="0.35">
      <c r="B427" t="s">
        <v>20</v>
      </c>
      <c r="C427">
        <v>100</v>
      </c>
    </row>
    <row r="428" spans="2:3" x14ac:dyDescent="0.35">
      <c r="B428" t="s">
        <v>20</v>
      </c>
      <c r="C428">
        <v>235</v>
      </c>
    </row>
    <row r="429" spans="2:3" x14ac:dyDescent="0.35">
      <c r="B429" t="s">
        <v>20</v>
      </c>
      <c r="C429">
        <v>148</v>
      </c>
    </row>
    <row r="430" spans="2:3" x14ac:dyDescent="0.35">
      <c r="B430" t="s">
        <v>20</v>
      </c>
      <c r="C430">
        <v>198</v>
      </c>
    </row>
    <row r="431" spans="2:3" x14ac:dyDescent="0.35">
      <c r="B431" t="s">
        <v>20</v>
      </c>
      <c r="C431">
        <v>150</v>
      </c>
    </row>
    <row r="432" spans="2:3" x14ac:dyDescent="0.35">
      <c r="B432" t="s">
        <v>20</v>
      </c>
      <c r="C432">
        <v>216</v>
      </c>
    </row>
    <row r="433" spans="2:3" x14ac:dyDescent="0.35">
      <c r="B433" t="s">
        <v>20</v>
      </c>
      <c r="C433">
        <v>5139</v>
      </c>
    </row>
    <row r="434" spans="2:3" x14ac:dyDescent="0.35">
      <c r="B434" t="s">
        <v>20</v>
      </c>
      <c r="C434">
        <v>2353</v>
      </c>
    </row>
    <row r="435" spans="2:3" x14ac:dyDescent="0.35">
      <c r="B435" t="s">
        <v>20</v>
      </c>
      <c r="C435">
        <v>78</v>
      </c>
    </row>
    <row r="436" spans="2:3" x14ac:dyDescent="0.35">
      <c r="B436" t="s">
        <v>20</v>
      </c>
      <c r="C436">
        <v>174</v>
      </c>
    </row>
    <row r="437" spans="2:3" x14ac:dyDescent="0.35">
      <c r="B437" t="s">
        <v>20</v>
      </c>
      <c r="C437">
        <v>164</v>
      </c>
    </row>
    <row r="438" spans="2:3" x14ac:dyDescent="0.35">
      <c r="B438" t="s">
        <v>20</v>
      </c>
      <c r="C438">
        <v>161</v>
      </c>
    </row>
    <row r="439" spans="2:3" x14ac:dyDescent="0.35">
      <c r="B439" t="s">
        <v>20</v>
      </c>
      <c r="C439">
        <v>138</v>
      </c>
    </row>
    <row r="440" spans="2:3" x14ac:dyDescent="0.35">
      <c r="B440" t="s">
        <v>20</v>
      </c>
      <c r="C440">
        <v>3308</v>
      </c>
    </row>
    <row r="441" spans="2:3" x14ac:dyDescent="0.35">
      <c r="B441" t="s">
        <v>20</v>
      </c>
      <c r="C441">
        <v>127</v>
      </c>
    </row>
    <row r="442" spans="2:3" x14ac:dyDescent="0.35">
      <c r="B442" t="s">
        <v>20</v>
      </c>
      <c r="C442">
        <v>207</v>
      </c>
    </row>
    <row r="443" spans="2:3" x14ac:dyDescent="0.35">
      <c r="B443" t="s">
        <v>20</v>
      </c>
      <c r="C443">
        <v>181</v>
      </c>
    </row>
    <row r="444" spans="2:3" x14ac:dyDescent="0.35">
      <c r="B444" t="s">
        <v>20</v>
      </c>
      <c r="C444">
        <v>110</v>
      </c>
    </row>
    <row r="445" spans="2:3" x14ac:dyDescent="0.35">
      <c r="B445" t="s">
        <v>20</v>
      </c>
      <c r="C445">
        <v>185</v>
      </c>
    </row>
    <row r="446" spans="2:3" x14ac:dyDescent="0.35">
      <c r="B446" t="s">
        <v>20</v>
      </c>
      <c r="C446">
        <v>121</v>
      </c>
    </row>
    <row r="447" spans="2:3" x14ac:dyDescent="0.35">
      <c r="B447" t="s">
        <v>20</v>
      </c>
      <c r="C447">
        <v>106</v>
      </c>
    </row>
    <row r="448" spans="2:3" x14ac:dyDescent="0.35">
      <c r="B448" t="s">
        <v>20</v>
      </c>
      <c r="C448">
        <v>142</v>
      </c>
    </row>
    <row r="449" spans="2:3" x14ac:dyDescent="0.35">
      <c r="B449" t="s">
        <v>20</v>
      </c>
      <c r="C449">
        <v>233</v>
      </c>
    </row>
    <row r="450" spans="2:3" x14ac:dyDescent="0.35">
      <c r="B450" t="s">
        <v>20</v>
      </c>
      <c r="C450">
        <v>218</v>
      </c>
    </row>
    <row r="451" spans="2:3" x14ac:dyDescent="0.35">
      <c r="B451" t="s">
        <v>20</v>
      </c>
      <c r="C451">
        <v>76</v>
      </c>
    </row>
    <row r="452" spans="2:3" x14ac:dyDescent="0.35">
      <c r="B452" t="s">
        <v>20</v>
      </c>
      <c r="C452">
        <v>43</v>
      </c>
    </row>
    <row r="453" spans="2:3" x14ac:dyDescent="0.35">
      <c r="B453" t="s">
        <v>20</v>
      </c>
      <c r="C453">
        <v>221</v>
      </c>
    </row>
    <row r="454" spans="2:3" x14ac:dyDescent="0.35">
      <c r="B454" t="s">
        <v>20</v>
      </c>
      <c r="C454">
        <v>2805</v>
      </c>
    </row>
    <row r="455" spans="2:3" x14ac:dyDescent="0.35">
      <c r="B455" t="s">
        <v>20</v>
      </c>
      <c r="C455">
        <v>68</v>
      </c>
    </row>
    <row r="456" spans="2:3" x14ac:dyDescent="0.35">
      <c r="B456" t="s">
        <v>20</v>
      </c>
      <c r="C456">
        <v>183</v>
      </c>
    </row>
    <row r="457" spans="2:3" x14ac:dyDescent="0.35">
      <c r="B457" t="s">
        <v>20</v>
      </c>
      <c r="C457">
        <v>133</v>
      </c>
    </row>
    <row r="458" spans="2:3" x14ac:dyDescent="0.35">
      <c r="B458" t="s">
        <v>20</v>
      </c>
      <c r="C458">
        <v>2489</v>
      </c>
    </row>
    <row r="459" spans="2:3" x14ac:dyDescent="0.35">
      <c r="B459" t="s">
        <v>20</v>
      </c>
      <c r="C459">
        <v>69</v>
      </c>
    </row>
    <row r="460" spans="2:3" x14ac:dyDescent="0.35">
      <c r="B460" t="s">
        <v>20</v>
      </c>
      <c r="C460">
        <v>279</v>
      </c>
    </row>
    <row r="461" spans="2:3" x14ac:dyDescent="0.35">
      <c r="B461" t="s">
        <v>20</v>
      </c>
      <c r="C461">
        <v>210</v>
      </c>
    </row>
    <row r="462" spans="2:3" x14ac:dyDescent="0.35">
      <c r="B462" t="s">
        <v>20</v>
      </c>
      <c r="C462">
        <v>2100</v>
      </c>
    </row>
    <row r="463" spans="2:3" x14ac:dyDescent="0.35">
      <c r="B463" t="s">
        <v>20</v>
      </c>
      <c r="C463">
        <v>252</v>
      </c>
    </row>
    <row r="464" spans="2:3" x14ac:dyDescent="0.35">
      <c r="B464" t="s">
        <v>20</v>
      </c>
      <c r="C464">
        <v>1280</v>
      </c>
    </row>
    <row r="465" spans="2:3" x14ac:dyDescent="0.35">
      <c r="B465" t="s">
        <v>20</v>
      </c>
      <c r="C465">
        <v>157</v>
      </c>
    </row>
    <row r="466" spans="2:3" x14ac:dyDescent="0.35">
      <c r="B466" t="s">
        <v>20</v>
      </c>
      <c r="C466">
        <v>194</v>
      </c>
    </row>
    <row r="467" spans="2:3" x14ac:dyDescent="0.35">
      <c r="B467" t="s">
        <v>20</v>
      </c>
      <c r="C467">
        <v>82</v>
      </c>
    </row>
    <row r="468" spans="2:3" x14ac:dyDescent="0.35">
      <c r="B468" t="s">
        <v>20</v>
      </c>
      <c r="C468">
        <v>4233</v>
      </c>
    </row>
    <row r="469" spans="2:3" x14ac:dyDescent="0.35">
      <c r="B469" t="s">
        <v>20</v>
      </c>
      <c r="C469">
        <v>1297</v>
      </c>
    </row>
    <row r="470" spans="2:3" x14ac:dyDescent="0.35">
      <c r="B470" t="s">
        <v>20</v>
      </c>
      <c r="C470">
        <v>165</v>
      </c>
    </row>
    <row r="471" spans="2:3" x14ac:dyDescent="0.35">
      <c r="B471" t="s">
        <v>20</v>
      </c>
      <c r="C471">
        <v>119</v>
      </c>
    </row>
    <row r="472" spans="2:3" x14ac:dyDescent="0.35">
      <c r="B472" t="s">
        <v>20</v>
      </c>
      <c r="C472">
        <v>1797</v>
      </c>
    </row>
    <row r="473" spans="2:3" x14ac:dyDescent="0.35">
      <c r="B473" t="s">
        <v>20</v>
      </c>
      <c r="C473">
        <v>261</v>
      </c>
    </row>
    <row r="474" spans="2:3" x14ac:dyDescent="0.35">
      <c r="B474" t="s">
        <v>20</v>
      </c>
      <c r="C474">
        <v>157</v>
      </c>
    </row>
    <row r="475" spans="2:3" x14ac:dyDescent="0.35">
      <c r="B475" t="s">
        <v>20</v>
      </c>
      <c r="C475">
        <v>3533</v>
      </c>
    </row>
    <row r="476" spans="2:3" x14ac:dyDescent="0.35">
      <c r="B476" t="s">
        <v>20</v>
      </c>
      <c r="C476">
        <v>155</v>
      </c>
    </row>
    <row r="477" spans="2:3" x14ac:dyDescent="0.35">
      <c r="B477" t="s">
        <v>20</v>
      </c>
      <c r="C477">
        <v>132</v>
      </c>
    </row>
    <row r="478" spans="2:3" x14ac:dyDescent="0.35">
      <c r="B478" t="s">
        <v>20</v>
      </c>
      <c r="C478">
        <v>1354</v>
      </c>
    </row>
    <row r="479" spans="2:3" x14ac:dyDescent="0.35">
      <c r="B479" t="s">
        <v>20</v>
      </c>
      <c r="C479">
        <v>48</v>
      </c>
    </row>
    <row r="480" spans="2:3" x14ac:dyDescent="0.35">
      <c r="B480" t="s">
        <v>20</v>
      </c>
      <c r="C480">
        <v>110</v>
      </c>
    </row>
    <row r="481" spans="2:3" x14ac:dyDescent="0.35">
      <c r="B481" t="s">
        <v>20</v>
      </c>
      <c r="C481">
        <v>172</v>
      </c>
    </row>
    <row r="482" spans="2:3" x14ac:dyDescent="0.35">
      <c r="B482" t="s">
        <v>20</v>
      </c>
      <c r="C482">
        <v>307</v>
      </c>
    </row>
    <row r="483" spans="2:3" x14ac:dyDescent="0.35">
      <c r="B483" t="s">
        <v>20</v>
      </c>
      <c r="C483">
        <v>160</v>
      </c>
    </row>
    <row r="484" spans="2:3" x14ac:dyDescent="0.35">
      <c r="B484" t="s">
        <v>20</v>
      </c>
      <c r="C484">
        <v>1467</v>
      </c>
    </row>
    <row r="485" spans="2:3" x14ac:dyDescent="0.35">
      <c r="B485" t="s">
        <v>20</v>
      </c>
      <c r="C485">
        <v>2662</v>
      </c>
    </row>
    <row r="486" spans="2:3" x14ac:dyDescent="0.35">
      <c r="B486" t="s">
        <v>20</v>
      </c>
      <c r="C486">
        <v>452</v>
      </c>
    </row>
    <row r="487" spans="2:3" x14ac:dyDescent="0.35">
      <c r="B487" t="s">
        <v>20</v>
      </c>
      <c r="C487">
        <v>158</v>
      </c>
    </row>
    <row r="488" spans="2:3" x14ac:dyDescent="0.35">
      <c r="B488" t="s">
        <v>20</v>
      </c>
      <c r="C488">
        <v>225</v>
      </c>
    </row>
    <row r="489" spans="2:3" x14ac:dyDescent="0.35">
      <c r="B489" t="s">
        <v>20</v>
      </c>
      <c r="C489">
        <v>65</v>
      </c>
    </row>
    <row r="490" spans="2:3" x14ac:dyDescent="0.35">
      <c r="B490" t="s">
        <v>20</v>
      </c>
      <c r="C490">
        <v>163</v>
      </c>
    </row>
    <row r="491" spans="2:3" x14ac:dyDescent="0.35">
      <c r="B491" t="s">
        <v>20</v>
      </c>
      <c r="C491">
        <v>85</v>
      </c>
    </row>
    <row r="492" spans="2:3" x14ac:dyDescent="0.35">
      <c r="B492" t="s">
        <v>20</v>
      </c>
      <c r="C492">
        <v>217</v>
      </c>
    </row>
    <row r="493" spans="2:3" x14ac:dyDescent="0.35">
      <c r="B493" t="s">
        <v>20</v>
      </c>
      <c r="C493">
        <v>150</v>
      </c>
    </row>
    <row r="494" spans="2:3" x14ac:dyDescent="0.35">
      <c r="B494" t="s">
        <v>20</v>
      </c>
      <c r="C494">
        <v>3272</v>
      </c>
    </row>
    <row r="495" spans="2:3" x14ac:dyDescent="0.35">
      <c r="B495" t="s">
        <v>20</v>
      </c>
      <c r="C495">
        <v>300</v>
      </c>
    </row>
    <row r="496" spans="2:3" x14ac:dyDescent="0.35">
      <c r="B496" t="s">
        <v>20</v>
      </c>
      <c r="C496">
        <v>126</v>
      </c>
    </row>
    <row r="497" spans="2:3" x14ac:dyDescent="0.35">
      <c r="B497" t="s">
        <v>20</v>
      </c>
      <c r="C497">
        <v>2320</v>
      </c>
    </row>
    <row r="498" spans="2:3" x14ac:dyDescent="0.35">
      <c r="B498" t="s">
        <v>20</v>
      </c>
      <c r="C498">
        <v>81</v>
      </c>
    </row>
    <row r="499" spans="2:3" x14ac:dyDescent="0.35">
      <c r="B499" t="s">
        <v>20</v>
      </c>
      <c r="C499">
        <v>1887</v>
      </c>
    </row>
    <row r="500" spans="2:3" x14ac:dyDescent="0.35">
      <c r="B500" t="s">
        <v>20</v>
      </c>
      <c r="C500">
        <v>4358</v>
      </c>
    </row>
    <row r="501" spans="2:3" x14ac:dyDescent="0.35">
      <c r="B501" t="s">
        <v>20</v>
      </c>
      <c r="C501">
        <v>53</v>
      </c>
    </row>
    <row r="502" spans="2:3" x14ac:dyDescent="0.35">
      <c r="B502" t="s">
        <v>20</v>
      </c>
      <c r="C502">
        <v>2414</v>
      </c>
    </row>
    <row r="503" spans="2:3" x14ac:dyDescent="0.35">
      <c r="B503" t="s">
        <v>20</v>
      </c>
      <c r="C503">
        <v>80</v>
      </c>
    </row>
    <row r="504" spans="2:3" x14ac:dyDescent="0.35">
      <c r="B504" t="s">
        <v>20</v>
      </c>
      <c r="C504">
        <v>193</v>
      </c>
    </row>
    <row r="505" spans="2:3" x14ac:dyDescent="0.35">
      <c r="B505" t="s">
        <v>20</v>
      </c>
      <c r="C505">
        <v>52</v>
      </c>
    </row>
    <row r="506" spans="2:3" x14ac:dyDescent="0.35">
      <c r="B506" t="s">
        <v>20</v>
      </c>
      <c r="C506">
        <v>290</v>
      </c>
    </row>
    <row r="507" spans="2:3" x14ac:dyDescent="0.35">
      <c r="B507" t="s">
        <v>20</v>
      </c>
      <c r="C507">
        <v>122</v>
      </c>
    </row>
    <row r="508" spans="2:3" x14ac:dyDescent="0.35">
      <c r="B508" t="s">
        <v>20</v>
      </c>
      <c r="C508">
        <v>1470</v>
      </c>
    </row>
    <row r="509" spans="2:3" x14ac:dyDescent="0.35">
      <c r="B509" t="s">
        <v>20</v>
      </c>
      <c r="C509">
        <v>165</v>
      </c>
    </row>
    <row r="510" spans="2:3" x14ac:dyDescent="0.35">
      <c r="B510" t="s">
        <v>20</v>
      </c>
      <c r="C510">
        <v>182</v>
      </c>
    </row>
    <row r="511" spans="2:3" x14ac:dyDescent="0.35">
      <c r="B511" t="s">
        <v>20</v>
      </c>
      <c r="C511">
        <v>199</v>
      </c>
    </row>
    <row r="512" spans="2:3" x14ac:dyDescent="0.35">
      <c r="B512" t="s">
        <v>20</v>
      </c>
      <c r="C512">
        <v>56</v>
      </c>
    </row>
    <row r="513" spans="2:3" x14ac:dyDescent="0.35">
      <c r="B513" t="s">
        <v>20</v>
      </c>
      <c r="C513">
        <v>1460</v>
      </c>
    </row>
    <row r="514" spans="2:3" x14ac:dyDescent="0.35">
      <c r="B514" t="s">
        <v>20</v>
      </c>
      <c r="C514">
        <v>123</v>
      </c>
    </row>
    <row r="515" spans="2:3" x14ac:dyDescent="0.35">
      <c r="B515" t="s">
        <v>20</v>
      </c>
      <c r="C515">
        <v>159</v>
      </c>
    </row>
    <row r="516" spans="2:3" x14ac:dyDescent="0.35">
      <c r="B516" t="s">
        <v>20</v>
      </c>
      <c r="C516">
        <v>110</v>
      </c>
    </row>
    <row r="517" spans="2:3" x14ac:dyDescent="0.35">
      <c r="B517" t="s">
        <v>20</v>
      </c>
      <c r="C517">
        <v>236</v>
      </c>
    </row>
    <row r="518" spans="2:3" x14ac:dyDescent="0.35">
      <c r="B518" t="s">
        <v>20</v>
      </c>
      <c r="C518">
        <v>191</v>
      </c>
    </row>
    <row r="519" spans="2:3" x14ac:dyDescent="0.35">
      <c r="B519" t="s">
        <v>20</v>
      </c>
      <c r="C519">
        <v>3934</v>
      </c>
    </row>
    <row r="520" spans="2:3" x14ac:dyDescent="0.35">
      <c r="B520" t="s">
        <v>20</v>
      </c>
      <c r="C520">
        <v>80</v>
      </c>
    </row>
    <row r="521" spans="2:3" x14ac:dyDescent="0.35">
      <c r="B521" t="s">
        <v>20</v>
      </c>
      <c r="C521">
        <v>462</v>
      </c>
    </row>
    <row r="522" spans="2:3" x14ac:dyDescent="0.35">
      <c r="B522" t="s">
        <v>20</v>
      </c>
      <c r="C522">
        <v>179</v>
      </c>
    </row>
    <row r="523" spans="2:3" x14ac:dyDescent="0.35">
      <c r="B523" t="s">
        <v>20</v>
      </c>
      <c r="C523">
        <v>1866</v>
      </c>
    </row>
    <row r="524" spans="2:3" x14ac:dyDescent="0.35">
      <c r="B524" t="s">
        <v>20</v>
      </c>
      <c r="C524">
        <v>156</v>
      </c>
    </row>
    <row r="525" spans="2:3" x14ac:dyDescent="0.35">
      <c r="B525" t="s">
        <v>20</v>
      </c>
      <c r="C525">
        <v>255</v>
      </c>
    </row>
    <row r="526" spans="2:3" x14ac:dyDescent="0.35">
      <c r="B526" t="s">
        <v>20</v>
      </c>
      <c r="C526">
        <v>2261</v>
      </c>
    </row>
    <row r="527" spans="2:3" x14ac:dyDescent="0.35">
      <c r="B527" t="s">
        <v>20</v>
      </c>
      <c r="C527">
        <v>40</v>
      </c>
    </row>
    <row r="528" spans="2:3" x14ac:dyDescent="0.35">
      <c r="B528" t="s">
        <v>20</v>
      </c>
      <c r="C528">
        <v>2289</v>
      </c>
    </row>
    <row r="529" spans="2:3" x14ac:dyDescent="0.35">
      <c r="B529" t="s">
        <v>20</v>
      </c>
      <c r="C529">
        <v>65</v>
      </c>
    </row>
    <row r="530" spans="2:3" x14ac:dyDescent="0.35">
      <c r="B530" t="s">
        <v>20</v>
      </c>
      <c r="C530">
        <v>3777</v>
      </c>
    </row>
    <row r="531" spans="2:3" x14ac:dyDescent="0.35">
      <c r="B531" t="s">
        <v>20</v>
      </c>
      <c r="C531">
        <v>184</v>
      </c>
    </row>
    <row r="532" spans="2:3" x14ac:dyDescent="0.35">
      <c r="B532" t="s">
        <v>20</v>
      </c>
      <c r="C532">
        <v>85</v>
      </c>
    </row>
    <row r="533" spans="2:3" x14ac:dyDescent="0.35">
      <c r="B533" t="s">
        <v>20</v>
      </c>
      <c r="C533">
        <v>144</v>
      </c>
    </row>
    <row r="534" spans="2:3" x14ac:dyDescent="0.35">
      <c r="B534" t="s">
        <v>20</v>
      </c>
      <c r="C534">
        <v>1902</v>
      </c>
    </row>
    <row r="535" spans="2:3" x14ac:dyDescent="0.35">
      <c r="B535" t="s">
        <v>20</v>
      </c>
      <c r="C535">
        <v>105</v>
      </c>
    </row>
    <row r="536" spans="2:3" x14ac:dyDescent="0.35">
      <c r="B536" t="s">
        <v>20</v>
      </c>
      <c r="C536">
        <v>132</v>
      </c>
    </row>
    <row r="537" spans="2:3" x14ac:dyDescent="0.35">
      <c r="B537" t="s">
        <v>20</v>
      </c>
      <c r="C537">
        <v>96</v>
      </c>
    </row>
    <row r="538" spans="2:3" x14ac:dyDescent="0.35">
      <c r="B538" t="s">
        <v>20</v>
      </c>
      <c r="C538">
        <v>114</v>
      </c>
    </row>
    <row r="539" spans="2:3" x14ac:dyDescent="0.35">
      <c r="B539" t="s">
        <v>20</v>
      </c>
      <c r="C539">
        <v>203</v>
      </c>
    </row>
    <row r="540" spans="2:3" x14ac:dyDescent="0.35">
      <c r="B540" t="s">
        <v>20</v>
      </c>
      <c r="C540">
        <v>1559</v>
      </c>
    </row>
    <row r="541" spans="2:3" x14ac:dyDescent="0.35">
      <c r="B541" t="s">
        <v>20</v>
      </c>
      <c r="C541">
        <v>1548</v>
      </c>
    </row>
    <row r="542" spans="2:3" x14ac:dyDescent="0.35">
      <c r="B542" t="s">
        <v>20</v>
      </c>
      <c r="C542">
        <v>80</v>
      </c>
    </row>
    <row r="543" spans="2:3" x14ac:dyDescent="0.35">
      <c r="B543" t="s">
        <v>20</v>
      </c>
      <c r="C543">
        <v>131</v>
      </c>
    </row>
    <row r="544" spans="2:3" x14ac:dyDescent="0.35">
      <c r="B544" t="s">
        <v>20</v>
      </c>
      <c r="C544">
        <v>112</v>
      </c>
    </row>
    <row r="545" spans="2:3" x14ac:dyDescent="0.35">
      <c r="B545" t="s">
        <v>20</v>
      </c>
      <c r="C545">
        <v>155</v>
      </c>
    </row>
    <row r="546" spans="2:3" x14ac:dyDescent="0.35">
      <c r="B546" t="s">
        <v>20</v>
      </c>
      <c r="C546">
        <v>266</v>
      </c>
    </row>
    <row r="547" spans="2:3" x14ac:dyDescent="0.35">
      <c r="B547" t="s">
        <v>20</v>
      </c>
      <c r="C547">
        <v>155</v>
      </c>
    </row>
    <row r="548" spans="2:3" x14ac:dyDescent="0.35">
      <c r="B548" t="s">
        <v>20</v>
      </c>
      <c r="C548">
        <v>207</v>
      </c>
    </row>
    <row r="549" spans="2:3" x14ac:dyDescent="0.35">
      <c r="B549" t="s">
        <v>20</v>
      </c>
      <c r="C549">
        <v>245</v>
      </c>
    </row>
    <row r="550" spans="2:3" x14ac:dyDescent="0.35">
      <c r="B550" t="s">
        <v>20</v>
      </c>
      <c r="C550">
        <v>1573</v>
      </c>
    </row>
    <row r="551" spans="2:3" x14ac:dyDescent="0.35">
      <c r="B551" t="s">
        <v>20</v>
      </c>
      <c r="C551">
        <v>114</v>
      </c>
    </row>
    <row r="552" spans="2:3" x14ac:dyDescent="0.35">
      <c r="B552" t="s">
        <v>20</v>
      </c>
      <c r="C552">
        <v>93</v>
      </c>
    </row>
    <row r="553" spans="2:3" x14ac:dyDescent="0.35">
      <c r="B553" t="s">
        <v>20</v>
      </c>
      <c r="C553">
        <v>1681</v>
      </c>
    </row>
    <row r="554" spans="2:3" x14ac:dyDescent="0.35">
      <c r="B554" t="s">
        <v>20</v>
      </c>
      <c r="C554">
        <v>32</v>
      </c>
    </row>
    <row r="555" spans="2:3" x14ac:dyDescent="0.35">
      <c r="B555" t="s">
        <v>20</v>
      </c>
      <c r="C555">
        <v>135</v>
      </c>
    </row>
    <row r="556" spans="2:3" x14ac:dyDescent="0.35">
      <c r="B556" t="s">
        <v>20</v>
      </c>
      <c r="C556">
        <v>140</v>
      </c>
    </row>
    <row r="557" spans="2:3" x14ac:dyDescent="0.35">
      <c r="B557" t="s">
        <v>20</v>
      </c>
      <c r="C557">
        <v>92</v>
      </c>
    </row>
    <row r="558" spans="2:3" x14ac:dyDescent="0.35">
      <c r="B558" t="s">
        <v>20</v>
      </c>
      <c r="C558">
        <v>1015</v>
      </c>
    </row>
    <row r="559" spans="2:3" x14ac:dyDescent="0.35">
      <c r="B559" t="s">
        <v>20</v>
      </c>
      <c r="C559">
        <v>323</v>
      </c>
    </row>
    <row r="560" spans="2:3" x14ac:dyDescent="0.35">
      <c r="B560" t="s">
        <v>20</v>
      </c>
      <c r="C560">
        <v>2326</v>
      </c>
    </row>
    <row r="561" spans="2:3" x14ac:dyDescent="0.35">
      <c r="B561" t="s">
        <v>20</v>
      </c>
      <c r="C561">
        <v>381</v>
      </c>
    </row>
    <row r="562" spans="2:3" x14ac:dyDescent="0.35">
      <c r="B562" t="s">
        <v>20</v>
      </c>
      <c r="C562">
        <v>480</v>
      </c>
    </row>
    <row r="563" spans="2:3" x14ac:dyDescent="0.35">
      <c r="B563" t="s">
        <v>20</v>
      </c>
      <c r="C563">
        <v>226</v>
      </c>
    </row>
    <row r="564" spans="2:3" x14ac:dyDescent="0.35">
      <c r="B564" t="s">
        <v>20</v>
      </c>
      <c r="C564">
        <v>241</v>
      </c>
    </row>
    <row r="565" spans="2:3" x14ac:dyDescent="0.35">
      <c r="B565" t="s">
        <v>20</v>
      </c>
      <c r="C565">
        <v>132</v>
      </c>
    </row>
    <row r="566" spans="2:3" x14ac:dyDescent="0.35">
      <c r="B566" t="s">
        <v>20</v>
      </c>
      <c r="C566">
        <v>2043</v>
      </c>
    </row>
  </sheetData>
  <autoFilter ref="B1:M566" xr:uid="{DACA15C6-88C0-4FB4-B0D9-9D512AC8C6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 Success</vt:lpstr>
      <vt:lpstr>Sub Category Success</vt:lpstr>
      <vt:lpstr>Outcome by month</vt:lpstr>
      <vt:lpstr>Goal Analysis</vt:lpstr>
      <vt:lpstr>Number of campaign 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Rod Hughes</cp:lastModifiedBy>
  <dcterms:created xsi:type="dcterms:W3CDTF">2021-09-29T18:52:28Z</dcterms:created>
  <dcterms:modified xsi:type="dcterms:W3CDTF">2023-01-30T01:16:47Z</dcterms:modified>
</cp:coreProperties>
</file>