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 M. d"/>
  </numFmts>
  <fonts count="4">
    <font>
      <sz val="10.0"/>
      <color rgb="FF000000"/>
      <name val="Arial"/>
    </font>
    <font>
      <sz val="11.0"/>
      <color rgb="FF666666"/>
      <name val="Arial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Font="1"/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cmp.com/magazines/style/well-being/article/3136097/are-k-pop-and-k-dramas-spurring-popularity-native" TargetMode="External"/><Relationship Id="rId190" Type="http://schemas.openxmlformats.org/officeDocument/2006/relationships/hyperlink" Target="https://www.theguardian.com/games/2021/nov/28/when-kids-games-get-serious-the-adults-who-play-childrens-games" TargetMode="External"/><Relationship Id="rId42" Type="http://schemas.openxmlformats.org/officeDocument/2006/relationships/hyperlink" Target="https://www.thehindu.com/entertainment/sign-up-k-drama-talk-studio-an-experiential-webinar/article36233556.ece" TargetMode="External"/><Relationship Id="rId41" Type="http://schemas.openxmlformats.org/officeDocument/2006/relationships/hyperlink" Target="https://indianexpress.com/article/lifestyle/life-style/most-mispronounced-words-2021-netflix-squid-games-dalgona-dogecoin-cheugy-salt-bae-nus-ret-7660257/" TargetMode="External"/><Relationship Id="rId44" Type="http://schemas.openxmlformats.org/officeDocument/2006/relationships/hyperlink" Target="https://www.thedailystar.net/life-living/news/korean-film-and-tourism-festival-2021-held-dhaka-2911571" TargetMode="External"/><Relationship Id="rId194" Type="http://schemas.openxmlformats.org/officeDocument/2006/relationships/hyperlink" Target="https://indianexpress.com/article/express-sunday-eye/with-the-popularity-of-korean-dramas-in-india-grows-so-does-interest-in-other-aspects-of-korean-culture-particularly-the-fermented-vegetable-preparation-known-as-kimchi-7207090/" TargetMode="External"/><Relationship Id="rId43" Type="http://schemas.openxmlformats.org/officeDocument/2006/relationships/hyperlink" Target="https://www.lifestyleasia.com/kl/culture/entertainment/new-k-dramas-to-catch-and-add-to-your-watchlist-on-netflix-this-october-2021/" TargetMode="External"/><Relationship Id="rId193" Type="http://schemas.openxmlformats.org/officeDocument/2006/relationships/hyperlink" Target="https://www.buzzfeed.com/hafsaahmed/k-dramas-must-watch" TargetMode="External"/><Relationship Id="rId46" Type="http://schemas.openxmlformats.org/officeDocument/2006/relationships/hyperlink" Target="https://www.scmp.com/magazines/style/well-being/article/3136097/are-k-pop-and-k-dramas-spurring-popularity-native" TargetMode="External"/><Relationship Id="rId192" Type="http://schemas.openxmlformats.org/officeDocument/2006/relationships/hyperlink" Target="https://detroit.eater.com/2021/9/27/22695157/where-to-find-korean-fried-chicken-restaurants-metro-detroit" TargetMode="External"/><Relationship Id="rId45" Type="http://schemas.openxmlformats.org/officeDocument/2006/relationships/hyperlink" Target="https://telanganatoday.com/3-new-k-dramas-to-watch-this-december" TargetMode="External"/><Relationship Id="rId191" Type="http://schemas.openxmlformats.org/officeDocument/2006/relationships/hyperlink" Target="https://www.rappler.com/brandrap/travel-and-food/ramyun-noodles-role-korean-drama-shows" TargetMode="External"/><Relationship Id="rId48" Type="http://schemas.openxmlformats.org/officeDocument/2006/relationships/hyperlink" Target="https://www.onmanorama.com/travel/travel-news/2021/12/06/korea-promoting-tourism-movies-food-k-pop.html" TargetMode="External"/><Relationship Id="rId187" Type="http://schemas.openxmlformats.org/officeDocument/2006/relationships/hyperlink" Target="https://www.asiaone.com/lifestyle/korean-style-street-food-tents-hanbok-photo-studios-and-other-places-live-out-your-k" TargetMode="External"/><Relationship Id="rId47" Type="http://schemas.openxmlformats.org/officeDocument/2006/relationships/hyperlink" Target="https://www.sportskeeda.com/pop-culture/10-netflix-originals-2021-will-never-forgotten" TargetMode="External"/><Relationship Id="rId186" Type="http://schemas.openxmlformats.org/officeDocument/2006/relationships/hyperlink" Target="https://www.northjersey.com/story/news/new-jersey/2021/10/06/korean-national-dish-kimchi-possible-new-jersey-holiday/5843840001/" TargetMode="External"/><Relationship Id="rId185" Type="http://schemas.openxmlformats.org/officeDocument/2006/relationships/hyperlink" Target="https://www.pinkvilla.com/entertainment/blackpinks-jennie-reveals-her-favourite-food-and-k-drama-she-binge-watching-v-live-chat-836013" TargetMode="External"/><Relationship Id="rId49" Type="http://schemas.openxmlformats.org/officeDocument/2006/relationships/hyperlink" Target="https://greatist.com/eat/chili-oil-how-to-use" TargetMode="External"/><Relationship Id="rId184" Type="http://schemas.openxmlformats.org/officeDocument/2006/relationships/hyperlink" Target="http://www.koreaherald.com/view.php?ud=20210926000235" TargetMode="External"/><Relationship Id="rId189" Type="http://schemas.openxmlformats.org/officeDocument/2006/relationships/hyperlink" Target="https://indianexpress.com/article/entertainment/television/south-koreans-decode-the-rising-global-popularity-of-k-dramas-7436843/" TargetMode="External"/><Relationship Id="rId188" Type="http://schemas.openxmlformats.org/officeDocument/2006/relationships/hyperlink" Target="https://lifestyle.inquirer.net/365408/kimchi-how-korean-cuisine-grows-with-k-drama-popularity/" TargetMode="External"/><Relationship Id="rId31" Type="http://schemas.openxmlformats.org/officeDocument/2006/relationships/hyperlink" Target="https://www.theguardian.com/tv-and-radio/2021/oct/25/hooked-on-squid-game-here-are-10-of-the-best-k-dramas-to-watch-next" TargetMode="External"/><Relationship Id="rId30" Type="http://schemas.openxmlformats.org/officeDocument/2006/relationships/hyperlink" Target="https://detroit.eater.com/2021/9/27/22695157/where-to-find-korean-fried-chicken-restaurants-metro-detroit" TargetMode="External"/><Relationship Id="rId33" Type="http://schemas.openxmlformats.org/officeDocument/2006/relationships/hyperlink" Target="https://www.idiva.com/lifestyle/hot-takes/things-you-will-relate-to-if-you-binge-watch-korean-dramas-all-night/18017265" TargetMode="External"/><Relationship Id="rId183" Type="http://schemas.openxmlformats.org/officeDocument/2006/relationships/hyperlink" Target="https://www.cityspidey.com/news/15245/hallyu-culture-the-indian-chapter-of-korean-wave" TargetMode="External"/><Relationship Id="rId32" Type="http://schemas.openxmlformats.org/officeDocument/2006/relationships/hyperlink" Target="https://www.northjersey.com/story/news/new-jersey/2021/10/06/korean-national-dish-kimchi-possible-new-jersey-holiday/5843840001/" TargetMode="External"/><Relationship Id="rId182" Type="http://schemas.openxmlformats.org/officeDocument/2006/relationships/hyperlink" Target="https://food.ndtv.com/food-drinks/5-lip-smacking-korean-recipes-k-pop-fans-must-try-2519302" TargetMode="External"/><Relationship Id="rId35" Type="http://schemas.openxmlformats.org/officeDocument/2006/relationships/hyperlink" Target="https://www.idiva.com/entertainment/tv/habits-of-a-korean-drama-fan/18021737" TargetMode="External"/><Relationship Id="rId181" Type="http://schemas.openxmlformats.org/officeDocument/2006/relationships/hyperlink" Target="https://www.globaltimes.cn/page/202104/1220092.shtml" TargetMode="External"/><Relationship Id="rId34" Type="http://schemas.openxmlformats.org/officeDocument/2006/relationships/hyperlink" Target="https://www.idiva.com/entertainment/tv/a-realistic-comparison-between-indian-and-korean-drama-tv-shows/18019581" TargetMode="External"/><Relationship Id="rId180" Type="http://schemas.openxmlformats.org/officeDocument/2006/relationships/hyperlink" Target="https://www.bbc.com/news/newsbeat-58749976" TargetMode="External"/><Relationship Id="rId37" Type="http://schemas.openxmlformats.org/officeDocument/2006/relationships/hyperlink" Target="https://m.koreatimes.co.kr/pages/article.asp?newsIdx=319183" TargetMode="External"/><Relationship Id="rId176" Type="http://schemas.openxmlformats.org/officeDocument/2006/relationships/hyperlink" Target="https://www.today.com/food/what-squid-game-cookie-craze-viral-food-challenge-explained-t232578" TargetMode="External"/><Relationship Id="rId36" Type="http://schemas.openxmlformats.org/officeDocument/2006/relationships/hyperlink" Target="https://www.cnn.com/travel/article/xinqi-kimchi-new-chinese-name-cmd/index.html" TargetMode="External"/><Relationship Id="rId175" Type="http://schemas.openxmlformats.org/officeDocument/2006/relationships/hyperlink" Target="https://www.thehindu.com/entertainment/indias-unstoppable-hallyu-why-k-dramas-matter/article33520502.ece" TargetMode="External"/><Relationship Id="rId39" Type="http://schemas.openxmlformats.org/officeDocument/2006/relationships/hyperlink" Target="https://www.hitc.com/en-gb/2021/11/18/happiness-episode-5-airtime-rating-and-preview-of-k-drama-revealed/" TargetMode="External"/><Relationship Id="rId174" Type="http://schemas.openxmlformats.org/officeDocument/2006/relationships/hyperlink" Target="https://gulfnews.com/food/from-bts-to-goblin-heres-how-the-korean-hallyu-wave-changed-the-uae-food-scene-1.1628515436144" TargetMode="External"/><Relationship Id="rId38" Type="http://schemas.openxmlformats.org/officeDocument/2006/relationships/hyperlink" Target="https://gulfnews.com/food/world-famous-chef-says-cooking-needs-the-same-focus-as-martial-arts-1.1638280765652" TargetMode="External"/><Relationship Id="rId173" Type="http://schemas.openxmlformats.org/officeDocument/2006/relationships/hyperlink" Target="https://www.pinkvilla.com/entertainment/inspired-our-favourite-kdramas-here-are-our-top-picks-delicious-korean-cuisine-672005" TargetMode="External"/><Relationship Id="rId179" Type="http://schemas.openxmlformats.org/officeDocument/2006/relationships/hyperlink" Target="https://www.philstar.com/lifestyle/ystyle/2021/03/05/2081961/how-eat-your-favorite-k-drama-leading-lady" TargetMode="External"/><Relationship Id="rId178" Type="http://schemas.openxmlformats.org/officeDocument/2006/relationships/hyperlink" Target="https://www.telegraphindia.com/my-kolkata/places/squid-game-and-bts-have-you-hooked-on-k-drama-and-k-pop-then-youll-love-this-korean-grocery-shoppe/cid/1834967" TargetMode="External"/><Relationship Id="rId177" Type="http://schemas.openxmlformats.org/officeDocument/2006/relationships/hyperlink" Target="https://www.nytimes.com/2021/03/14/business/media/subway-product-placement-korea.html" TargetMode="External"/><Relationship Id="rId20" Type="http://schemas.openxmlformats.org/officeDocument/2006/relationships/hyperlink" Target="https://edtimes.in/why-are-indians-so-crazy-about-korean-cuisine-all-of-a-sudden/" TargetMode="External"/><Relationship Id="rId22" Type="http://schemas.openxmlformats.org/officeDocument/2006/relationships/hyperlink" Target="https://www.timesnownews.com/life-style/article/how-to-correctly-remove-your-wedding-makeup/830913" TargetMode="External"/><Relationship Id="rId21" Type="http://schemas.openxmlformats.org/officeDocument/2006/relationships/hyperlink" Target="https://www.thestar.com/life/food_wine/2019/10/08/netflix-and-grill-the-best-food-shows-are-japanese-and-korean-dramas.html" TargetMode="External"/><Relationship Id="rId24" Type="http://schemas.openxmlformats.org/officeDocument/2006/relationships/hyperlink" Target="https://www.pinkvilla.com/entertainment/blackpinks-jennie-reveals-her-favourite-food-and-k-drama-she-binge-watching-v-live-chat-836013" TargetMode="External"/><Relationship Id="rId23" Type="http://schemas.openxmlformats.org/officeDocument/2006/relationships/hyperlink" Target="https://www.today.com/food/what-squid-game-cookie-craze-viral-food-challenge-explained-t232578" TargetMode="External"/><Relationship Id="rId26" Type="http://schemas.openxmlformats.org/officeDocument/2006/relationships/hyperlink" Target="https://food.ndtv.com/food-drinks/5-lip-smacking-korean-recipes-k-pop-fans-must-try-2519302" TargetMode="External"/><Relationship Id="rId25" Type="http://schemas.openxmlformats.org/officeDocument/2006/relationships/hyperlink" Target="https://www.scmp.com/magazines/style/k-pop/k-drama/article/3124265/k-drama-why-are-ramyeon-noodles-invitation-sex" TargetMode="External"/><Relationship Id="rId28" Type="http://schemas.openxmlformats.org/officeDocument/2006/relationships/hyperlink" Target="https://www.philstar.com/lifestyle/ystyle/2021/03/05/2081961/how-eat-your-favorite-k-drama-leading-lady" TargetMode="External"/><Relationship Id="rId27" Type="http://schemas.openxmlformats.org/officeDocument/2006/relationships/hyperlink" Target="https://indianexpress.com/article/lifestyle/life-style/most-mispronounced-words-2021-netflix-squid-games-dalgona-dogecoin-cheugy-salt-bae-nus-ret-7660257/" TargetMode="External"/><Relationship Id="rId29" Type="http://schemas.openxmlformats.org/officeDocument/2006/relationships/hyperlink" Target="http://www.koreaherald.com/view.php?ud=20210926000235" TargetMode="External"/><Relationship Id="rId11" Type="http://schemas.openxmlformats.org/officeDocument/2006/relationships/hyperlink" Target="https://economictimes.indiatimes.com/magazines/panache/the-k-magic-is-taking-over-india-people-find-comfort-in-korean-dramas-music-and-food/articleshow/86836620.cms" TargetMode="External"/><Relationship Id="rId10" Type="http://schemas.openxmlformats.org/officeDocument/2006/relationships/hyperlink" Target="https://www.cntraveller.in/story/best-k-drama-watch-netflix-amazon-prime-korean-food/" TargetMode="External"/><Relationship Id="rId13" Type="http://schemas.openxmlformats.org/officeDocument/2006/relationships/hyperlink" Target="https://www.vogue.in/culture-and-living/content/korean-restaurants-in-mumbai-pune-bengaluru-k-dramas-korean-food" TargetMode="External"/><Relationship Id="rId12" Type="http://schemas.openxmlformats.org/officeDocument/2006/relationships/hyperlink" Target="https://www.timesnownews.com/health/article/korean-foods-have-become-popular-with-k-dramas-but-are-they-really-healthy/711321" TargetMode="External"/><Relationship Id="rId15" Type="http://schemas.openxmlformats.org/officeDocument/2006/relationships/hyperlink" Target="https://www.livemint.com/industry/retail/popularity-of-korean-shows-creates-opportunity-for-korean-packaged-foods-11625060242845.html" TargetMode="External"/><Relationship Id="rId198" Type="http://schemas.openxmlformats.org/officeDocument/2006/relationships/hyperlink" Target="https://robots.net/tech/tv-movie-streaming/best-korean-dramas-on-netflix/" TargetMode="External"/><Relationship Id="rId14" Type="http://schemas.openxmlformats.org/officeDocument/2006/relationships/hyperlink" Target="https://food.ndtv.com/food-drinks/craving-ramen-make-this-easy-chicken-ramen-recipe-at-home-2621642" TargetMode="External"/><Relationship Id="rId197" Type="http://schemas.openxmlformats.org/officeDocument/2006/relationships/hyperlink" Target="https://www.idiva.com/lifestyle/hot-takes/things-you-will-relate-to-if-you-binge-watch-korean-dramas-all-night/18017265" TargetMode="External"/><Relationship Id="rId17" Type="http://schemas.openxmlformats.org/officeDocument/2006/relationships/hyperlink" Target="https://www.scmp.com/week-asia/lifestyle-culture/article/3132748/netflix-k-drama-vincenzo-delights-indonesia-philippines" TargetMode="External"/><Relationship Id="rId196" Type="http://schemas.openxmlformats.org/officeDocument/2006/relationships/hyperlink" Target="https://www.lifestyleasia.com/bk/culture/entertainment/5-k-dramas-with-the-strongest-fashion-game/" TargetMode="External"/><Relationship Id="rId16" Type="http://schemas.openxmlformats.org/officeDocument/2006/relationships/hyperlink" Target="https://www.aljazeera.com/economy/2021/9/15/k-craze-korean-dramas-and-culture-are-taking-india-by-storm" TargetMode="External"/><Relationship Id="rId195" Type="http://schemas.openxmlformats.org/officeDocument/2006/relationships/hyperlink" Target="https://hypebae.com/2021/3/new-korean-drama-series-netflix-originals-dp-jung-haein-love-alarm-season-2-kingdom-ashin-of-the-north-release-date" TargetMode="External"/><Relationship Id="rId19" Type="http://schemas.openxmlformats.org/officeDocument/2006/relationships/hyperlink" Target="https://decider.com/2021/10/04/paiks-spirit-netflix-review/" TargetMode="External"/><Relationship Id="rId18" Type="http://schemas.openxmlformats.org/officeDocument/2006/relationships/hyperlink" Target="https://www.financialexpress.com/lifestyle/say-k-for-kulture-from-k-beauty-k-pop-k-dramas-k-food-to-k-toons-south-korean-pop-culture-has-become-a-rage/2292396/" TargetMode="External"/><Relationship Id="rId199" Type="http://schemas.openxmlformats.org/officeDocument/2006/relationships/hyperlink" Target="https://www.idiva.com/entertainment/tv/a-realistic-comparison-between-indian-and-korean-drama-tv-shows/18019581" TargetMode="External"/><Relationship Id="rId84" Type="http://schemas.openxmlformats.org/officeDocument/2006/relationships/hyperlink" Target="https://koreajoongangdaily.joins.com/2021/12/02/culture/features/Oxford-English-Dictionary-OED-Kculture/20211202154645096.html" TargetMode="External"/><Relationship Id="rId83" Type="http://schemas.openxmlformats.org/officeDocument/2006/relationships/hyperlink" Target="https://www.deccanchronicle.com/lifestyle/culture-and-society/201121/k-wave-grips-desi-millennials.html" TargetMode="External"/><Relationship Id="rId86" Type="http://schemas.openxmlformats.org/officeDocument/2006/relationships/hyperlink" Target="https://www.straitstimes.com/life/events-and-listings-food-deals-jack-the-ripper-musical-santa-run-for-wishes-2021" TargetMode="External"/><Relationship Id="rId85" Type="http://schemas.openxmlformats.org/officeDocument/2006/relationships/hyperlink" Target="https://www.vice.com/en/article/k7wwyy/korean-variety-show-watch-guide" TargetMode="External"/><Relationship Id="rId88" Type="http://schemas.openxmlformats.org/officeDocument/2006/relationships/hyperlink" Target="https://collider.com/sweet-home-korean-netflix-thriller-why-its-good/" TargetMode="External"/><Relationship Id="rId150" Type="http://schemas.openxmlformats.org/officeDocument/2006/relationships/hyperlink" Target="https://www.pinkvilla.com/entertainment/delicious-product-placements-kdramas-make-us-drool-fried-chicken-subway-more-739163" TargetMode="External"/><Relationship Id="rId87" Type="http://schemas.openxmlformats.org/officeDocument/2006/relationships/hyperlink" Target="https://thefederalist.com/2021/11/10/hometown-cha-cha-cha-k-drama-offers-the-positivity-we-all-need-today/" TargetMode="External"/><Relationship Id="rId89" Type="http://schemas.openxmlformats.org/officeDocument/2006/relationships/hyperlink" Target="https://www.cosmo.ph/entertainment/most-controversial-k-dramas-2021-a254-a4575-20211106-lfrm" TargetMode="External"/><Relationship Id="rId80" Type="http://schemas.openxmlformats.org/officeDocument/2006/relationships/hyperlink" Target="https://www.cheatsheet.com/entertainment/the-kings-affection-and-3-other-gender-bending-k-dramas-to-watch.html/" TargetMode="External"/><Relationship Id="rId82" Type="http://schemas.openxmlformats.org/officeDocument/2006/relationships/hyperlink" Target="https://www.femina.in/life/thrilling-korean-dramas-to-binge-watch-207587.html" TargetMode="External"/><Relationship Id="rId81" Type="http://schemas.openxmlformats.org/officeDocument/2006/relationships/hyperlink" Target="https://food.ndtv.com/food-drinks/5-lip-smacking-korean-recipes-k-pop-fans-must-try-2519302" TargetMode="External"/><Relationship Id="rId1" Type="http://schemas.openxmlformats.org/officeDocument/2006/relationships/hyperlink" Target="https://mb.com.ph/2021/11/09/kko-kko-is-where-your-k-drama-food-dreams-come-to-reality/" TargetMode="External"/><Relationship Id="rId2" Type="http://schemas.openxmlformats.org/officeDocument/2006/relationships/hyperlink" Target="https://www.onmanorama.com/travel/travel-news/2021/12/06/korea-promoting-tourism-movies-food-k-pop.html" TargetMode="External"/><Relationship Id="rId3" Type="http://schemas.openxmlformats.org/officeDocument/2006/relationships/hyperlink" Target="https://says.com/my/entertainment/kdramas-all-about-food" TargetMode="External"/><Relationship Id="rId149" Type="http://schemas.openxmlformats.org/officeDocument/2006/relationships/hyperlink" Target="https://www.scmp.com/week-asia/lifestyle-culture/article/3132748/netflix-k-drama-vincenzo-delights-indonesia-philippines" TargetMode="External"/><Relationship Id="rId4" Type="http://schemas.openxmlformats.org/officeDocument/2006/relationships/hyperlink" Target="https://www.marketplace.org/2021/11/18/how-korean-culture-became-a-global-phenomenon/" TargetMode="External"/><Relationship Id="rId148" Type="http://schemas.openxmlformats.org/officeDocument/2006/relationships/hyperlink" Target="https://www.lifestyleasia.com/bk/food-drink/dining/korean-dishes-easy-enough-to-cook-at-home/" TargetMode="External"/><Relationship Id="rId9" Type="http://schemas.openxmlformats.org/officeDocument/2006/relationships/hyperlink" Target="https://www.thedailystar.net/life-living/news/korean-film-and-tourism-festival-2021-held-dhaka-2911571" TargetMode="External"/><Relationship Id="rId143" Type="http://schemas.openxmlformats.org/officeDocument/2006/relationships/hyperlink" Target="https://www.cosmo.ph/lifestyle/food-drink/popular-korean-food-a655-20200129-lfrm" TargetMode="External"/><Relationship Id="rId142" Type="http://schemas.openxmlformats.org/officeDocument/2006/relationships/hyperlink" Target="https://www.straitstimes.com/life/food/hunger-management-korean-egg-bread-for-a-k-drama-binge" TargetMode="External"/><Relationship Id="rId141" Type="http://schemas.openxmlformats.org/officeDocument/2006/relationships/hyperlink" Target="https://www.aljazeera.com/economy/2021/9/15/k-craze-korean-dramas-and-culture-are-taking-india-by-storm" TargetMode="External"/><Relationship Id="rId140" Type="http://schemas.openxmlformats.org/officeDocument/2006/relationships/hyperlink" Target="https://www.cosmo.ph/entertainment/korean-dramas-food-cooking-a2520-20190428" TargetMode="External"/><Relationship Id="rId5" Type="http://schemas.openxmlformats.org/officeDocument/2006/relationships/hyperlink" Target="https://www.onmanorama.com/food/features/2021/11/26/k-pop-diet-korean-food-healthy.html" TargetMode="External"/><Relationship Id="rId147" Type="http://schemas.openxmlformats.org/officeDocument/2006/relationships/hyperlink" Target="https://www.soompi.com/article/1486404wpp/b1a4s-gongchan-and-nam-kyu-hees-new-web-drama-unveils-poster-teaser-and-premiere-date" TargetMode="External"/><Relationship Id="rId6" Type="http://schemas.openxmlformats.org/officeDocument/2006/relationships/hyperlink" Target="https://www.hindustantimes.com/lifestyle/art-culture/allyoucanstream-buffets-the-food-in-k-dramas-is-a-cultural-coup-101635522173886.html" TargetMode="External"/><Relationship Id="rId146" Type="http://schemas.openxmlformats.org/officeDocument/2006/relationships/hyperlink" Target="https://www.financialexpress.com/lifestyle/say-k-for-kulture-from-k-beauty-k-pop-k-dramas-k-food-to-k-toons-south-korean-pop-culture-has-become-a-rage/2292396/" TargetMode="External"/><Relationship Id="rId7" Type="http://schemas.openxmlformats.org/officeDocument/2006/relationships/hyperlink" Target="https://timesofindia.indiatimes.com/life-style/food-news/k-pop-k-drama-driving-interest-in-k-cuisine-in-india/articleshow/87068179.cms" TargetMode="External"/><Relationship Id="rId145" Type="http://schemas.openxmlformats.org/officeDocument/2006/relationships/hyperlink" Target="https://www.elle.com/culture/movies-tv/a37293494/korean-drama-renaissance-explained/" TargetMode="External"/><Relationship Id="rId8" Type="http://schemas.openxmlformats.org/officeDocument/2006/relationships/hyperlink" Target="https://timesofindia.indiatimes.com/india/after-k-pop-and-k-drama-indians-now-fall-for-k-food/articleshow/86908035.cms" TargetMode="External"/><Relationship Id="rId144" Type="http://schemas.openxmlformats.org/officeDocument/2006/relationships/hyperlink" Target="http://www.koreaherald.com/view.php?ud=20211128000188" TargetMode="External"/><Relationship Id="rId73" Type="http://schemas.openxmlformats.org/officeDocument/2006/relationships/hyperlink" Target="https://www.pinkvilla.com/entertainment/delicious-product-placements-kdramas-make-us-drool-fried-chicken-subway-more-739163" TargetMode="External"/><Relationship Id="rId72" Type="http://schemas.openxmlformats.org/officeDocument/2006/relationships/hyperlink" Target="https://www.cheatsheet.com/entertainment/3-k-dramas-with-the-longest-running-episodic-season.html/" TargetMode="External"/><Relationship Id="rId75" Type="http://schemas.openxmlformats.org/officeDocument/2006/relationships/hyperlink" Target="https://www.lifestyleasia.com/ind/culture/entertainment/10-highest-paid-korean-drama-actors/" TargetMode="External"/><Relationship Id="rId74" Type="http://schemas.openxmlformats.org/officeDocument/2006/relationships/hyperlink" Target="https://www.thehindu.com/society/korean-drama-culture-wave-across-india-in-everday-language-conversation-bts/article36979919.ece" TargetMode="External"/><Relationship Id="rId77" Type="http://schemas.openxmlformats.org/officeDocument/2006/relationships/hyperlink" Target="https://abcnews.go.com/International/wireStory/south-korea-launch-task-force-banning-dog-meat-81390234" TargetMode="External"/><Relationship Id="rId76" Type="http://schemas.openxmlformats.org/officeDocument/2006/relationships/hyperlink" Target="https://finance.yahoo.com/news/korean-cultural-center-york-announces-223100061.html" TargetMode="External"/><Relationship Id="rId79" Type="http://schemas.openxmlformats.org/officeDocument/2006/relationships/hyperlink" Target="https://www.einnews.com/pr_news/557346653/dear-world-kimchi-is-korean-kimchi-advertisement-in-hollywood-la" TargetMode="External"/><Relationship Id="rId78" Type="http://schemas.openxmlformats.org/officeDocument/2006/relationships/hyperlink" Target="https://sampan.org/2021/food/korean-chinese-classics-come-to-allston/" TargetMode="External"/><Relationship Id="rId71" Type="http://schemas.openxmlformats.org/officeDocument/2006/relationships/hyperlink" Target="https://www.asiaone.com/entertainment/made-china-bibimbap-k-drama-vincenzo-sparks-outrage" TargetMode="External"/><Relationship Id="rId70" Type="http://schemas.openxmlformats.org/officeDocument/2006/relationships/hyperlink" Target="https://www.cosmo.ph/lifestyle/where-to-buy-hospital-playlist-2-themed-merch-food-a4575-20210822" TargetMode="External"/><Relationship Id="rId139" Type="http://schemas.openxmlformats.org/officeDocument/2006/relationships/hyperlink" Target="https://www.thetimes.co.uk/article/best-food-books-2021-w8vzbqld5" TargetMode="External"/><Relationship Id="rId138" Type="http://schemas.openxmlformats.org/officeDocument/2006/relationships/hyperlink" Target="https://www.vogue.in/culture-and-living/content/korean-restaurants-in-mumbai-pune-bengaluru-k-dramas-korean-food" TargetMode="External"/><Relationship Id="rId137" Type="http://schemas.openxmlformats.org/officeDocument/2006/relationships/hyperlink" Target="https://www.koreatimes.co.kr/www/art/2021/10/688_317886.html" TargetMode="External"/><Relationship Id="rId132" Type="http://schemas.openxmlformats.org/officeDocument/2006/relationships/hyperlink" Target="https://food.ndtv.com/food-drinks/craving-ramen-make-this-easy-chicken-ramen-recipe-at-home-2621642" TargetMode="External"/><Relationship Id="rId131" Type="http://schemas.openxmlformats.org/officeDocument/2006/relationships/hyperlink" Target="https://www.timesnownews.com/health/article/korean-foods-have-become-popular-with-k-dramas-but-are-they-really-healthy/711321" TargetMode="External"/><Relationship Id="rId130" Type="http://schemas.openxmlformats.org/officeDocument/2006/relationships/hyperlink" Target="https://www.cntraveller.in/story/best-k-drama-watch-netflix-amazon-prime-korean-food/" TargetMode="External"/><Relationship Id="rId136" Type="http://schemas.openxmlformats.org/officeDocument/2006/relationships/hyperlink" Target="https://www.femina.in/food/korean-foods-to-pair-with-your-next-k-drama-binge-watch-205830.html" TargetMode="External"/><Relationship Id="rId135" Type="http://schemas.openxmlformats.org/officeDocument/2006/relationships/hyperlink" Target="https://www.livemint.com/industry/retail/popularity-of-korean-shows-creates-opportunity-for-korean-packaged-foods-11625060242845.html" TargetMode="External"/><Relationship Id="rId134" Type="http://schemas.openxmlformats.org/officeDocument/2006/relationships/hyperlink" Target="https://economictimes.indiatimes.com/magazines/panache/the-k-magic-is-taking-over-india-people-find-comfort-in-korean-dramas-music-and-food/articleshow/86836620.cms" TargetMode="External"/><Relationship Id="rId133" Type="http://schemas.openxmlformats.org/officeDocument/2006/relationships/hyperlink" Target="https://theboar.org/2021/11/playing-catch-up-why-the-uk-is-behind-on-the-success-of-k-dramas/" TargetMode="External"/><Relationship Id="rId62" Type="http://schemas.openxmlformats.org/officeDocument/2006/relationships/hyperlink" Target="https://www.cosmo.ph/lifestyle/food-drink/must-try-korean-food-south-korea-a4985-20211127-lfrm" TargetMode="External"/><Relationship Id="rId61" Type="http://schemas.openxmlformats.org/officeDocument/2006/relationships/hyperlink" Target="https://www.marketplace.org/2021/11/18/how-korean-culture-became-a-global-phenomenon/" TargetMode="External"/><Relationship Id="rId64" Type="http://schemas.openxmlformats.org/officeDocument/2006/relationships/hyperlink" Target="https://www.teenvogue.com/story/k-drama-adoption-storylines-south-korean-history" TargetMode="External"/><Relationship Id="rId63" Type="http://schemas.openxmlformats.org/officeDocument/2006/relationships/hyperlink" Target="https://www.telegraphindia.com/my-kolkata/lifestyle/the-korean-wave/cid/1838799" TargetMode="External"/><Relationship Id="rId66" Type="http://schemas.openxmlformats.org/officeDocument/2006/relationships/hyperlink" Target="https://www.koreatimes.co.kr/www/tech/2021/12/419_319812.html" TargetMode="External"/><Relationship Id="rId172" Type="http://schemas.openxmlformats.org/officeDocument/2006/relationships/hyperlink" Target="https://abcnews.go.com/Lifestyle/wireStory/pop-korean-tv-shows-gaining-us-popularity-79560075" TargetMode="External"/><Relationship Id="rId65" Type="http://schemas.openxmlformats.org/officeDocument/2006/relationships/hyperlink" Target="https://www.hollywoodreporter.com/tv/tv-features/squid-game-stars-interview-netflix-show-success-1235055801/" TargetMode="External"/><Relationship Id="rId171" Type="http://schemas.openxmlformats.org/officeDocument/2006/relationships/hyperlink" Target="https://www.scmp.com/magazines/style/k-pop/k-drama/article/3124265/k-drama-why-are-ramyeon-noodles-invitation-sex" TargetMode="External"/><Relationship Id="rId68" Type="http://schemas.openxmlformats.org/officeDocument/2006/relationships/hyperlink" Target="https://www.orfonline.org/expert-speak/connecting-people-and-deepening-ties-india-south-korea-relations/" TargetMode="External"/><Relationship Id="rId170" Type="http://schemas.openxmlformats.org/officeDocument/2006/relationships/hyperlink" Target="https://www.soompi.com/article/980121wpp/x-dramas-watch-youre-foodie" TargetMode="External"/><Relationship Id="rId67" Type="http://schemas.openxmlformats.org/officeDocument/2006/relationships/hyperlink" Target="https://www.theadvocate.com/acadiana/entertainment_life/jan_risher/article_cf52e7a4-4fb9-11ec-82cf-9342387f4ec2.html" TargetMode="External"/><Relationship Id="rId60" Type="http://schemas.openxmlformats.org/officeDocument/2006/relationships/hyperlink" Target="https://www.cnet.com/news/netflix-37-of-the-absolute-best-movies-to-stream-this-evening/" TargetMode="External"/><Relationship Id="rId165" Type="http://schemas.openxmlformats.org/officeDocument/2006/relationships/hyperlink" Target="https://www.cnbc.com/2014/06/18/food-and-fashion-how-k-drama-is-influencing-asia.html" TargetMode="External"/><Relationship Id="rId69" Type="http://schemas.openxmlformats.org/officeDocument/2006/relationships/hyperlink" Target="https://www.scmp.com/magazines/style/well-being/article/3136097/are-k-pop-and-k-dramas-spurring-popularity-native" TargetMode="External"/><Relationship Id="rId164" Type="http://schemas.openxmlformats.org/officeDocument/2006/relationships/hyperlink" Target="https://www.nytimes.com/2021/10/05/dining/squid-game-netflix-dalgona-candy.html" TargetMode="External"/><Relationship Id="rId163" Type="http://schemas.openxmlformats.org/officeDocument/2006/relationships/hyperlink" Target="https://www.soompi.com/article/1218371wpp/10-korean-dishes-need-try-at-least-once" TargetMode="External"/><Relationship Id="rId162" Type="http://schemas.openxmlformats.org/officeDocument/2006/relationships/hyperlink" Target="https://www.thehindu.com/entertainment/k-drama-make-up-looks-food-demo-hog-limelight-at-webinar/article36295987.ece" TargetMode="External"/><Relationship Id="rId169" Type="http://schemas.openxmlformats.org/officeDocument/2006/relationships/hyperlink" Target="https://decider.com/2021/10/04/paiks-spirit-netflix-review/" TargetMode="External"/><Relationship Id="rId168" Type="http://schemas.openxmlformats.org/officeDocument/2006/relationships/hyperlink" Target="https://www.lifestyleasia.com/sg/culture/entertainment/new-k-dramas-to-catch-on-netflix-october-2021/" TargetMode="External"/><Relationship Id="rId167" Type="http://schemas.openxmlformats.org/officeDocument/2006/relationships/hyperlink" Target="http://www.koreaherald.com/view.php?ud=20211125000197" TargetMode="External"/><Relationship Id="rId166" Type="http://schemas.openxmlformats.org/officeDocument/2006/relationships/hyperlink" Target="https://www.prestigeonline.com/th/wine-dine/dining/12-easy-korean-dishes-you-can-cook-at-home/" TargetMode="External"/><Relationship Id="rId51" Type="http://schemas.openxmlformats.org/officeDocument/2006/relationships/hyperlink" Target="https://www.daijiworld.com/news/newsDisplay?newsID=901275" TargetMode="External"/><Relationship Id="rId50" Type="http://schemas.openxmlformats.org/officeDocument/2006/relationships/hyperlink" Target="https://outoftownblog.com/most-exotic-korean-foods/" TargetMode="External"/><Relationship Id="rId53" Type="http://schemas.openxmlformats.org/officeDocument/2006/relationships/hyperlink" Target="https://gulfnews.com/expo-2020/visit-the-expo/meet-santa-see-alicia-keys-perform-watch-critically-acclaimed-films-your-december-highlights-for-expo-2020-dubai-1.1638705748550" TargetMode="External"/><Relationship Id="rId52" Type="http://schemas.openxmlformats.org/officeDocument/2006/relationships/hyperlink" Target="https://www.cosmo.ph/entertainment/k-drama-neighborhoods-a4575-20211107" TargetMode="External"/><Relationship Id="rId55" Type="http://schemas.openxmlformats.org/officeDocument/2006/relationships/hyperlink" Target="https://www.realsimple.com/work-life/entertainment/shows-movies/best-shows-on-netflix-to-watch-december" TargetMode="External"/><Relationship Id="rId161" Type="http://schemas.openxmlformats.org/officeDocument/2006/relationships/hyperlink" Target="https://www.thestar.com/life/food_wine/2019/10/08/netflix-and-grill-the-best-food-shows-are-japanese-and-korean-dramas.html" TargetMode="External"/><Relationship Id="rId54" Type="http://schemas.openxmlformats.org/officeDocument/2006/relationships/hyperlink" Target="https://www.telegraphindia.com/my-kolkata/lifestyle/calcutta-is-slowly-fulfilling-the-growing-demand-for-korean-cuisine/cid/1842030" TargetMode="External"/><Relationship Id="rId160" Type="http://schemas.openxmlformats.org/officeDocument/2006/relationships/hyperlink" Target="https://www.thehindu.com/news/cities/Hyderabad/goguryeo-first-korean-restaurant-hyderabad-review-barbecue-and-entertainment/article37106875.ece" TargetMode="External"/><Relationship Id="rId57" Type="http://schemas.openxmlformats.org/officeDocument/2006/relationships/hyperlink" Target="https://www.koreatimes.co.kr/www/art/2021/12/398_320002.html" TargetMode="External"/><Relationship Id="rId56" Type="http://schemas.openxmlformats.org/officeDocument/2006/relationships/hyperlink" Target="http://www.arirang.co.kr/News/News_View.asp?nseq=288844" TargetMode="External"/><Relationship Id="rId159" Type="http://schemas.openxmlformats.org/officeDocument/2006/relationships/hyperlink" Target="https://www.lifestyleasia.com/bk/living/film-and-tv/new-k-dramas-to-catch-on-netflix-september-and-october-2021/" TargetMode="External"/><Relationship Id="rId59" Type="http://schemas.openxmlformats.org/officeDocument/2006/relationships/hyperlink" Target="https://www.lifestyleasia.com/bk/travel/destinations/south-korean-cities-to-add-to-bucket-list/" TargetMode="External"/><Relationship Id="rId154" Type="http://schemas.openxmlformats.org/officeDocument/2006/relationships/hyperlink" Target="https://www.timesnownews.com/health/article/dalgona-candy-healthy-or-not-here-is-what-you-need-to-know-about-ppopgi-the-sweet-squid-game-fame-sugar-baking-soda-honeycomb-candy-netflix-trends/830938" TargetMode="External"/><Relationship Id="rId58" Type="http://schemas.openxmlformats.org/officeDocument/2006/relationships/hyperlink" Target="https://www.thesundaily.my/style-life/sweet-delights-KK8628905" TargetMode="External"/><Relationship Id="rId153" Type="http://schemas.openxmlformats.org/officeDocument/2006/relationships/hyperlink" Target="https://www.gmanetwork.com/news/lifestyle/food/777286/from-itaewon-class-to-cloy-this-restaurant-in-makati-is-serving-korean-drama-themed-menu/story/" TargetMode="External"/><Relationship Id="rId152" Type="http://schemas.openxmlformats.org/officeDocument/2006/relationships/hyperlink" Target="https://gulfnews.com/food/6-dishes-that-you-should-try-if-you-are-a-k-drama-fan-1.1633359962222" TargetMode="External"/><Relationship Id="rId151" Type="http://schemas.openxmlformats.org/officeDocument/2006/relationships/hyperlink" Target="https://www.globaltimes.cn/page/202103/1218697.shtml" TargetMode="External"/><Relationship Id="rId158" Type="http://schemas.openxmlformats.org/officeDocument/2006/relationships/hyperlink" Target="https://www.lifestyleasia.com/kl/culture/entertainment/new-k-dramas-to-catch-and-add-to-your-watchlist-on-netflix-this-october-2021/" TargetMode="External"/><Relationship Id="rId157" Type="http://schemas.openxmlformats.org/officeDocument/2006/relationships/hyperlink" Target="https://www.soompi.com/article/1082039wpp/5-mouthwatering-k-drama-foods-can-totally-learn-make-home" TargetMode="External"/><Relationship Id="rId156" Type="http://schemas.openxmlformats.org/officeDocument/2006/relationships/hyperlink" Target="https://www.lifestyleasia.com/bk/food-drink/dining/where-to-order-korean-drama-inspired-corn-dogs-in-bangkok/" TargetMode="External"/><Relationship Id="rId155" Type="http://schemas.openxmlformats.org/officeDocument/2006/relationships/hyperlink" Target="https://www.theguardian.com/tv-and-radio/2021/nov/28/the-world-is-watching-tv-hits-around-the-globe" TargetMode="External"/><Relationship Id="rId107" Type="http://schemas.openxmlformats.org/officeDocument/2006/relationships/hyperlink" Target="https://www.eastmojo.com/news/2021/02/08/heart-and-seoul-a-peek-into-korean-delicacies-in-guwahati/" TargetMode="External"/><Relationship Id="rId106" Type="http://schemas.openxmlformats.org/officeDocument/2006/relationships/hyperlink" Target="https://www.sfchronicle.com/food/restaurants/article/What-to-eat-at-S-F-s-new-H-Mart-food-court-a-16209062.php" TargetMode="External"/><Relationship Id="rId105" Type="http://schemas.openxmlformats.org/officeDocument/2006/relationships/hyperlink" Target="https://www.hellokpop.com/news/kcc-philippines-june-kolorful-adventures/" TargetMode="External"/><Relationship Id="rId104" Type="http://schemas.openxmlformats.org/officeDocument/2006/relationships/hyperlink" Target="https://www.vulture.com/2021/01/free-food-for-millionaires-tv-shows-netflix.html" TargetMode="External"/><Relationship Id="rId109" Type="http://schemas.openxmlformats.org/officeDocument/2006/relationships/hyperlink" Target="https://mb.com.ph/2021/11/09/kko-kko-is-where-your-k-drama-food-dreams-come-to-reality/" TargetMode="External"/><Relationship Id="rId108" Type="http://schemas.openxmlformats.org/officeDocument/2006/relationships/hyperlink" Target="https://www.wsj.com/articles/a-korean-meal-to-go-for-delicious-outdoor-dining-recipes-11616770636" TargetMode="External"/><Relationship Id="rId103" Type="http://schemas.openxmlformats.org/officeDocument/2006/relationships/hyperlink" Target="https://www.nytimes.com/2021/10/05/dining/squid-game-netflix-dalgona-candy.html" TargetMode="External"/><Relationship Id="rId102" Type="http://schemas.openxmlformats.org/officeDocument/2006/relationships/hyperlink" Target="https://www.nytimes.com/2021/03/14/business/media/subway-product-placement-korea.html" TargetMode="External"/><Relationship Id="rId101" Type="http://schemas.openxmlformats.org/officeDocument/2006/relationships/hyperlink" Target="https://www.thestar.com.my/lifestyle/entertainment/2021/12/01/squid-game-vip-actors-address-criticism-of-their-over-the-top-performance" TargetMode="External"/><Relationship Id="rId100" Type="http://schemas.openxmlformats.org/officeDocument/2006/relationships/hyperlink" Target="https://www.whats-on-netflix.com/coming-soon/whats-coming-to-netflix-canada-in-december-2021/" TargetMode="External"/><Relationship Id="rId129" Type="http://schemas.openxmlformats.org/officeDocument/2006/relationships/hyperlink" Target="https://www.verdictfoodservice.com/comment/korean-cuisine-south-east-asia/" TargetMode="External"/><Relationship Id="rId128" Type="http://schemas.openxmlformats.org/officeDocument/2006/relationships/hyperlink" Target="https://timesofindia.indiatimes.com/web-series/news/korean/did-you-know-lee-yoo-mi-worked-as-a-food-delivery-driver-before-gaining-popularity-in-squid-game/articleshow/87905837.cms" TargetMode="External"/><Relationship Id="rId127" Type="http://schemas.openxmlformats.org/officeDocument/2006/relationships/hyperlink" Target="https://www.cheatsheet.com/entertainment/jirisan-product-placement-displeases-viewers-its-nothing-new-for-k-dramas.html/" TargetMode="External"/><Relationship Id="rId126" Type="http://schemas.openxmlformats.org/officeDocument/2006/relationships/hyperlink" Target="https://www.straitstimes.com/life/travel/spirited-south-korea-savour-modern-local-food-and-nature-infused-spaces-with-vtl-travel" TargetMode="External"/><Relationship Id="rId121" Type="http://schemas.openxmlformats.org/officeDocument/2006/relationships/hyperlink" Target="https://www.theadvocate.com/acadiana/entertainment_life/jan_risher/article_cf52e7a4-4fb9-11ec-82cf-9342387f4ec2.html" TargetMode="External"/><Relationship Id="rId120" Type="http://schemas.openxmlformats.org/officeDocument/2006/relationships/hyperlink" Target="https://thehill.com/policy/international/583152-south-korean-task-force-to-study-dog-meat-ban" TargetMode="External"/><Relationship Id="rId125" Type="http://schemas.openxmlformats.org/officeDocument/2006/relationships/hyperlink" Target="https://timesofindia.indiatimes.com/india/after-k-pop-and-k-drama-indians-now-fall-for-k-food/articleshow/86908035.cms" TargetMode="External"/><Relationship Id="rId124" Type="http://schemas.openxmlformats.org/officeDocument/2006/relationships/hyperlink" Target="https://www.hindustantimes.com/lifestyle/art-culture/allyoucanstream-buffets-the-food-in-k-dramas-is-a-cultural-coup-101635522173886.html" TargetMode="External"/><Relationship Id="rId123" Type="http://schemas.openxmlformats.org/officeDocument/2006/relationships/hyperlink" Target="https://www.koreatimes.co.kr/www/culture/2021/11/141_319183.html" TargetMode="External"/><Relationship Id="rId122" Type="http://schemas.openxmlformats.org/officeDocument/2006/relationships/hyperlink" Target="https://timesofindia.indiatimes.com/life-style/food-news/k-pop-k-drama-driving-interest-in-k-cuisine-in-india/articleshow/87068179.cms" TargetMode="External"/><Relationship Id="rId95" Type="http://schemas.openxmlformats.org/officeDocument/2006/relationships/hyperlink" Target="https://www.allkpop.com/article/2021/06/top-4-must-watch-alleys-on-baek-jong-wons-food-alley" TargetMode="External"/><Relationship Id="rId94" Type="http://schemas.openxmlformats.org/officeDocument/2006/relationships/hyperlink" Target="https://www.8list.ph/korean-food-shows/" TargetMode="External"/><Relationship Id="rId97" Type="http://schemas.openxmlformats.org/officeDocument/2006/relationships/hyperlink" Target="https://news.stanford.edu/2021/11/09/secret-k-pop-k-drama-success/" TargetMode="External"/><Relationship Id="rId96" Type="http://schemas.openxmlformats.org/officeDocument/2006/relationships/hyperlink" Target="https://gulfnews.com/food/world-famous-chef-says-cooking-needs-the-same-focus-as-martial-arts-1.1638280765652" TargetMode="External"/><Relationship Id="rId99" Type="http://schemas.openxmlformats.org/officeDocument/2006/relationships/hyperlink" Target="https://www.cosmo.ph/entertainment/park-shin-hye-net-worth-a4575-20211124-lfrm" TargetMode="External"/><Relationship Id="rId98" Type="http://schemas.openxmlformats.org/officeDocument/2006/relationships/hyperlink" Target="https://gulfnews.com/food/looking-for-quick-midweek-dinner-recipes-try-these-5-at-home-1.1638197169460" TargetMode="External"/><Relationship Id="rId91" Type="http://schemas.openxmlformats.org/officeDocument/2006/relationships/hyperlink" Target="https://www.cityspidey.com/news/15702/best-cafes-to-enjoy-korean-cuisine-in-delhi-ncr" TargetMode="External"/><Relationship Id="rId90" Type="http://schemas.openxmlformats.org/officeDocument/2006/relationships/hyperlink" Target="https://mndaily.com/270109/arts-entertainment/ten-pop-culture-movements-that-defined-2021/" TargetMode="External"/><Relationship Id="rId93" Type="http://schemas.openxmlformats.org/officeDocument/2006/relationships/hyperlink" Target="https://www.scmp.com/magazines/style/celebrity/article/3156368/how-did-kim-seon-ho-survive-cancel-culture-hometown-cha" TargetMode="External"/><Relationship Id="rId92" Type="http://schemas.openxmlformats.org/officeDocument/2006/relationships/hyperlink" Target="https://oaklandside.org/2021/12/01/oakland-berkeley-new-restaurants-november/" TargetMode="External"/><Relationship Id="rId118" Type="http://schemas.openxmlformats.org/officeDocument/2006/relationships/hyperlink" Target="https://says.com/my/entertainment/kdramas-all-about-food" TargetMode="External"/><Relationship Id="rId117" Type="http://schemas.openxmlformats.org/officeDocument/2006/relationships/hyperlink" Target="https://www.cosmo.ph/entertainment/k-dramas-with-food-scenes-that-will-make-you-hungry-a1163-20210619-lfrm" TargetMode="External"/><Relationship Id="rId116" Type="http://schemas.openxmlformats.org/officeDocument/2006/relationships/hyperlink" Target="https://gulfnews.com/games/play/todays-crossword-korean-drama-foods-we-are-secretly-obsessed-with-squid-game-candy-anyone-1.1636446924612" TargetMode="External"/><Relationship Id="rId115" Type="http://schemas.openxmlformats.org/officeDocument/2006/relationships/hyperlink" Target="https://www.onmanorama.com/food/features/2021/11/26/k-pop-diet-korean-food-healthy.html" TargetMode="External"/><Relationship Id="rId119" Type="http://schemas.openxmlformats.org/officeDocument/2006/relationships/hyperlink" Target="https://www.lifestyleasia.com/bk/living/film-and-tv/new-k-dramas-on-netflix-november-december-2021/" TargetMode="External"/><Relationship Id="rId110" Type="http://schemas.openxmlformats.org/officeDocument/2006/relationships/hyperlink" Target="https://www.zawya.com/mena/en/press-releases/story/KFood_records_strong_growth_worldwide_despite_COVID19_pandemic-ZAWYA20211128085829/" TargetMode="External"/><Relationship Id="rId114" Type="http://schemas.openxmlformats.org/officeDocument/2006/relationships/hyperlink" Target="https://edtimes.in/why-are-indians-so-crazy-about-korean-cuisine-all-of-a-sudden/" TargetMode="External"/><Relationship Id="rId113" Type="http://schemas.openxmlformats.org/officeDocument/2006/relationships/hyperlink" Target="https://www.scmp.com/lifestyle/k-pop/k-drama/article/3157757/8-new-k-dramas-watch-december-2021-blackpinks-jisoo-debuts" TargetMode="External"/><Relationship Id="rId112" Type="http://schemas.openxmlformats.org/officeDocument/2006/relationships/hyperlink" Target="https://torontosun.com/life/food/the-heart-and-seoul-of-south-korea" TargetMode="External"/><Relationship Id="rId111" Type="http://schemas.openxmlformats.org/officeDocument/2006/relationships/hyperlink" Target="https://www.telegraphindia.com/my-kolkata/lifestyle/the-best-korean-dishes-like-kimchi-fried-rice-korean-fried-chicken-tteokbokki-from-popular-k-dramas/cid/1839512" TargetMode="External"/><Relationship Id="rId206" Type="http://schemas.openxmlformats.org/officeDocument/2006/relationships/hyperlink" Target="https://www.mercurynews.com/2021/08/23/south-koreas-famous-bb-q-chicken-finally-comes-to-silicon-valley-and-heres-what-makes-this-kfc-different-from-others" TargetMode="External"/><Relationship Id="rId205" Type="http://schemas.openxmlformats.org/officeDocument/2006/relationships/hyperlink" Target="https://www.post-gazette.com/life/food/2021/09/30/The-Boonseek-pittsburgh-food-truck-korean-corn-dogs-oakland-pitt-cmu/stories/202109300002" TargetMode="External"/><Relationship Id="rId204" Type="http://schemas.openxmlformats.org/officeDocument/2006/relationships/hyperlink" Target="https://www.cnn.com/travel/article/xinqi-kimchi-new-chinese-name-cmd/index.html" TargetMode="External"/><Relationship Id="rId203" Type="http://schemas.openxmlformats.org/officeDocument/2006/relationships/hyperlink" Target="https://www.theguardian.com/tv-and-radio/2021/oct/25/hooked-on-squid-game-here-are-10-of-the-best-k-dramas-to-watch-next" TargetMode="External"/><Relationship Id="rId209" Type="http://schemas.openxmlformats.org/officeDocument/2006/relationships/drawing" Target="../drawings/drawing1.xml"/><Relationship Id="rId208" Type="http://schemas.openxmlformats.org/officeDocument/2006/relationships/hyperlink" Target="https://www.jordantimes.com/opinion/jt/journey-korean-food" TargetMode="External"/><Relationship Id="rId207" Type="http://schemas.openxmlformats.org/officeDocument/2006/relationships/hyperlink" Target="https://parade.com/1177190/dakota-kim/best-korean-dramas/" TargetMode="External"/><Relationship Id="rId202" Type="http://schemas.openxmlformats.org/officeDocument/2006/relationships/hyperlink" Target="https://www.idiva.com/entertainment/tv/habits-of-a-korean-drama-fan/18021737" TargetMode="External"/><Relationship Id="rId201" Type="http://schemas.openxmlformats.org/officeDocument/2006/relationships/hyperlink" Target="https://www.thehindu.com/life-and-style/panel-discussion-whats-ticking-with-all-things-k/article34392438.ece" TargetMode="External"/><Relationship Id="rId200" Type="http://schemas.openxmlformats.org/officeDocument/2006/relationships/hyperlink" Target="https://lifestyle.livemint.com/food/discover/delivered-with-love-from-korea-1116215660010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71"/>
    <col customWidth="1" min="5" max="5" width="143.43"/>
  </cols>
  <sheetData>
    <row r="1">
      <c r="A1" s="1" t="str">
        <f>IFERROR(__xludf.DUMMYFUNCTION("importfeed(""https://news.google.com/rss/search?q=korean%drama%food&amp;hl=en-US&amp;gl=US&amp;ceid=US%3Aen"","""",true,250)"),"Title")</f>
        <v>Title</v>
      </c>
      <c r="B1" s="2" t="str">
        <f>IFERROR(__xludf.DUMMYFUNCTION("""COMPUTED_VALUE"""),"URL")</f>
        <v>URL</v>
      </c>
      <c r="C1" s="3" t="str">
        <f>IFERROR(__xludf.DUMMYFUNCTION("""COMPUTED_VALUE"""),"Date Created")</f>
        <v>Date Created</v>
      </c>
      <c r="D1" s="2" t="str">
        <f>IFERROR(__xludf.DUMMYFUNCTION("""COMPUTED_VALUE"""),"Summary")</f>
        <v>Summary</v>
      </c>
    </row>
    <row r="2">
      <c r="A2" s="2" t="str">
        <f>IFERROR(__xludf.DUMMYFUNCTION("""COMPUTED_VALUE"""),"Kko Kko is where your K-drama food dreams come to reality - Manila Bulletin")</f>
        <v>Kko Kko is where your K-drama food dreams come to reality - Manila Bulletin</v>
      </c>
      <c r="B2" s="4" t="str">
        <f>IFERROR(__xludf.DUMMYFUNCTION("""COMPUTED_VALUE"""),"https://mb.com.ph/2021/11/09/kko-kko-is-where-your-k-drama-food-dreams-come-to-reality/")</f>
        <v>https://mb.com.ph/2021/11/09/kko-kko-is-where-your-k-drama-food-dreams-come-to-reality/</v>
      </c>
      <c r="C2" s="3" t="str">
        <f>IFERROR(__xludf.DUMMYFUNCTION("""COMPUTED_VALUE"""),"Tue, 09 Nov 2021 08:00:00 GMT")</f>
        <v>Tue, 09 Nov 2021 08:00:00 GMT</v>
      </c>
      <c r="D2" s="2" t="str">
        <f>IFERROR(__xludf.DUMMYFUNCTION("""COMPUTED_VALUE"""),"Kko Kko is where your K-drama food dreams come to reality  Manila Bulletin")</f>
        <v>Kko Kko is where your K-drama food dreams come to reality  Manila Bulletin</v>
      </c>
    </row>
    <row r="3">
      <c r="A3" s="2" t="str">
        <f>IFERROR(__xludf.DUMMYFUNCTION("""COMPUTED_VALUE"""),"How Korea is promoting tourism through movies, food and K-pop | Travel | Manorama English - Onmanorama")</f>
        <v>How Korea is promoting tourism through movies, food and K-pop | Travel | Manorama English - Onmanorama</v>
      </c>
      <c r="B3" s="4" t="str">
        <f>IFERROR(__xludf.DUMMYFUNCTION("""COMPUTED_VALUE"""),"https://www.onmanorama.com/travel/travel-news/2021/12/06/korea-promoting-tourism-movies-food-k-pop.html")</f>
        <v>https://www.onmanorama.com/travel/travel-news/2021/12/06/korea-promoting-tourism-movies-food-k-pop.html</v>
      </c>
      <c r="C3" s="3" t="str">
        <f>IFERROR(__xludf.DUMMYFUNCTION("""COMPUTED_VALUE"""),"Mon, 06 Dec 2021 12:59:24 GMT")</f>
        <v>Mon, 06 Dec 2021 12:59:24 GMT</v>
      </c>
      <c r="D3" s="2" t="str">
        <f>IFERROR(__xludf.DUMMYFUNCTION("""COMPUTED_VALUE"""),"How Korea is promoting tourism through movies, food and K-pop | Travel | 
Manorama English  Onmanorama")</f>
        <v>How Korea is promoting tourism through movies, food and K-pop | Travel | 
Manorama English  Onmanorama</v>
      </c>
    </row>
    <row r="4">
      <c r="A4" s="2" t="str">
        <f>IFERROR(__xludf.DUMMYFUNCTION("""COMPUTED_VALUE"""),"11 Food-Themed K-Dramas That Absolutely Cannot Be Watched On An Empty Stomach - SAYS")</f>
        <v>11 Food-Themed K-Dramas That Absolutely Cannot Be Watched On An Empty Stomach - SAYS</v>
      </c>
      <c r="B4" s="4" t="str">
        <f>IFERROR(__xludf.DUMMYFUNCTION("""COMPUTED_VALUE"""),"https://says.com/my/entertainment/kdramas-all-about-food")</f>
        <v>https://says.com/my/entertainment/kdramas-all-about-food</v>
      </c>
      <c r="C4" s="3" t="str">
        <f>IFERROR(__xludf.DUMMYFUNCTION("""COMPUTED_VALUE"""),"Thu, 20 May 2021 07:00:00 GMT")</f>
        <v>Thu, 20 May 2021 07:00:00 GMT</v>
      </c>
      <c r="D4" s="2" t="str">
        <f>IFERROR(__xludf.DUMMYFUNCTION("""COMPUTED_VALUE"""),"11 Food-Themed K-Dramas That Absolutely Cannot Be Watched On An Empty 
Stomach  SAYS")</f>
        <v>11 Food-Themed K-Dramas That Absolutely Cannot Be Watched On An Empty 
Stomach  SAYS</v>
      </c>
    </row>
    <row r="5">
      <c r="A5" s="2" t="str">
        <f>IFERROR(__xludf.DUMMYFUNCTION("""COMPUTED_VALUE"""),"How Korean culture became a global phenomenon - Marketplace")</f>
        <v>How Korean culture became a global phenomenon - Marketplace</v>
      </c>
      <c r="B5" s="4" t="str">
        <f>IFERROR(__xludf.DUMMYFUNCTION("""COMPUTED_VALUE"""),"https://www.marketplace.org/2021/11/18/how-korean-culture-became-a-global-phenomenon/")</f>
        <v>https://www.marketplace.org/2021/11/18/how-korean-culture-became-a-global-phenomenon/</v>
      </c>
      <c r="C5" s="3" t="str">
        <f>IFERROR(__xludf.DUMMYFUNCTION("""COMPUTED_VALUE"""),"Thu, 18 Nov 2021 08:00:00 GMT")</f>
        <v>Thu, 18 Nov 2021 08:00:00 GMT</v>
      </c>
      <c r="D5" s="2" t="str">
        <f>IFERROR(__xludf.DUMMYFUNCTION("""COMPUTED_VALUE"""),"How Korean culture became a global phenomenon  Marketplace")</f>
        <v>How Korean culture became a global phenomenon  Marketplace</v>
      </c>
    </row>
    <row r="6">
      <c r="A6" s="2" t="str">
        <f>IFERROR(__xludf.DUMMYFUNCTION("""COMPUTED_VALUE"""),"Know these amazing facts about K-pop diet | Food | Manorama English - Onmanorama")</f>
        <v>Know these amazing facts about K-pop diet | Food | Manorama English - Onmanorama</v>
      </c>
      <c r="B6" s="4" t="str">
        <f>IFERROR(__xludf.DUMMYFUNCTION("""COMPUTED_VALUE"""),"https://www.onmanorama.com/food/features/2021/11/26/k-pop-diet-korean-food-healthy.html")</f>
        <v>https://www.onmanorama.com/food/features/2021/11/26/k-pop-diet-korean-food-healthy.html</v>
      </c>
      <c r="C6" s="3" t="str">
        <f>IFERROR(__xludf.DUMMYFUNCTION("""COMPUTED_VALUE"""),"Fri, 26 Nov 2021 08:00:00 GMT")</f>
        <v>Fri, 26 Nov 2021 08:00:00 GMT</v>
      </c>
      <c r="D6" s="2" t="str">
        <f>IFERROR(__xludf.DUMMYFUNCTION("""COMPUTED_VALUE"""),"Know these amazing facts about K-pop diet | Food | Manorama English  
Onmanorama")</f>
        <v>Know these amazing facts about K-pop diet | Food | Manorama English  
Onmanorama</v>
      </c>
    </row>
    <row r="7">
      <c r="A7" s="2" t="str">
        <f>IFERROR(__xludf.DUMMYFUNCTION("""COMPUTED_VALUE"""),"All-you-can-stream buffets: The food in K-dramas is a cultural coup - Hindustan Times")</f>
        <v>All-you-can-stream buffets: The food in K-dramas is a cultural coup - Hindustan Times</v>
      </c>
      <c r="B7" s="4" t="str">
        <f>IFERROR(__xludf.DUMMYFUNCTION("""COMPUTED_VALUE"""),"https://www.hindustantimes.com/lifestyle/art-culture/allyoucanstream-buffets-the-food-in-k-dramas-is-a-cultural-coup-101635522173886.html")</f>
        <v>https://www.hindustantimes.com/lifestyle/art-culture/allyoucanstream-buffets-the-food-in-k-dramas-is-a-cultural-coup-101635522173886.html</v>
      </c>
      <c r="C7" s="3" t="str">
        <f>IFERROR(__xludf.DUMMYFUNCTION("""COMPUTED_VALUE"""),"Fri, 29 Oct 2021 07:00:00 GMT")</f>
        <v>Fri, 29 Oct 2021 07:00:00 GMT</v>
      </c>
      <c r="D7" s="2" t="str">
        <f>IFERROR(__xludf.DUMMYFUNCTION("""COMPUTED_VALUE"""),"All-you-can-stream buffets: The food in K-dramas is a cultural coup  Hindustan 
Times")</f>
        <v>All-you-can-stream buffets: The food in K-dramas is a cultural coup  Hindustan 
Times</v>
      </c>
    </row>
    <row r="8">
      <c r="A8" s="2" t="str">
        <f>IFERROR(__xludf.DUMMYFUNCTION("""COMPUTED_VALUE"""),"K-pop, K-drama driving interest in K-cuisine in India - Times of India")</f>
        <v>K-pop, K-drama driving interest in K-cuisine in India - Times of India</v>
      </c>
      <c r="B8" s="4" t="str">
        <f>IFERROR(__xludf.DUMMYFUNCTION("""COMPUTED_VALUE"""),"https://timesofindia.indiatimes.com/life-style/food-news/k-pop-k-drama-driving-interest-in-k-cuisine-in-india/articleshow/87068179.cms")</f>
        <v>https://timesofindia.indiatimes.com/life-style/food-news/k-pop-k-drama-driving-interest-in-k-cuisine-in-india/articleshow/87068179.cms</v>
      </c>
      <c r="C8" s="3" t="str">
        <f>IFERROR(__xludf.DUMMYFUNCTION("""COMPUTED_VALUE"""),"Sun, 17 Oct 2021 07:00:00 GMT")</f>
        <v>Sun, 17 Oct 2021 07:00:00 GMT</v>
      </c>
      <c r="D8" s="2" t="str">
        <f>IFERROR(__xludf.DUMMYFUNCTION("""COMPUTED_VALUE"""),"K-pop, K-drama driving interest in K-cuisine in India  Times of India")</f>
        <v>K-pop, K-drama driving interest in K-cuisine in India  Times of India</v>
      </c>
    </row>
    <row r="9">
      <c r="A9" s="2" t="str">
        <f>IFERROR(__xludf.DUMMYFUNCTION("""COMPUTED_VALUE"""),"What's got Indians crazy about Korean cuisine - Times of India")</f>
        <v>What's got Indians crazy about Korean cuisine - Times of India</v>
      </c>
      <c r="B9" s="4" t="str">
        <f>IFERROR(__xludf.DUMMYFUNCTION("""COMPUTED_VALUE"""),"https://timesofindia.indiatimes.com/india/after-k-pop-and-k-drama-indians-now-fall-for-k-food/articleshow/86908035.cms")</f>
        <v>https://timesofindia.indiatimes.com/india/after-k-pop-and-k-drama-indians-now-fall-for-k-food/articleshow/86908035.cms</v>
      </c>
      <c r="C9" s="3" t="str">
        <f>IFERROR(__xludf.DUMMYFUNCTION("""COMPUTED_VALUE"""),"Sun, 10 Oct 2021 07:00:00 GMT")</f>
        <v>Sun, 10 Oct 2021 07:00:00 GMT</v>
      </c>
      <c r="D9" s="2" t="str">
        <f>IFERROR(__xludf.DUMMYFUNCTION("""COMPUTED_VALUE"""),"What's got Indians crazy about Korean cuisine  Times of India")</f>
        <v>What's got Indians crazy about Korean cuisine  Times of India</v>
      </c>
    </row>
    <row r="10">
      <c r="A10" s="2" t="str">
        <f>IFERROR(__xludf.DUMMYFUNCTION("""COMPUTED_VALUE"""),"Korean Film and Tourism Festival 2021 held in Dhaka - The Daily Star")</f>
        <v>Korean Film and Tourism Festival 2021 held in Dhaka - The Daily Star</v>
      </c>
      <c r="B10" s="4" t="str">
        <f>IFERROR(__xludf.DUMMYFUNCTION("""COMPUTED_VALUE"""),"https://www.thedailystar.net/life-living/news/korean-film-and-tourism-festival-2021-held-dhaka-2911571")</f>
        <v>https://www.thedailystar.net/life-living/news/korean-film-and-tourism-festival-2021-held-dhaka-2911571</v>
      </c>
      <c r="C10" s="3" t="str">
        <f>IFERROR(__xludf.DUMMYFUNCTION("""COMPUTED_VALUE"""),"Mon, 06 Dec 2021 19:36:49 GMT")</f>
        <v>Mon, 06 Dec 2021 19:36:49 GMT</v>
      </c>
      <c r="D10" s="2" t="str">
        <f>IFERROR(__xludf.DUMMYFUNCTION("""COMPUTED_VALUE"""),"Korean Film and Tourism Festival 2021 held in Dhaka  The Daily Star")</f>
        <v>Korean Film and Tourism Festival 2021 held in Dhaka  The Daily Star</v>
      </c>
    </row>
    <row r="11">
      <c r="A11" s="2" t="str">
        <f>IFERROR(__xludf.DUMMYFUNCTION("""COMPUTED_VALUE"""),"Korean foods to pair with your next K-Drama - Condé Nast Traveller India")</f>
        <v>Korean foods to pair with your next K-Drama - Condé Nast Traveller India</v>
      </c>
      <c r="B11" s="4" t="str">
        <f>IFERROR(__xludf.DUMMYFUNCTION("""COMPUTED_VALUE"""),"https://www.cntraveller.in/story/best-k-drama-watch-netflix-amazon-prime-korean-food/")</f>
        <v>https://www.cntraveller.in/story/best-k-drama-watch-netflix-amazon-prime-korean-food/</v>
      </c>
      <c r="C11" s="3" t="str">
        <f>IFERROR(__xludf.DUMMYFUNCTION("""COMPUTED_VALUE"""),"Thu, 01 Jul 2021 07:00:00 GMT")</f>
        <v>Thu, 01 Jul 2021 07:00:00 GMT</v>
      </c>
      <c r="D11" s="2" t="str">
        <f>IFERROR(__xludf.DUMMYFUNCTION("""COMPUTED_VALUE"""),"Korean foods to pair with your next K-Drama  Condé Nast Traveller India")</f>
        <v>Korean foods to pair with your next K-Drama  Condé Nast Traveller India</v>
      </c>
    </row>
    <row r="12">
      <c r="A12" s="2" t="str">
        <f>IFERROR(__xludf.DUMMYFUNCTION("""COMPUTED_VALUE"""),"The 'K' magic is taking over India: People find comfort in Korean dramas, music and food - Economic Times")</f>
        <v>The 'K' magic is taking over India: People find comfort in Korean dramas, music and food - Economic Times</v>
      </c>
      <c r="B12" s="4" t="str">
        <f>IFERROR(__xludf.DUMMYFUNCTION("""COMPUTED_VALUE"""),"https://economictimes.indiatimes.com/magazines/panache/the-k-magic-is-taking-over-india-people-find-comfort-in-korean-dramas-music-and-food/articleshow/86836620.cms")</f>
        <v>https://economictimes.indiatimes.com/magazines/panache/the-k-magic-is-taking-over-india-people-find-comfort-in-korean-dramas-music-and-food/articleshow/86836620.cms</v>
      </c>
      <c r="C12" s="3" t="str">
        <f>IFERROR(__xludf.DUMMYFUNCTION("""COMPUTED_VALUE"""),"Thu, 07 Oct 2021 07:00:00 GMT")</f>
        <v>Thu, 07 Oct 2021 07:00:00 GMT</v>
      </c>
      <c r="D12" s="2" t="str">
        <f>IFERROR(__xludf.DUMMYFUNCTION("""COMPUTED_VALUE"""),"The 'K' magic is taking over India: People find comfort in Korean dramas, 
music and food  Economic Times")</f>
        <v>The 'K' magic is taking over India: People find comfort in Korean dramas, 
music and food  Economic Times</v>
      </c>
    </row>
    <row r="13">
      <c r="A13" s="2" t="str">
        <f>IFERROR(__xludf.DUMMYFUNCTION("""COMPUTED_VALUE"""),"Korean foods have become popular with K-dramas, but are they really healthy? - Times Now")</f>
        <v>Korean foods have become popular with K-dramas, but are they really healthy? - Times Now</v>
      </c>
      <c r="B13" s="4" t="str">
        <f>IFERROR(__xludf.DUMMYFUNCTION("""COMPUTED_VALUE"""),"https://www.timesnownews.com/health/article/korean-foods-have-become-popular-with-k-dramas-but-are-they-really-healthy/711321")</f>
        <v>https://www.timesnownews.com/health/article/korean-foods-have-become-popular-with-k-dramas-but-are-they-really-healthy/711321</v>
      </c>
      <c r="C13" s="3" t="str">
        <f>IFERROR(__xludf.DUMMYFUNCTION("""COMPUTED_VALUE"""),"Sun, 24 Jan 2021 08:00:00 GMT")</f>
        <v>Sun, 24 Jan 2021 08:00:00 GMT</v>
      </c>
      <c r="D13" s="2" t="str">
        <f>IFERROR(__xludf.DUMMYFUNCTION("""COMPUTED_VALUE"""),"Korean foods have become popular with K-dramas, but are they really healthy?
  Times Now")</f>
        <v>Korean foods have become popular with K-dramas, but are they really healthy?
  Times Now</v>
      </c>
    </row>
    <row r="14">
      <c r="A14" s="2" t="str">
        <f>IFERROR(__xludf.DUMMYFUNCTION("""COMPUTED_VALUE"""),"9 eateries across India to check out if bingeing on K-dramas has left you hungry for Korean food - VOGUE India")</f>
        <v>9 eateries across India to check out if bingeing on K-dramas has left you hungry for Korean food - VOGUE India</v>
      </c>
      <c r="B14" s="4" t="str">
        <f>IFERROR(__xludf.DUMMYFUNCTION("""COMPUTED_VALUE"""),"https://www.vogue.in/culture-and-living/content/korean-restaurants-in-mumbai-pune-bengaluru-k-dramas-korean-food")</f>
        <v>https://www.vogue.in/culture-and-living/content/korean-restaurants-in-mumbai-pune-bengaluru-k-dramas-korean-food</v>
      </c>
      <c r="C14" s="3" t="str">
        <f>IFERROR(__xludf.DUMMYFUNCTION("""COMPUTED_VALUE"""),"Fri, 30 Jul 2021 07:00:00 GMT")</f>
        <v>Fri, 30 Jul 2021 07:00:00 GMT</v>
      </c>
      <c r="D14" s="2" t="str">
        <f>IFERROR(__xludf.DUMMYFUNCTION("""COMPUTED_VALUE"""),"9 eateries across India to check out if bingeing on K-dramas has left you 
hungry for Korean food  VOGUE India")</f>
        <v>9 eateries across India to check out if bingeing on K-dramas has left you 
hungry for Korean food  VOGUE India</v>
      </c>
    </row>
    <row r="15">
      <c r="A15" s="2" t="str">
        <f>IFERROR(__xludf.DUMMYFUNCTION("""COMPUTED_VALUE"""),"Craving Ramen? Make This Easy Chicken Ramen Recipe At Home - NDTV Food")</f>
        <v>Craving Ramen? Make This Easy Chicken Ramen Recipe At Home - NDTV Food</v>
      </c>
      <c r="B15" s="4" t="str">
        <f>IFERROR(__xludf.DUMMYFUNCTION("""COMPUTED_VALUE"""),"https://food.ndtv.com/food-drinks/craving-ramen-make-this-easy-chicken-ramen-recipe-at-home-2621642")</f>
        <v>https://food.ndtv.com/food-drinks/craving-ramen-make-this-easy-chicken-ramen-recipe-at-home-2621642</v>
      </c>
      <c r="C15" s="3" t="str">
        <f>IFERROR(__xludf.DUMMYFUNCTION("""COMPUTED_VALUE"""),"Tue, 23 Nov 2021 08:00:00 GMT")</f>
        <v>Tue, 23 Nov 2021 08:00:00 GMT</v>
      </c>
      <c r="D15" s="2" t="str">
        <f>IFERROR(__xludf.DUMMYFUNCTION("""COMPUTED_VALUE"""),"Craving Ramen? Make This Easy Chicken Ramen Recipe At Home  NDTV Food")</f>
        <v>Craving Ramen? Make This Easy Chicken Ramen Recipe At Home  NDTV Food</v>
      </c>
    </row>
    <row r="16">
      <c r="A16" s="2" t="str">
        <f>IFERROR(__xludf.DUMMYFUNCTION("""COMPUTED_VALUE"""),"Popularity of Korean shows creates opportunity for Korean packaged foods - Mint")</f>
        <v>Popularity of Korean shows creates opportunity for Korean packaged foods - Mint</v>
      </c>
      <c r="B16" s="4" t="str">
        <f>IFERROR(__xludf.DUMMYFUNCTION("""COMPUTED_VALUE"""),"https://www.livemint.com/industry/retail/popularity-of-korean-shows-creates-opportunity-for-korean-packaged-foods-11625060242845.html")</f>
        <v>https://www.livemint.com/industry/retail/popularity-of-korean-shows-creates-opportunity-for-korean-packaged-foods-11625060242845.html</v>
      </c>
      <c r="C16" s="3" t="str">
        <f>IFERROR(__xludf.DUMMYFUNCTION("""COMPUTED_VALUE"""),"Wed, 30 Jun 2021 07:00:00 GMT")</f>
        <v>Wed, 30 Jun 2021 07:00:00 GMT</v>
      </c>
      <c r="D16" s="2" t="str">
        <f>IFERROR(__xludf.DUMMYFUNCTION("""COMPUTED_VALUE"""),"Popularity of Korean shows creates opportunity for Korean packaged foods  
Mint")</f>
        <v>Popularity of Korean shows creates opportunity for Korean packaged foods  
Mint</v>
      </c>
    </row>
    <row r="17">
      <c r="A17" s="2" t="str">
        <f>IFERROR(__xludf.DUMMYFUNCTION("""COMPUTED_VALUE"""),"K-craze: Korean dramas and culture are taking India by storm - Al Jazeera English")</f>
        <v>K-craze: Korean dramas and culture are taking India by storm - Al Jazeera English</v>
      </c>
      <c r="B17" s="4" t="str">
        <f>IFERROR(__xludf.DUMMYFUNCTION("""COMPUTED_VALUE"""),"https://www.aljazeera.com/economy/2021/9/15/k-craze-korean-dramas-and-culture-are-taking-india-by-storm")</f>
        <v>https://www.aljazeera.com/economy/2021/9/15/k-craze-korean-dramas-and-culture-are-taking-india-by-storm</v>
      </c>
      <c r="C17" s="3" t="str">
        <f>IFERROR(__xludf.DUMMYFUNCTION("""COMPUTED_VALUE"""),"Wed, 15 Sep 2021 07:00:00 GMT")</f>
        <v>Wed, 15 Sep 2021 07:00:00 GMT</v>
      </c>
      <c r="D17" s="2" t="str">
        <f>IFERROR(__xludf.DUMMYFUNCTION("""COMPUTED_VALUE"""),"K-craze: Korean dramas and culture are taking India by storm  Al Jazeera 
English")</f>
        <v>K-craze: Korean dramas and culture are taking India by storm  Al Jazeera 
English</v>
      </c>
    </row>
    <row r="18">
      <c r="A18" s="2" t="str">
        <f>IFERROR(__xludf.DUMMYFUNCTION("""COMPUTED_VALUE"""),"K-drama Vincenzo delights with Kopiko, kopi luwak product placement - South China Morning Post")</f>
        <v>K-drama Vincenzo delights with Kopiko, kopi luwak product placement - South China Morning Post</v>
      </c>
      <c r="B18" s="4" t="str">
        <f>IFERROR(__xludf.DUMMYFUNCTION("""COMPUTED_VALUE"""),"https://www.scmp.com/week-asia/lifestyle-culture/article/3132748/netflix-k-drama-vincenzo-delights-indonesia-philippines")</f>
        <v>https://www.scmp.com/week-asia/lifestyle-culture/article/3132748/netflix-k-drama-vincenzo-delights-indonesia-philippines</v>
      </c>
      <c r="C18" s="3" t="str">
        <f>IFERROR(__xludf.DUMMYFUNCTION("""COMPUTED_VALUE"""),"Sun, 09 May 2021 07:00:00 GMT")</f>
        <v>Sun, 09 May 2021 07:00:00 GMT</v>
      </c>
      <c r="D18" s="2" t="str">
        <f>IFERROR(__xludf.DUMMYFUNCTION("""COMPUTED_VALUE"""),"K-drama Vincenzo delights with Kopiko, kopi luwak product placement  South 
China Morning Post")</f>
        <v>K-drama Vincenzo delights with Kopiko, kopi luwak product placement  South 
China Morning Post</v>
      </c>
    </row>
    <row r="19">
      <c r="A19" s="2" t="str">
        <f>IFERROR(__xludf.DUMMYFUNCTION("""COMPUTED_VALUE"""),"Say K for Kulture: From K-beauty, K-pop, K-dramas, K-food to K-toons, South Korean pop culture has become a rage - The Financial Express")</f>
        <v>Say K for Kulture: From K-beauty, K-pop, K-dramas, K-food to K-toons, South Korean pop culture has become a rage - The Financial Express</v>
      </c>
      <c r="B19" s="4" t="str">
        <f>IFERROR(__xludf.DUMMYFUNCTION("""COMPUTED_VALUE"""),"https://www.financialexpress.com/lifestyle/say-k-for-kulture-from-k-beauty-k-pop-k-dramas-k-food-to-k-toons-south-korean-pop-culture-has-become-a-rage/2292396/")</f>
        <v>https://www.financialexpress.com/lifestyle/say-k-for-kulture-from-k-beauty-k-pop-k-dramas-k-food-to-k-toons-south-korean-pop-culture-has-become-a-rage/2292396/</v>
      </c>
      <c r="C19" s="3" t="str">
        <f>IFERROR(__xludf.DUMMYFUNCTION("""COMPUTED_VALUE"""),"Sun, 18 Jul 2021 07:00:00 GMT")</f>
        <v>Sun, 18 Jul 2021 07:00:00 GMT</v>
      </c>
      <c r="D19" s="2" t="str">
        <f>IFERROR(__xludf.DUMMYFUNCTION("""COMPUTED_VALUE"""),"Say K for Kulture: From K-beauty, K-pop, K-dramas, K-food to K-toons, South 
Korean pop culture has become a rage  The Financial Express")</f>
        <v>Say K for Kulture: From K-beauty, K-pop, K-dramas, K-food to K-toons, South 
Korean pop culture has become a rage  The Financial Express</v>
      </c>
    </row>
    <row r="20">
      <c r="A20" s="2" t="str">
        <f>IFERROR(__xludf.DUMMYFUNCTION("""COMPUTED_VALUE"""),"Stream It Or Skip It: 'Paik's Spirit' On Netflix, The Platform's First Korean Food Talk Show - Decider")</f>
        <v>Stream It Or Skip It: 'Paik's Spirit' On Netflix, The Platform's First Korean Food Talk Show - Decider</v>
      </c>
      <c r="B20" s="4" t="str">
        <f>IFERROR(__xludf.DUMMYFUNCTION("""COMPUTED_VALUE"""),"https://decider.com/2021/10/04/paiks-spirit-netflix-review/")</f>
        <v>https://decider.com/2021/10/04/paiks-spirit-netflix-review/</v>
      </c>
      <c r="C20" s="3" t="str">
        <f>IFERROR(__xludf.DUMMYFUNCTION("""COMPUTED_VALUE"""),"Mon, 04 Oct 2021 07:00:00 GMT")</f>
        <v>Mon, 04 Oct 2021 07:00:00 GMT</v>
      </c>
      <c r="D20" s="2" t="str">
        <f>IFERROR(__xludf.DUMMYFUNCTION("""COMPUTED_VALUE"""),"Stream It Or Skip It: 'Paik's Spirit' On Netflix, The Platform's First 
Korean Food Talk Show  Decider")</f>
        <v>Stream It Or Skip It: 'Paik's Spirit' On Netflix, The Platform's First 
Korean Food Talk Show  Decider</v>
      </c>
    </row>
    <row r="21">
      <c r="A21" s="2" t="str">
        <f>IFERROR(__xludf.DUMMYFUNCTION("""COMPUTED_VALUE"""),"Why Are Indians So Crazy About Korean Cuisine All Of A Sudden? - ED Times")</f>
        <v>Why Are Indians So Crazy About Korean Cuisine All Of A Sudden? - ED Times</v>
      </c>
      <c r="B21" s="4" t="str">
        <f>IFERROR(__xludf.DUMMYFUNCTION("""COMPUTED_VALUE"""),"https://edtimes.in/why-are-indians-so-crazy-about-korean-cuisine-all-of-a-sudden/")</f>
        <v>https://edtimes.in/why-are-indians-so-crazy-about-korean-cuisine-all-of-a-sudden/</v>
      </c>
      <c r="C21" s="3" t="str">
        <f>IFERROR(__xludf.DUMMYFUNCTION("""COMPUTED_VALUE"""),"Tue, 02 Nov 2021 07:00:00 GMT")</f>
        <v>Tue, 02 Nov 2021 07:00:00 GMT</v>
      </c>
      <c r="D21" s="2" t="str">
        <f>IFERROR(__xludf.DUMMYFUNCTION("""COMPUTED_VALUE"""),"Why Are Indians So Crazy About Korean Cuisine All Of A Sudden?  ED Times")</f>
        <v>Why Are Indians So Crazy About Korean Cuisine All Of A Sudden?  ED Times</v>
      </c>
    </row>
    <row r="22">
      <c r="A22" s="2" t="str">
        <f>IFERROR(__xludf.DUMMYFUNCTION("""COMPUTED_VALUE"""),"Netflix and grill? The best food shows are Japanese and Korean dramas - Toronto Star")</f>
        <v>Netflix and grill? The best food shows are Japanese and Korean dramas - Toronto Star</v>
      </c>
      <c r="B22" s="4" t="str">
        <f>IFERROR(__xludf.DUMMYFUNCTION("""COMPUTED_VALUE"""),"https://www.thestar.com/life/food_wine/2019/10/08/netflix-and-grill-the-best-food-shows-are-japanese-and-korean-dramas.html")</f>
        <v>https://www.thestar.com/life/food_wine/2019/10/08/netflix-and-grill-the-best-food-shows-are-japanese-and-korean-dramas.html</v>
      </c>
      <c r="C22" s="3" t="str">
        <f>IFERROR(__xludf.DUMMYFUNCTION("""COMPUTED_VALUE"""),"Tue, 08 Oct 2019 07:00:00 GMT")</f>
        <v>Tue, 08 Oct 2019 07:00:00 GMT</v>
      </c>
      <c r="D22" s="2" t="str">
        <f>IFERROR(__xludf.DUMMYFUNCTION("""COMPUTED_VALUE"""),"Netflix and grill? The best food shows are Japanese and Korean dramas  Toronto 
Star")</f>
        <v>Netflix and grill? The best food shows are Japanese and Korean dramas  Toronto 
Star</v>
      </c>
    </row>
    <row r="23">
      <c r="A23" s="2" t="str">
        <f>IFERROR(__xludf.DUMMYFUNCTION("""COMPUTED_VALUE"""),"Dalgona candy - Healthy or not? Here is what you need to know about ppopgi, the sweet Squid Game fame - Times Now")</f>
        <v>Dalgona candy - Healthy or not? Here is what you need to know about ppopgi, the sweet Squid Game fame - Times Now</v>
      </c>
      <c r="B23" s="4" t="str">
        <f>IFERROR(__xludf.DUMMYFUNCTION("""COMPUTED_VALUE"""),"https://www.timesnownews.com/life-style/article/how-to-correctly-remove-your-wedding-makeup/830913")</f>
        <v>https://www.timesnownews.com/life-style/article/how-to-correctly-remove-your-wedding-makeup/830913</v>
      </c>
      <c r="C23" s="3" t="str">
        <f>IFERROR(__xludf.DUMMYFUNCTION("""COMPUTED_VALUE"""),"Thu, 11 Nov 2021 08:00:00 GMT")</f>
        <v>Thu, 11 Nov 2021 08:00:00 GMT</v>
      </c>
      <c r="D23" s="2" t="str">
        <f>IFERROR(__xludf.DUMMYFUNCTION("""COMPUTED_VALUE"""),"Dalgona candy - Healthy or not? Here is what you need to know about ppopgi, 
the sweet Squid Game fame  Times Now")</f>
        <v>Dalgona candy - Healthy or not? Here is what you need to know about ppopgi, 
the sweet Squid Game fame  Times Now</v>
      </c>
    </row>
    <row r="24">
      <c r="A24" s="2" t="str">
        <f>IFERROR(__xludf.DUMMYFUNCTION("""COMPUTED_VALUE"""),"What is the ‘Squid Game’ cookie craze? The viral food challenge explained - TODAY")</f>
        <v>What is the ‘Squid Game’ cookie craze? The viral food challenge explained - TODAY</v>
      </c>
      <c r="B24" s="4" t="str">
        <f>IFERROR(__xludf.DUMMYFUNCTION("""COMPUTED_VALUE"""),"https://www.today.com/food/what-squid-game-cookie-craze-viral-food-challenge-explained-t232578")</f>
        <v>https://www.today.com/food/what-squid-game-cookie-craze-viral-food-challenge-explained-t232578</v>
      </c>
      <c r="C24" s="3" t="str">
        <f>IFERROR(__xludf.DUMMYFUNCTION("""COMPUTED_VALUE"""),"Wed, 29 Sep 2021 07:00:00 GMT")</f>
        <v>Wed, 29 Sep 2021 07:00:00 GMT</v>
      </c>
      <c r="D24" s="2" t="str">
        <f>IFERROR(__xludf.DUMMYFUNCTION("""COMPUTED_VALUE"""),"What is the ‘Squid Game’ cookie craze? The viral food challenge explained  
TODAY")</f>
        <v>What is the ‘Squid Game’ cookie craze? The viral food challenge explained  
TODAY</v>
      </c>
    </row>
    <row r="25">
      <c r="A25" s="2" t="str">
        <f>IFERROR(__xludf.DUMMYFUNCTION("""COMPUTED_VALUE"""),"BLACKPINK's Jennie reveals her favourite food and the K drama she is binge watching on V Live chat - PINKVILLA")</f>
        <v>BLACKPINK's Jennie reveals her favourite food and the K drama she is binge watching on V Live chat - PINKVILLA</v>
      </c>
      <c r="B25" s="4" t="str">
        <f>IFERROR(__xludf.DUMMYFUNCTION("""COMPUTED_VALUE"""),"https://www.pinkvilla.com/entertainment/blackpinks-jennie-reveals-her-favourite-food-and-k-drama-she-binge-watching-v-live-chat-836013")</f>
        <v>https://www.pinkvilla.com/entertainment/blackpinks-jennie-reveals-her-favourite-food-and-k-drama-she-binge-watching-v-live-chat-836013</v>
      </c>
      <c r="C25" s="3" t="str">
        <f>IFERROR(__xludf.DUMMYFUNCTION("""COMPUTED_VALUE"""),"Sat, 31 Jul 2021 07:00:00 GMT")</f>
        <v>Sat, 31 Jul 2021 07:00:00 GMT</v>
      </c>
      <c r="D25" s="2" t="str">
        <f>IFERROR(__xludf.DUMMYFUNCTION("""COMPUTED_VALUE"""),"BLACKPINK's Jennie reveals her favourite food and the K drama she is binge 
watching on V Live chat  PINKVILLA")</f>
        <v>BLACKPINK's Jennie reveals her favourite food and the K drama she is binge 
watching on V Live chat  PINKVILLA</v>
      </c>
    </row>
    <row r="26">
      <c r="A26" s="2" t="str">
        <f>IFERROR(__xludf.DUMMYFUNCTION("""COMPUTED_VALUE"""),"Why are ramyeon noodles an invitation for sex in K-drama? - South China Morning Post")</f>
        <v>Why are ramyeon noodles an invitation for sex in K-drama? - South China Morning Post</v>
      </c>
      <c r="B26" s="4" t="str">
        <f>IFERROR(__xludf.DUMMYFUNCTION("""COMPUTED_VALUE"""),"https://www.scmp.com/magazines/style/k-pop/k-drama/article/3124265/k-drama-why-are-ramyeon-noodles-invitation-sex")</f>
        <v>https://www.scmp.com/magazines/style/k-pop/k-drama/article/3124265/k-drama-why-are-ramyeon-noodles-invitation-sex</v>
      </c>
      <c r="C26" s="3" t="str">
        <f>IFERROR(__xludf.DUMMYFUNCTION("""COMPUTED_VALUE"""),"Sat, 06 Mar 2021 08:00:00 GMT")</f>
        <v>Sat, 06 Mar 2021 08:00:00 GMT</v>
      </c>
      <c r="D26" s="2" t="str">
        <f>IFERROR(__xludf.DUMMYFUNCTION("""COMPUTED_VALUE"""),"Why are ramyeon noodles an invitation for sex in K-drama?  South China 
Morning Post")</f>
        <v>Why are ramyeon noodles an invitation for sex in K-drama?  South China 
Morning Post</v>
      </c>
    </row>
    <row r="27">
      <c r="A27" s="2" t="str">
        <f>IFERROR(__xludf.DUMMYFUNCTION("""COMPUTED_VALUE"""),"5 Lip-Smacking Korean Recipes K-Pop Fans Must-Try - NDTV Food")</f>
        <v>5 Lip-Smacking Korean Recipes K-Pop Fans Must-Try - NDTV Food</v>
      </c>
      <c r="B27" s="4" t="str">
        <f>IFERROR(__xludf.DUMMYFUNCTION("""COMPUTED_VALUE"""),"https://food.ndtv.com/food-drinks/5-lip-smacking-korean-recipes-k-pop-fans-must-try-2519302")</f>
        <v>https://food.ndtv.com/food-drinks/5-lip-smacking-korean-recipes-k-pop-fans-must-try-2519302</v>
      </c>
      <c r="C27" s="3" t="str">
        <f>IFERROR(__xludf.DUMMYFUNCTION("""COMPUTED_VALUE"""),"Thu, 26 Aug 2021 07:00:00 GMT")</f>
        <v>Thu, 26 Aug 2021 07:00:00 GMT</v>
      </c>
      <c r="D27" s="2" t="str">
        <f>IFERROR(__xludf.DUMMYFUNCTION("""COMPUTED_VALUE"""),"5 Lip-Smacking Korean Recipes K-Pop Fans Must-Try  NDTV Food")</f>
        <v>5 Lip-Smacking Korean Recipes K-Pop Fans Must-Try  NDTV Food</v>
      </c>
    </row>
    <row r="28">
      <c r="A28" s="2" t="str">
        <f>IFERROR(__xludf.DUMMYFUNCTION("""COMPUTED_VALUE"""),"The most mispronounced words of 2021 are… - The Indian Express")</f>
        <v>The most mispronounced words of 2021 are… - The Indian Express</v>
      </c>
      <c r="B28" s="4" t="str">
        <f>IFERROR(__xludf.DUMMYFUNCTION("""COMPUTED_VALUE"""),"https://indianexpress.com/article/lifestyle/life-style/most-mispronounced-words-2021-netflix-squid-games-dalgona-dogecoin-cheugy-salt-bae-nus-ret-7660257/")</f>
        <v>https://indianexpress.com/article/lifestyle/life-style/most-mispronounced-words-2021-netflix-squid-games-dalgona-dogecoin-cheugy-salt-bae-nus-ret-7660257/</v>
      </c>
      <c r="C28" s="3" t="str">
        <f>IFERROR(__xludf.DUMMYFUNCTION("""COMPUTED_VALUE"""),"Tue, 07 Dec 2021 08:40:04 GMT")</f>
        <v>Tue, 07 Dec 2021 08:40:04 GMT</v>
      </c>
      <c r="D28" s="2" t="str">
        <f>IFERROR(__xludf.DUMMYFUNCTION("""COMPUTED_VALUE"""),"The most mispronounced words of 2021 are…  The Indian Express")</f>
        <v>The most mispronounced words of 2021 are…  The Indian Express</v>
      </c>
    </row>
    <row r="29">
      <c r="A29" s="2" t="str">
        <f>IFERROR(__xludf.DUMMYFUNCTION("""COMPUTED_VALUE"""),"How to eat like your favorite K-drama leading lady - Philstar.com")</f>
        <v>How to eat like your favorite K-drama leading lady - Philstar.com</v>
      </c>
      <c r="B29" s="4" t="str">
        <f>IFERROR(__xludf.DUMMYFUNCTION("""COMPUTED_VALUE"""),"https://www.philstar.com/lifestyle/ystyle/2021/03/05/2081961/how-eat-your-favorite-k-drama-leading-lady")</f>
        <v>https://www.philstar.com/lifestyle/ystyle/2021/03/05/2081961/how-eat-your-favorite-k-drama-leading-lady</v>
      </c>
      <c r="C29" s="3" t="str">
        <f>IFERROR(__xludf.DUMMYFUNCTION("""COMPUTED_VALUE"""),"Fri, 05 Mar 2021 08:00:00 GMT")</f>
        <v>Fri, 05 Mar 2021 08:00:00 GMT</v>
      </c>
      <c r="D29" s="2" t="str">
        <f>IFERROR(__xludf.DUMMYFUNCTION("""COMPUTED_VALUE"""),"How to eat like your favorite K-drama leading lady  Philstar.com")</f>
        <v>How to eat like your favorite K-drama leading lady  Philstar.com</v>
      </c>
    </row>
    <row r="30">
      <c r="A30" s="2" t="str">
        <f>IFERROR(__xludf.DUMMYFUNCTION("""COMPUTED_VALUE"""),"[Newsmaker] Netflix unveils 10 upcoming Korean dramas, shows after ‘Squid Game’ success - The Korea Herald")</f>
        <v>[Newsmaker] Netflix unveils 10 upcoming Korean dramas, shows after ‘Squid Game’ success - The Korea Herald</v>
      </c>
      <c r="B30" s="4" t="str">
        <f>IFERROR(__xludf.DUMMYFUNCTION("""COMPUTED_VALUE"""),"http://www.koreaherald.com/view.php?ud=20210926000235")</f>
        <v>http://www.koreaherald.com/view.php?ud=20210926000235</v>
      </c>
      <c r="C30" s="3" t="str">
        <f>IFERROR(__xludf.DUMMYFUNCTION("""COMPUTED_VALUE"""),"Sun, 26 Sep 2021 07:00:00 GMT")</f>
        <v>Sun, 26 Sep 2021 07:00:00 GMT</v>
      </c>
      <c r="D30" s="2" t="str">
        <f>IFERROR(__xludf.DUMMYFUNCTION("""COMPUTED_VALUE"""),"[Newsmaker] Netflix unveils 10 upcoming Korean dramas, shows after ‘Squid 
Game’ success  The Korea Herald")</f>
        <v>[Newsmaker] Netflix unveils 10 upcoming Korean dramas, shows after ‘Squid 
Game’ success  The Korea Herald</v>
      </c>
    </row>
    <row r="31">
      <c r="A31" s="2" t="str">
        <f>IFERROR(__xludf.DUMMYFUNCTION("""COMPUTED_VALUE"""),"Bonchon and Noori to Open Korean Fried Chicken Restaurants in Detroit - Eater Detroit")</f>
        <v>Bonchon and Noori to Open Korean Fried Chicken Restaurants in Detroit - Eater Detroit</v>
      </c>
      <c r="B31" s="4" t="str">
        <f>IFERROR(__xludf.DUMMYFUNCTION("""COMPUTED_VALUE"""),"https://detroit.eater.com/2021/9/27/22695157/where-to-find-korean-fried-chicken-restaurants-metro-detroit")</f>
        <v>https://detroit.eater.com/2021/9/27/22695157/where-to-find-korean-fried-chicken-restaurants-metro-detroit</v>
      </c>
      <c r="C31" s="3" t="str">
        <f>IFERROR(__xludf.DUMMYFUNCTION("""COMPUTED_VALUE"""),"Mon, 27 Sep 2021 07:00:00 GMT")</f>
        <v>Mon, 27 Sep 2021 07:00:00 GMT</v>
      </c>
      <c r="D31" s="2" t="str">
        <f>IFERROR(__xludf.DUMMYFUNCTION("""COMPUTED_VALUE"""),"Bonchon and Noori to Open Korean Fried Chicken Restaurants in Detroit  Eater 
Detroit")</f>
        <v>Bonchon and Noori to Open Korean Fried Chicken Restaurants in Detroit  Eater 
Detroit</v>
      </c>
    </row>
    <row r="32">
      <c r="A32" s="2" t="str">
        <f>IFERROR(__xludf.DUMMYFUNCTION("""COMPUTED_VALUE"""),"Hooked on Squid Game? Here are 10 of the best K-dramas to watch next - The Guardian")</f>
        <v>Hooked on Squid Game? Here are 10 of the best K-dramas to watch next - The Guardian</v>
      </c>
      <c r="B32" s="4" t="str">
        <f>IFERROR(__xludf.DUMMYFUNCTION("""COMPUTED_VALUE"""),"https://www.theguardian.com/tv-and-radio/2021/oct/25/hooked-on-squid-game-here-are-10-of-the-best-k-dramas-to-watch-next")</f>
        <v>https://www.theguardian.com/tv-and-radio/2021/oct/25/hooked-on-squid-game-here-are-10-of-the-best-k-dramas-to-watch-next</v>
      </c>
      <c r="C32" s="3" t="str">
        <f>IFERROR(__xludf.DUMMYFUNCTION("""COMPUTED_VALUE"""),"Tue, 26 Oct 2021 07:00:00 GMT")</f>
        <v>Tue, 26 Oct 2021 07:00:00 GMT</v>
      </c>
      <c r="D32" s="2" t="str">
        <f>IFERROR(__xludf.DUMMYFUNCTION("""COMPUTED_VALUE"""),"Hooked on Squid Game? Here are 10 of the best K-dramas to watch next  The 
Guardian")</f>
        <v>Hooked on Squid Game? Here are 10 of the best K-dramas to watch next  The 
Guardian</v>
      </c>
    </row>
    <row r="33">
      <c r="A33" s="2" t="str">
        <f>IFERROR(__xludf.DUMMYFUNCTION("""COMPUTED_VALUE"""),"A state holiday for kimchi? Korean Festival pushes recognition for a spicy side dish - NorthJersey.com")</f>
        <v>A state holiday for kimchi? Korean Festival pushes recognition for a spicy side dish - NorthJersey.com</v>
      </c>
      <c r="B33" s="4" t="str">
        <f>IFERROR(__xludf.DUMMYFUNCTION("""COMPUTED_VALUE"""),"https://www.northjersey.com/story/news/new-jersey/2021/10/06/korean-national-dish-kimchi-possible-new-jersey-holiday/5843840001/")</f>
        <v>https://www.northjersey.com/story/news/new-jersey/2021/10/06/korean-national-dish-kimchi-possible-new-jersey-holiday/5843840001/</v>
      </c>
      <c r="C33" s="3" t="str">
        <f>IFERROR(__xludf.DUMMYFUNCTION("""COMPUTED_VALUE"""),"Wed, 06 Oct 2021 07:00:00 GMT")</f>
        <v>Wed, 06 Oct 2021 07:00:00 GMT</v>
      </c>
      <c r="D33" s="2" t="str">
        <f>IFERROR(__xludf.DUMMYFUNCTION("""COMPUTED_VALUE"""),"A state holiday for kimchi? Korean Festival pushes recognition for a spicy 
side dish  NorthJersey.com")</f>
        <v>A state holiday for kimchi? Korean Festival pushes recognition for a spicy 
side dish  NorthJersey.com</v>
      </c>
    </row>
    <row r="34">
      <c r="A34" s="2" t="str">
        <f>IFERROR(__xludf.DUMMYFUNCTION("""COMPUTED_VALUE"""),"12 Things People Who Binge-Watch K-Dramas Will Relate To &amp; We Sure You’re One Of Them - iDiva.com")</f>
        <v>12 Things People Who Binge-Watch K-Dramas Will Relate To &amp; We Sure You’re One Of Them - iDiva.com</v>
      </c>
      <c r="B34" s="4" t="str">
        <f>IFERROR(__xludf.DUMMYFUNCTION("""COMPUTED_VALUE"""),"https://www.idiva.com/lifestyle/hot-takes/things-you-will-relate-to-if-you-binge-watch-korean-dramas-all-night/18017265")</f>
        <v>https://www.idiva.com/lifestyle/hot-takes/things-you-will-relate-to-if-you-binge-watch-korean-dramas-all-night/18017265</v>
      </c>
      <c r="C34" s="3" t="str">
        <f>IFERROR(__xludf.DUMMYFUNCTION("""COMPUTED_VALUE"""),"Mon, 08 Feb 2021 08:00:00 GMT")</f>
        <v>Mon, 08 Feb 2021 08:00:00 GMT</v>
      </c>
      <c r="D34" s="2" t="str">
        <f>IFERROR(__xludf.DUMMYFUNCTION("""COMPUTED_VALUE"""),"12 Things People Who Binge-Watch K-Dramas Will Relate To &amp; We Sure You’re 
One Of Them  iDiva.com")</f>
        <v>12 Things People Who Binge-Watch K-Dramas Will Relate To &amp; We Sure You’re 
One Of Them  iDiva.com</v>
      </c>
    </row>
    <row r="35">
      <c r="A35" s="2" t="str">
        <f>IFERROR(__xludf.DUMMYFUNCTION("""COMPUTED_VALUE"""),"6 Realistic Things Most K-Dramas Show That Indian TV Shows Could Never - iDiva.com")</f>
        <v>6 Realistic Things Most K-Dramas Show That Indian TV Shows Could Never - iDiva.com</v>
      </c>
      <c r="B35" s="4" t="str">
        <f>IFERROR(__xludf.DUMMYFUNCTION("""COMPUTED_VALUE"""),"https://www.idiva.com/entertainment/tv/a-realistic-comparison-between-indian-and-korean-drama-tv-shows/18019581")</f>
        <v>https://www.idiva.com/entertainment/tv/a-realistic-comparison-between-indian-and-korean-drama-tv-shows/18019581</v>
      </c>
      <c r="C35" s="3" t="str">
        <f>IFERROR(__xludf.DUMMYFUNCTION("""COMPUTED_VALUE"""),"Wed, 28 Apr 2021 07:00:00 GMT")</f>
        <v>Wed, 28 Apr 2021 07:00:00 GMT</v>
      </c>
      <c r="D35" s="2" t="str">
        <f>IFERROR(__xludf.DUMMYFUNCTION("""COMPUTED_VALUE"""),"6 Realistic Things Most K-Dramas Show That Indian TV Shows Could Never  
iDiva.com")</f>
        <v>6 Realistic Things Most K-Dramas Show That Indian TV Shows Could Never  
iDiva.com</v>
      </c>
    </row>
    <row r="36">
      <c r="A36" s="2" t="str">
        <f>IFERROR(__xludf.DUMMYFUNCTION("""COMPUTED_VALUE"""),"5 Habits All Of Us K-Drama Fans Have Picked Up Along The Way - iDiva.com")</f>
        <v>5 Habits All Of Us K-Drama Fans Have Picked Up Along The Way - iDiva.com</v>
      </c>
      <c r="B36" s="4" t="str">
        <f>IFERROR(__xludf.DUMMYFUNCTION("""COMPUTED_VALUE"""),"https://www.idiva.com/entertainment/tv/habits-of-a-korean-drama-fan/18021737")</f>
        <v>https://www.idiva.com/entertainment/tv/habits-of-a-korean-drama-fan/18021737</v>
      </c>
      <c r="C36" s="3" t="str">
        <f>IFERROR(__xludf.DUMMYFUNCTION("""COMPUTED_VALUE"""),"Thu, 01 Jul 2021 07:00:00 GMT")</f>
        <v>Thu, 01 Jul 2021 07:00:00 GMT</v>
      </c>
      <c r="D36" s="2" t="str">
        <f>IFERROR(__xludf.DUMMYFUNCTION("""COMPUTED_VALUE"""),"5 Habits All Of Us K-Drama Fans Have Picked Up Along The Way  iDiva.com")</f>
        <v>5 Habits All Of Us K-Drama Fans Have Picked Up Along The Way  iDiva.com</v>
      </c>
    </row>
    <row r="37">
      <c r="A37" s="2" t="str">
        <f>IFERROR(__xludf.DUMMYFUNCTION("""COMPUTED_VALUE"""),"Kimchi's new Chinese name has become the epicenter of a cultural war ... again - CNN")</f>
        <v>Kimchi's new Chinese name has become the epicenter of a cultural war ... again - CNN</v>
      </c>
      <c r="B37" s="4" t="str">
        <f>IFERROR(__xludf.DUMMYFUNCTION("""COMPUTED_VALUE"""),"https://www.cnn.com/travel/article/xinqi-kimchi-new-chinese-name-cmd/index.html")</f>
        <v>https://www.cnn.com/travel/article/xinqi-kimchi-new-chinese-name-cmd/index.html</v>
      </c>
      <c r="C37" s="3" t="str">
        <f>IFERROR(__xludf.DUMMYFUNCTION("""COMPUTED_VALUE"""),"Thu, 19 Aug 2021 07:00:00 GMT")</f>
        <v>Thu, 19 Aug 2021 07:00:00 GMT</v>
      </c>
      <c r="D37" s="2" t="str">
        <f>IFERROR(__xludf.DUMMYFUNCTION("""COMPUTED_VALUE"""),"Kimchi's new Chinese name has become the epicenter of a cultural war ... 
again  CNN")</f>
        <v>Kimchi's new Chinese name has become the epicenter of a cultural war ... 
again  CNN</v>
      </c>
    </row>
    <row r="38">
      <c r="A38" s="2" t="str">
        <f>IFERROR(__xludf.DUMMYFUNCTION("""COMPUTED_VALUE"""),"Foreign nationals invited to Korean Food Video Contest - koreatimes")</f>
        <v>Foreign nationals invited to Korean Food Video Contest - koreatimes</v>
      </c>
      <c r="B38" s="4" t="str">
        <f>IFERROR(__xludf.DUMMYFUNCTION("""COMPUTED_VALUE"""),"https://m.koreatimes.co.kr/pages/article.asp?newsIdx=319183")</f>
        <v>https://m.koreatimes.co.kr/pages/article.asp?newsIdx=319183</v>
      </c>
      <c r="C38" s="3" t="str">
        <f>IFERROR(__xludf.DUMMYFUNCTION("""COMPUTED_VALUE"""),"Mon, 22 Nov 2021 08:00:00 GMT")</f>
        <v>Mon, 22 Nov 2021 08:00:00 GMT</v>
      </c>
      <c r="D38" s="2" t="str">
        <f>IFERROR(__xludf.DUMMYFUNCTION("""COMPUTED_VALUE"""),"Foreign nationals invited to Korean Food Video Contest  koreatimes")</f>
        <v>Foreign nationals invited to Korean Food Video Contest  koreatimes</v>
      </c>
    </row>
    <row r="39">
      <c r="A39" s="2" t="str">
        <f>IFERROR(__xludf.DUMMYFUNCTION("""COMPUTED_VALUE"""),"World famous chef says cooking needs the same focus as martial arts - Gulf News")</f>
        <v>World famous chef says cooking needs the same focus as martial arts - Gulf News</v>
      </c>
      <c r="B39" s="4" t="str">
        <f>IFERROR(__xludf.DUMMYFUNCTION("""COMPUTED_VALUE"""),"https://gulfnews.com/food/world-famous-chef-says-cooking-needs-the-same-focus-as-martial-arts-1.1638280765652")</f>
        <v>https://gulfnews.com/food/world-famous-chef-says-cooking-needs-the-same-focus-as-martial-arts-1.1638280765652</v>
      </c>
      <c r="C39" s="3" t="str">
        <f>IFERROR(__xludf.DUMMYFUNCTION("""COMPUTED_VALUE"""),"Tue, 30 Nov 2021 13:56:53 GMT")</f>
        <v>Tue, 30 Nov 2021 13:56:53 GMT</v>
      </c>
      <c r="D39" s="2" t="str">
        <f>IFERROR(__xludf.DUMMYFUNCTION("""COMPUTED_VALUE"""),"World famous chef says cooking needs the same focus as martial arts  Gulf 
News")</f>
        <v>World famous chef says cooking needs the same focus as martial arts  Gulf 
News</v>
      </c>
    </row>
    <row r="40">
      <c r="A40" s="2" t="str">
        <f>IFERROR(__xludf.DUMMYFUNCTION("""COMPUTED_VALUE"""),"‘Happiness’ episode 5: Airtime, rating, and preview of K-drama revealed - HITC")</f>
        <v>‘Happiness’ episode 5: Airtime, rating, and preview of K-drama revealed - HITC</v>
      </c>
      <c r="B40" s="4" t="str">
        <f>IFERROR(__xludf.DUMMYFUNCTION("""COMPUTED_VALUE"""),"https://www.hitc.com/en-gb/2021/11/18/happiness-episode-5-airtime-rating-and-preview-of-k-drama-revealed/")</f>
        <v>https://www.hitc.com/en-gb/2021/11/18/happiness-episode-5-airtime-rating-and-preview-of-k-drama-revealed/</v>
      </c>
      <c r="C40" s="3" t="str">
        <f>IFERROR(__xludf.DUMMYFUNCTION("""COMPUTED_VALUE"""),"Thu, 18 Nov 2021 08:00:00 GMT")</f>
        <v>Thu, 18 Nov 2021 08:00:00 GMT</v>
      </c>
      <c r="D40" s="2" t="str">
        <f>IFERROR(__xludf.DUMMYFUNCTION("""COMPUTED_VALUE"""),"‘Happiness’ episode 5: Airtime, rating, and preview of K-drama revealed  
HITC")</f>
        <v>‘Happiness’ episode 5: Airtime, rating, and preview of K-drama revealed  
HITC</v>
      </c>
    </row>
    <row r="41">
      <c r="A41" s="2" t="str">
        <f>IFERROR(__xludf.DUMMYFUNCTION("""COMPUTED_VALUE"""),"Are K-pop and K-dramas spurring the popularity of native ingredients? Japanese produce is common in fine dining restaurants – but Korea's offerings are just as good, say Michelin-starred chefs - South China Morning Post")</f>
        <v>Are K-pop and K-dramas spurring the popularity of native ingredients? Japanese produce is common in fine dining restaurants – but Korea's offerings are just as good, say Michelin-starred chefs - South China Morning Post</v>
      </c>
      <c r="B41" s="4" t="str">
        <f>IFERROR(__xludf.DUMMYFUNCTION("""COMPUTED_VALUE"""),"https://www.scmp.com/magazines/style/well-being/article/3136097/are-k-pop-and-k-dramas-spurring-popularity-native")</f>
        <v>https://www.scmp.com/magazines/style/well-being/article/3136097/are-k-pop-and-k-dramas-spurring-popularity-native</v>
      </c>
      <c r="C41" s="3" t="str">
        <f>IFERROR(__xludf.DUMMYFUNCTION("""COMPUTED_VALUE"""),"Sat, 05 Jun 2021 07:00:00 GMT")</f>
        <v>Sat, 05 Jun 2021 07:00:00 GMT</v>
      </c>
      <c r="D41" s="2" t="str">
        <f>IFERROR(__xludf.DUMMYFUNCTION("""COMPUTED_VALUE"""),"Are K-pop and K-dramas spurring the popularity of native ingredients? 
Japanese produce is common in fine dining restaurants – but Korea's 
offerings are just as good, say Michelin-starred chefs  South China Morning 
Post")</f>
        <v>Are K-pop and K-dramas spurring the popularity of native ingredients? 
Japanese produce is common in fine dining restaurants – but Korea's 
offerings are just as good, say Michelin-starred chefs  South China Morning 
Post</v>
      </c>
    </row>
    <row r="42">
      <c r="A42" s="2" t="str">
        <f>IFERROR(__xludf.DUMMYFUNCTION("""COMPUTED_VALUE"""),"The most mispronounced words of 2021 are… - The Indian Express")</f>
        <v>The most mispronounced words of 2021 are… - The Indian Express</v>
      </c>
      <c r="B42" s="4" t="str">
        <f>IFERROR(__xludf.DUMMYFUNCTION("""COMPUTED_VALUE"""),"https://indianexpress.com/article/lifestyle/life-style/most-mispronounced-words-2021-netflix-squid-games-dalgona-dogecoin-cheugy-salt-bae-nus-ret-7660257/")</f>
        <v>https://indianexpress.com/article/lifestyle/life-style/most-mispronounced-words-2021-netflix-squid-games-dalgona-dogecoin-cheugy-salt-bae-nus-ret-7660257/</v>
      </c>
      <c r="C42" s="3" t="str">
        <f>IFERROR(__xludf.DUMMYFUNCTION("""COMPUTED_VALUE"""),"Tue, 07 Dec 2021 08:40:04 GMT")</f>
        <v>Tue, 07 Dec 2021 08:40:04 GMT</v>
      </c>
      <c r="D42" s="2" t="str">
        <f>IFERROR(__xludf.DUMMYFUNCTION("""COMPUTED_VALUE"""),"The most mispronounced words of 2021 are…  The Indian Express")</f>
        <v>The most mispronounced words of 2021 are…  The Indian Express</v>
      </c>
    </row>
    <row r="43">
      <c r="A43" s="2" t="str">
        <f>IFERROR(__xludf.DUMMYFUNCTION("""COMPUTED_VALUE"""),"Sign up: ‘K-Drama Talk Studio’, an experiential webinar - The Hindu")</f>
        <v>Sign up: ‘K-Drama Talk Studio’, an experiential webinar - The Hindu</v>
      </c>
      <c r="B43" s="4" t="str">
        <f>IFERROR(__xludf.DUMMYFUNCTION("""COMPUTED_VALUE"""),"https://www.thehindu.com/entertainment/sign-up-k-drama-talk-studio-an-experiential-webinar/article36233556.ece")</f>
        <v>https://www.thehindu.com/entertainment/sign-up-k-drama-talk-studio-an-experiential-webinar/article36233556.ece</v>
      </c>
      <c r="C43" s="3" t="str">
        <f>IFERROR(__xludf.DUMMYFUNCTION("""COMPUTED_VALUE"""),"Wed, 01 Sep 2021 07:00:00 GMT")</f>
        <v>Wed, 01 Sep 2021 07:00:00 GMT</v>
      </c>
      <c r="D43" s="2" t="str">
        <f>IFERROR(__xludf.DUMMYFUNCTION("""COMPUTED_VALUE"""),"Sign up: ‘K-Drama Talk Studio’, an experiential webinar  The Hindu")</f>
        <v>Sign up: ‘K-Drama Talk Studio’, an experiential webinar  The Hindu</v>
      </c>
    </row>
    <row r="44">
      <c r="A44" s="2" t="str">
        <f>IFERROR(__xludf.DUMMYFUNCTION("""COMPUTED_VALUE"""),"New K-dramas to tune on Netflix this October 2021 - Lifestyle Asia")</f>
        <v>New K-dramas to tune on Netflix this October 2021 - Lifestyle Asia</v>
      </c>
      <c r="B44" s="4" t="str">
        <f>IFERROR(__xludf.DUMMYFUNCTION("""COMPUTED_VALUE"""),"https://www.lifestyleasia.com/kl/culture/entertainment/new-k-dramas-to-catch-and-add-to-your-watchlist-on-netflix-this-october-2021/")</f>
        <v>https://www.lifestyleasia.com/kl/culture/entertainment/new-k-dramas-to-catch-and-add-to-your-watchlist-on-netflix-this-october-2021/</v>
      </c>
      <c r="C44" s="3" t="str">
        <f>IFERROR(__xludf.DUMMYFUNCTION("""COMPUTED_VALUE"""),"Mon, 11 Oct 2021 07:00:00 GMT")</f>
        <v>Mon, 11 Oct 2021 07:00:00 GMT</v>
      </c>
      <c r="D44" s="2" t="str">
        <f>IFERROR(__xludf.DUMMYFUNCTION("""COMPUTED_VALUE"""),"New K-dramas to tune on Netflix this October 2021  Lifestyle Asia")</f>
        <v>New K-dramas to tune on Netflix this October 2021  Lifestyle Asia</v>
      </c>
    </row>
    <row r="45">
      <c r="A45" s="2" t="str">
        <f>IFERROR(__xludf.DUMMYFUNCTION("""COMPUTED_VALUE"""),"Korean Film and Tourism Festival 2021 held in Dhaka - The Daily Star")</f>
        <v>Korean Film and Tourism Festival 2021 held in Dhaka - The Daily Star</v>
      </c>
      <c r="B45" s="4" t="str">
        <f>IFERROR(__xludf.DUMMYFUNCTION("""COMPUTED_VALUE"""),"https://www.thedailystar.net/life-living/news/korean-film-and-tourism-festival-2021-held-dhaka-2911571")</f>
        <v>https://www.thedailystar.net/life-living/news/korean-film-and-tourism-festival-2021-held-dhaka-2911571</v>
      </c>
      <c r="C45" s="3" t="str">
        <f>IFERROR(__xludf.DUMMYFUNCTION("""COMPUTED_VALUE"""),"Mon, 06 Dec 2021 19:36:49 GMT")</f>
        <v>Mon, 06 Dec 2021 19:36:49 GMT</v>
      </c>
      <c r="D45" s="2" t="str">
        <f>IFERROR(__xludf.DUMMYFUNCTION("""COMPUTED_VALUE"""),"Korean Film and Tourism Festival 2021 held in Dhaka  The Daily Star")</f>
        <v>Korean Film and Tourism Festival 2021 held in Dhaka  The Daily Star</v>
      </c>
    </row>
    <row r="46">
      <c r="A46" s="2" t="str">
        <f>IFERROR(__xludf.DUMMYFUNCTION("""COMPUTED_VALUE"""),"3 new K-dramas to watch this December - Telangana Today")</f>
        <v>3 new K-dramas to watch this December - Telangana Today</v>
      </c>
      <c r="B46" s="4" t="str">
        <f>IFERROR(__xludf.DUMMYFUNCTION("""COMPUTED_VALUE"""),"https://telanganatoday.com/3-new-k-dramas-to-watch-this-december")</f>
        <v>https://telanganatoday.com/3-new-k-dramas-to-watch-this-december</v>
      </c>
      <c r="C46" s="3" t="str">
        <f>IFERROR(__xludf.DUMMYFUNCTION("""COMPUTED_VALUE"""),"Wed, 01 Dec 2021 08:08:00 GMT")</f>
        <v>Wed, 01 Dec 2021 08:08:00 GMT</v>
      </c>
      <c r="D46" s="2" t="str">
        <f>IFERROR(__xludf.DUMMYFUNCTION("""COMPUTED_VALUE"""),"3 new K-dramas to watch this December  Telangana Today")</f>
        <v>3 new K-dramas to watch this December  Telangana Today</v>
      </c>
    </row>
    <row r="47">
      <c r="A47" s="2" t="str">
        <f>IFERROR(__xludf.DUMMYFUNCTION("""COMPUTED_VALUE"""),"Is Korean produce the hottest new culinary trend? - South China Morning Post")</f>
        <v>Is Korean produce the hottest new culinary trend? - South China Morning Post</v>
      </c>
      <c r="B47" s="4" t="str">
        <f>IFERROR(__xludf.DUMMYFUNCTION("""COMPUTED_VALUE"""),"https://www.scmp.com/magazines/style/well-being/article/3136097/are-k-pop-and-k-dramas-spurring-popularity-native")</f>
        <v>https://www.scmp.com/magazines/style/well-being/article/3136097/are-k-pop-and-k-dramas-spurring-popularity-native</v>
      </c>
      <c r="C47" s="3" t="str">
        <f>IFERROR(__xludf.DUMMYFUNCTION("""COMPUTED_VALUE"""),"Sat, 05 Jun 2021 07:00:00 GMT")</f>
        <v>Sat, 05 Jun 2021 07:00:00 GMT</v>
      </c>
      <c r="D47" s="2" t="str">
        <f>IFERROR(__xludf.DUMMYFUNCTION("""COMPUTED_VALUE"""),"Is Korean produce the hottest new culinary trend?  South China Morning Post")</f>
        <v>Is Korean produce the hottest new culinary trend?  South China Morning Post</v>
      </c>
    </row>
    <row r="48">
      <c r="A48" s="2" t="str">
        <f>IFERROR(__xludf.DUMMYFUNCTION("""COMPUTED_VALUE"""),"10 Netflix Originals of 2021 that will never be forgotten - Sportskeeda")</f>
        <v>10 Netflix Originals of 2021 that will never be forgotten - Sportskeeda</v>
      </c>
      <c r="B48" s="4" t="str">
        <f>IFERROR(__xludf.DUMMYFUNCTION("""COMPUTED_VALUE"""),"https://www.sportskeeda.com/pop-culture/10-netflix-originals-2021-will-never-forgotten")</f>
        <v>https://www.sportskeeda.com/pop-culture/10-netflix-originals-2021-will-never-forgotten</v>
      </c>
      <c r="C48" s="3" t="str">
        <f>IFERROR(__xludf.DUMMYFUNCTION("""COMPUTED_VALUE"""),"Mon, 06 Dec 2021 18:07:54 GMT")</f>
        <v>Mon, 06 Dec 2021 18:07:54 GMT</v>
      </c>
      <c r="D48" s="2" t="str">
        <f>IFERROR(__xludf.DUMMYFUNCTION("""COMPUTED_VALUE"""),"10 Netflix Originals of 2021 that will never be forgotten  Sportskeeda")</f>
        <v>10 Netflix Originals of 2021 that will never be forgotten  Sportskeeda</v>
      </c>
    </row>
    <row r="49">
      <c r="A49" s="2" t="str">
        <f>IFERROR(__xludf.DUMMYFUNCTION("""COMPUTED_VALUE"""),"How Korea is promoting tourism through movies, food and K-pop | Travel | Manorama English - Onmanorama")</f>
        <v>How Korea is promoting tourism through movies, food and K-pop | Travel | Manorama English - Onmanorama</v>
      </c>
      <c r="B49" s="4" t="str">
        <f>IFERROR(__xludf.DUMMYFUNCTION("""COMPUTED_VALUE"""),"https://www.onmanorama.com/travel/travel-news/2021/12/06/korea-promoting-tourism-movies-food-k-pop.html")</f>
        <v>https://www.onmanorama.com/travel/travel-news/2021/12/06/korea-promoting-tourism-movies-food-k-pop.html</v>
      </c>
      <c r="C49" s="3" t="str">
        <f>IFERROR(__xludf.DUMMYFUNCTION("""COMPUTED_VALUE"""),"Mon, 06 Dec 2021 12:59:24 GMT")</f>
        <v>Mon, 06 Dec 2021 12:59:24 GMT</v>
      </c>
      <c r="D49" s="2" t="str">
        <f>IFERROR(__xludf.DUMMYFUNCTION("""COMPUTED_VALUE"""),"How Korea is promoting tourism through movies, food and K-pop | Travel | 
Manorama English  Onmanorama")</f>
        <v>How Korea is promoting tourism through movies, food and K-pop | Travel | 
Manorama English  Onmanorama</v>
      </c>
    </row>
    <row r="50">
      <c r="A50" s="2" t="str">
        <f>IFERROR(__xludf.DUMMYFUNCTION("""COMPUTED_VALUE"""),"Chili Oil: vs. Hot Sauce, Uses, and Recipes - Greatist")</f>
        <v>Chili Oil: vs. Hot Sauce, Uses, and Recipes - Greatist</v>
      </c>
      <c r="B50" s="4" t="str">
        <f>IFERROR(__xludf.DUMMYFUNCTION("""COMPUTED_VALUE"""),"https://greatist.com/eat/chili-oil-how-to-use")</f>
        <v>https://greatist.com/eat/chili-oil-how-to-use</v>
      </c>
      <c r="C50" s="3" t="str">
        <f>IFERROR(__xludf.DUMMYFUNCTION("""COMPUTED_VALUE"""),"Sat, 06 Nov 2021 07:00:00 GMT")</f>
        <v>Sat, 06 Nov 2021 07:00:00 GMT</v>
      </c>
      <c r="D50" s="2" t="str">
        <f>IFERROR(__xludf.DUMMYFUNCTION("""COMPUTED_VALUE"""),"Chili Oil: vs. Hot Sauce, Uses, and Recipes  Greatist")</f>
        <v>Chili Oil: vs. Hot Sauce, Uses, and Recipes  Greatist</v>
      </c>
    </row>
    <row r="51">
      <c r="A51" s="2" t="str">
        <f>IFERROR(__xludf.DUMMYFUNCTION("""COMPUTED_VALUE"""),"10 Most Exotic Korean Foods you can try on your next trip to Korea - Out of Town Travel News")</f>
        <v>10 Most Exotic Korean Foods you can try on your next trip to Korea - Out of Town Travel News</v>
      </c>
      <c r="B51" s="4" t="str">
        <f>IFERROR(__xludf.DUMMYFUNCTION("""COMPUTED_VALUE"""),"https://outoftownblog.com/most-exotic-korean-foods/")</f>
        <v>https://outoftownblog.com/most-exotic-korean-foods/</v>
      </c>
      <c r="C51" s="3" t="str">
        <f>IFERROR(__xludf.DUMMYFUNCTION("""COMPUTED_VALUE"""),"Sun, 04 Jul 2021 07:00:00 GMT")</f>
        <v>Sun, 04 Jul 2021 07:00:00 GMT</v>
      </c>
      <c r="D51" s="2" t="str">
        <f>IFERROR(__xludf.DUMMYFUNCTION("""COMPUTED_VALUE"""),"10 Most Exotic Korean Foods you can try on your next trip to Korea  Out of 
Town Travel News")</f>
        <v>10 Most Exotic Korean Foods you can try on your next trip to Korea  Out of 
Town Travel News</v>
      </c>
    </row>
    <row r="52">
      <c r="A52" s="2" t="str">
        <f>IFERROR(__xludf.DUMMYFUNCTION("""COMPUTED_VALUE"""),"The 360 degree Korean Experience - Daijiworld.com")</f>
        <v>The 360 degree Korean Experience - Daijiworld.com</v>
      </c>
      <c r="B52" s="4" t="str">
        <f>IFERROR(__xludf.DUMMYFUNCTION("""COMPUTED_VALUE"""),"https://www.daijiworld.com/news/newsDisplay?newsID=901275")</f>
        <v>https://www.daijiworld.com/news/newsDisplay?newsID=901275</v>
      </c>
      <c r="C52" s="3" t="str">
        <f>IFERROR(__xludf.DUMMYFUNCTION("""COMPUTED_VALUE"""),"Mon, 06 Dec 2021 08:22:52 GMT")</f>
        <v>Mon, 06 Dec 2021 08:22:52 GMT</v>
      </c>
      <c r="D52" s="2" t="str">
        <f>IFERROR(__xludf.DUMMYFUNCTION("""COMPUTED_VALUE"""),"The 360 degree Korean Experience  Daijiworld.com")</f>
        <v>The 360 degree Korean Experience  Daijiworld.com</v>
      </c>
    </row>
    <row r="53">
      <c r="A53" s="2" t="str">
        <f>IFERROR(__xludf.DUMMYFUNCTION("""COMPUTED_VALUE"""),"6 Of Our Favorite K-Drama Neighborhoods - Cosmopolitan Philippines")</f>
        <v>6 Of Our Favorite K-Drama Neighborhoods - Cosmopolitan Philippines</v>
      </c>
      <c r="B53" s="4" t="str">
        <f>IFERROR(__xludf.DUMMYFUNCTION("""COMPUTED_VALUE"""),"https://www.cosmo.ph/entertainment/k-drama-neighborhoods-a4575-20211107")</f>
        <v>https://www.cosmo.ph/entertainment/k-drama-neighborhoods-a4575-20211107</v>
      </c>
      <c r="C53" s="3" t="str">
        <f>IFERROR(__xludf.DUMMYFUNCTION("""COMPUTED_VALUE"""),"Sun, 07 Nov 2021 07:00:00 GMT")</f>
        <v>Sun, 07 Nov 2021 07:00:00 GMT</v>
      </c>
      <c r="D53" s="2" t="str">
        <f>IFERROR(__xludf.DUMMYFUNCTION("""COMPUTED_VALUE"""),"6 Of Our Favorite K-Drama Neighborhoods  Cosmopolitan Philippines")</f>
        <v>6 Of Our Favorite K-Drama Neighborhoods  Cosmopolitan Philippines</v>
      </c>
    </row>
    <row r="54">
      <c r="A54" s="2" t="str">
        <f>IFERROR(__xludf.DUMMYFUNCTION("""COMPUTED_VALUE"""),"Meet Santa, see Alicia Keys perform, watch critically acclaimed films: Your December highlights for Expo 2020 Dubai - Gulf News")</f>
        <v>Meet Santa, see Alicia Keys perform, watch critically acclaimed films: Your December highlights for Expo 2020 Dubai - Gulf News</v>
      </c>
      <c r="B54" s="4" t="str">
        <f>IFERROR(__xludf.DUMMYFUNCTION("""COMPUTED_VALUE"""),"https://gulfnews.com/expo-2020/visit-the-expo/meet-santa-see-alicia-keys-perform-watch-critically-acclaimed-films-your-december-highlights-for-expo-2020-dubai-1.1638705748550")</f>
        <v>https://gulfnews.com/expo-2020/visit-the-expo/meet-santa-see-alicia-keys-perform-watch-critically-acclaimed-films-your-december-highlights-for-expo-2020-dubai-1.1638705748550</v>
      </c>
      <c r="C54" s="3" t="str">
        <f>IFERROR(__xludf.DUMMYFUNCTION("""COMPUTED_VALUE"""),"Sun, 05 Dec 2021 13:10:12 GMT")</f>
        <v>Sun, 05 Dec 2021 13:10:12 GMT</v>
      </c>
      <c r="D54" s="2" t="str">
        <f>IFERROR(__xludf.DUMMYFUNCTION("""COMPUTED_VALUE"""),"Meet Santa, see Alicia Keys perform, watch critically acclaimed films: Your 
December highlights for Expo 2020 Dubai  Gulf News")</f>
        <v>Meet Santa, see Alicia Keys perform, watch critically acclaimed films: Your 
December highlights for Expo 2020 Dubai  Gulf News</v>
      </c>
    </row>
    <row r="55">
      <c r="A55" s="2" t="str">
        <f>IFERROR(__xludf.DUMMYFUNCTION("""COMPUTED_VALUE"""),"Kolkata is slowly fulfilling the growing demand for Korean cuisine - Telegraph India")</f>
        <v>Kolkata is slowly fulfilling the growing demand for Korean cuisine - Telegraph India</v>
      </c>
      <c r="B55" s="4" t="str">
        <f>IFERROR(__xludf.DUMMYFUNCTION("""COMPUTED_VALUE"""),"https://www.telegraphindia.com/my-kolkata/lifestyle/calcutta-is-slowly-fulfilling-the-growing-demand-for-korean-cuisine/cid/1842030")</f>
        <v>https://www.telegraphindia.com/my-kolkata/lifestyle/calcutta-is-slowly-fulfilling-the-growing-demand-for-korean-cuisine/cid/1842030</v>
      </c>
      <c r="C55" s="3" t="str">
        <f>IFERROR(__xludf.DUMMYFUNCTION("""COMPUTED_VALUE"""),"Mon, 06 Dec 2021 02:23:33 GMT")</f>
        <v>Mon, 06 Dec 2021 02:23:33 GMT</v>
      </c>
      <c r="D55" s="2" t="str">
        <f>IFERROR(__xludf.DUMMYFUNCTION("""COMPUTED_VALUE"""),"Kolkata is slowly fulfilling the growing demand for Korean cuisine  Telegraph 
India")</f>
        <v>Kolkata is slowly fulfilling the growing demand for Korean cuisine  Telegraph 
India</v>
      </c>
    </row>
    <row r="56">
      <c r="A56" s="2" t="str">
        <f>IFERROR(__xludf.DUMMYFUNCTION("""COMPUTED_VALUE"""),"40 Best Shows on Netflix to Watch in December 2021: Good TV Series to Watch Now - Real Simple")</f>
        <v>40 Best Shows on Netflix to Watch in December 2021: Good TV Series to Watch Now - Real Simple</v>
      </c>
      <c r="B56" s="4" t="str">
        <f>IFERROR(__xludf.DUMMYFUNCTION("""COMPUTED_VALUE"""),"https://www.realsimple.com/work-life/entertainment/shows-movies/best-shows-on-netflix-to-watch-december")</f>
        <v>https://www.realsimple.com/work-life/entertainment/shows-movies/best-shows-on-netflix-to-watch-december</v>
      </c>
      <c r="C56" s="3" t="str">
        <f>IFERROR(__xludf.DUMMYFUNCTION("""COMPUTED_VALUE"""),"Thu, 02 Dec 2021 19:01:10 GMT")</f>
        <v>Thu, 02 Dec 2021 19:01:10 GMT</v>
      </c>
      <c r="D56" s="2" t="str">
        <f>IFERROR(__xludf.DUMMYFUNCTION("""COMPUTED_VALUE"""),"40 Best Shows on Netflix to Watch in December 2021: Good TV Series to Watch 
Now  Real Simple")</f>
        <v>40 Best Shows on Netflix to Watch in December 2021: Good TV Series to Watch 
Now  Real Simple</v>
      </c>
    </row>
    <row r="57">
      <c r="A57" s="2" t="str">
        <f>IFERROR(__xludf.DUMMYFUNCTION("""COMPUTED_VALUE"""),"BTS scores biggest boxscore in almost a decade with four-night LA concert: Billboard - Arirang News")</f>
        <v>BTS scores biggest boxscore in almost a decade with four-night LA concert: Billboard - Arirang News</v>
      </c>
      <c r="B57" s="4" t="str">
        <f>IFERROR(__xludf.DUMMYFUNCTION("""COMPUTED_VALUE"""),"http://www.arirang.co.kr/News/News_View.asp?nseq=288844")</f>
        <v>http://www.arirang.co.kr/News/News_View.asp?nseq=288844</v>
      </c>
      <c r="C57" s="3" t="str">
        <f>IFERROR(__xludf.DUMMYFUNCTION("""COMPUTED_VALUE"""),"Sun, 05 Dec 2021 20:33:49 GMT")</f>
        <v>Sun, 05 Dec 2021 20:33:49 GMT</v>
      </c>
      <c r="D57" s="2" t="str">
        <f>IFERROR(__xludf.DUMMYFUNCTION("""COMPUTED_VALUE"""),"BTS scores biggest boxscore in almost a decade with four-night LA concert: 
Billboard  Arirang News")</f>
        <v>BTS scores biggest boxscore in almost a decade with four-night LA concert: 
Billboard  Arirang News</v>
      </c>
    </row>
    <row r="58">
      <c r="A58" s="2" t="str">
        <f>IFERROR(__xludf.DUMMYFUNCTION("""COMPUTED_VALUE"""),"From 'Spider-Man: No Way Home' to 'Matrix 4,' big movies gearing up for cinema releases in December - Korea Times")</f>
        <v>From 'Spider-Man: No Way Home' to 'Matrix 4,' big movies gearing up for cinema releases in December - Korea Times</v>
      </c>
      <c r="B58" s="4" t="str">
        <f>IFERROR(__xludf.DUMMYFUNCTION("""COMPUTED_VALUE"""),"https://www.koreatimes.co.kr/www/art/2021/12/398_320002.html")</f>
        <v>https://www.koreatimes.co.kr/www/art/2021/12/398_320002.html</v>
      </c>
      <c r="C58" s="3" t="str">
        <f>IFERROR(__xludf.DUMMYFUNCTION("""COMPUTED_VALUE"""),"Mon, 06 Dec 2021 00:05:00 GMT")</f>
        <v>Mon, 06 Dec 2021 00:05:00 GMT</v>
      </c>
      <c r="D58" s="2" t="str">
        <f>IFERROR(__xludf.DUMMYFUNCTION("""COMPUTED_VALUE"""),"From 'Spider-Man: No Way Home' to 'Matrix 4,' big movies gearing up for 
cinema releases in December  Korea Times")</f>
        <v>From 'Spider-Man: No Way Home' to 'Matrix 4,' big movies gearing up for 
cinema releases in December  Korea Times</v>
      </c>
    </row>
    <row r="59">
      <c r="A59" s="2" t="str">
        <f>IFERROR(__xludf.DUMMYFUNCTION("""COMPUTED_VALUE"""),"Sweet delights - The Sun Daily")</f>
        <v>Sweet delights - The Sun Daily</v>
      </c>
      <c r="B59" s="4" t="str">
        <f>IFERROR(__xludf.DUMMYFUNCTION("""COMPUTED_VALUE"""),"https://www.thesundaily.my/style-life/sweet-delights-KK8628905")</f>
        <v>https://www.thesundaily.my/style-life/sweet-delights-KK8628905</v>
      </c>
      <c r="C59" s="3" t="str">
        <f>IFERROR(__xludf.DUMMYFUNCTION("""COMPUTED_VALUE"""),"Mon, 06 Dec 2021 02:36:19 GMT")</f>
        <v>Mon, 06 Dec 2021 02:36:19 GMT</v>
      </c>
      <c r="D59" s="2" t="str">
        <f>IFERROR(__xludf.DUMMYFUNCTION("""COMPUTED_VALUE"""),"Sweet delights  The Sun Daily")</f>
        <v>Sweet delights  The Sun Daily</v>
      </c>
    </row>
    <row r="60">
      <c r="A60" s="2" t="str">
        <f>IFERROR(__xludf.DUMMYFUNCTION("""COMPUTED_VALUE"""),"Beyond Seoul: 8 South Korean cities to add to your bucket list - Lifestyle Asia")</f>
        <v>Beyond Seoul: 8 South Korean cities to add to your bucket list - Lifestyle Asia</v>
      </c>
      <c r="B60" s="4" t="str">
        <f>IFERROR(__xludf.DUMMYFUNCTION("""COMPUTED_VALUE"""),"https://www.lifestyleasia.com/bk/travel/destinations/south-korean-cities-to-add-to-bucket-list/")</f>
        <v>https://www.lifestyleasia.com/bk/travel/destinations/south-korean-cities-to-add-to-bucket-list/</v>
      </c>
      <c r="C60" s="3" t="str">
        <f>IFERROR(__xludf.DUMMYFUNCTION("""COMPUTED_VALUE"""),"Wed, 17 Nov 2021 08:00:00 GMT")</f>
        <v>Wed, 17 Nov 2021 08:00:00 GMT</v>
      </c>
      <c r="D60" s="2" t="str">
        <f>IFERROR(__xludf.DUMMYFUNCTION("""COMPUTED_VALUE"""),"Beyond Seoul: 8 South Korean cities to add to your bucket list  Lifestyle 
Asia")</f>
        <v>Beyond Seoul: 8 South Korean cities to add to your bucket list  Lifestyle 
Asia</v>
      </c>
    </row>
    <row r="61">
      <c r="A61" s="2" t="str">
        <f>IFERROR(__xludf.DUMMYFUNCTION("""COMPUTED_VALUE"""),"Netflix: 37 of the absolute best movies to watch - CNET")</f>
        <v>Netflix: 37 of the absolute best movies to watch - CNET</v>
      </c>
      <c r="B61" s="4" t="str">
        <f>IFERROR(__xludf.DUMMYFUNCTION("""COMPUTED_VALUE"""),"https://www.cnet.com/news/netflix-37-of-the-absolute-best-movies-to-stream-this-evening/")</f>
        <v>https://www.cnet.com/news/netflix-37-of-the-absolute-best-movies-to-stream-this-evening/</v>
      </c>
      <c r="C61" s="3" t="str">
        <f>IFERROR(__xludf.DUMMYFUNCTION("""COMPUTED_VALUE"""),"Sun, 05 Dec 2021 23:47:00 GMT")</f>
        <v>Sun, 05 Dec 2021 23:47:00 GMT</v>
      </c>
      <c r="D61" s="2" t="str">
        <f>IFERROR(__xludf.DUMMYFUNCTION("""COMPUTED_VALUE"""),"Netflix: 37 of the absolute best movies to watch  CNET")</f>
        <v>Netflix: 37 of the absolute best movies to watch  CNET</v>
      </c>
    </row>
    <row r="62">
      <c r="A62" s="2" t="str">
        <f>IFERROR(__xludf.DUMMYFUNCTION("""COMPUTED_VALUE"""),"How Korean culture became a global phenomenon - Marketplace.org")</f>
        <v>How Korean culture became a global phenomenon - Marketplace.org</v>
      </c>
      <c r="B62" s="4" t="str">
        <f>IFERROR(__xludf.DUMMYFUNCTION("""COMPUTED_VALUE"""),"https://www.marketplace.org/2021/11/18/how-korean-culture-became-a-global-phenomenon/")</f>
        <v>https://www.marketplace.org/2021/11/18/how-korean-culture-became-a-global-phenomenon/</v>
      </c>
      <c r="C62" s="3" t="str">
        <f>IFERROR(__xludf.DUMMYFUNCTION("""COMPUTED_VALUE"""),"Thu, 18 Nov 2021 08:00:00 GMT")</f>
        <v>Thu, 18 Nov 2021 08:00:00 GMT</v>
      </c>
      <c r="D62" s="2" t="str">
        <f>IFERROR(__xludf.DUMMYFUNCTION("""COMPUTED_VALUE"""),"How Korean culture became a global phenomenon  Marketplace.org")</f>
        <v>How Korean culture became a global phenomenon  Marketplace.org</v>
      </c>
    </row>
    <row r="63">
      <c r="A63" s="2" t="str">
        <f>IFERROR(__xludf.DUMMYFUNCTION("""COMPUTED_VALUE"""),"Must-Try Korean Food When You Visit South Korea - Cosmopolitan Philippines")</f>
        <v>Must-Try Korean Food When You Visit South Korea - Cosmopolitan Philippines</v>
      </c>
      <c r="B63" s="4" t="str">
        <f>IFERROR(__xludf.DUMMYFUNCTION("""COMPUTED_VALUE"""),"https://www.cosmo.ph/lifestyle/food-drink/must-try-korean-food-south-korea-a4985-20211127-lfrm")</f>
        <v>https://www.cosmo.ph/lifestyle/food-drink/must-try-korean-food-south-korea-a4985-20211127-lfrm</v>
      </c>
      <c r="C63" s="3" t="str">
        <f>IFERROR(__xludf.DUMMYFUNCTION("""COMPUTED_VALUE"""),"Fri, 26 Nov 2021 22:00:00 GMT")</f>
        <v>Fri, 26 Nov 2021 22:00:00 GMT</v>
      </c>
      <c r="D63" s="2" t="str">
        <f>IFERROR(__xludf.DUMMYFUNCTION("""COMPUTED_VALUE"""),"Must-Try Korean Food When You Visit South Korea  Cosmopolitan Philippines")</f>
        <v>Must-Try Korean Food When You Visit South Korea  Cosmopolitan Philippines</v>
      </c>
    </row>
    <row r="64">
      <c r="A64" s="2" t="str">
        <f>IFERROR(__xludf.DUMMYFUNCTION("""COMPUTED_VALUE"""),"The Korean wave - Telegraph India")</f>
        <v>The Korean wave - Telegraph India</v>
      </c>
      <c r="B64" s="4" t="str">
        <f>IFERROR(__xludf.DUMMYFUNCTION("""COMPUTED_VALUE"""),"https://www.telegraphindia.com/my-kolkata/lifestyle/the-korean-wave/cid/1838799")</f>
        <v>https://www.telegraphindia.com/my-kolkata/lifestyle/the-korean-wave/cid/1838799</v>
      </c>
      <c r="C64" s="3" t="str">
        <f>IFERROR(__xludf.DUMMYFUNCTION("""COMPUTED_VALUE"""),"Sun, 14 Nov 2021 08:00:00 GMT")</f>
        <v>Sun, 14 Nov 2021 08:00:00 GMT</v>
      </c>
      <c r="D64" s="2" t="str">
        <f>IFERROR(__xludf.DUMMYFUNCTION("""COMPUTED_VALUE"""),"The Korean wave  Telegraph India")</f>
        <v>The Korean wave  Telegraph India</v>
      </c>
    </row>
    <row r="65">
      <c r="A65" s="2" t="str">
        <f>IFERROR(__xludf.DUMMYFUNCTION("""COMPUTED_VALUE"""),"K-drama Adoption Storylines Are Making Positive Strides, But There’s More Work to Do - TeenVogue.com")</f>
        <v>K-drama Adoption Storylines Are Making Positive Strides, But There’s More Work to Do - TeenVogue.com</v>
      </c>
      <c r="B65" s="4" t="str">
        <f>IFERROR(__xludf.DUMMYFUNCTION("""COMPUTED_VALUE"""),"https://www.teenvogue.com/story/k-drama-adoption-storylines-south-korean-history")</f>
        <v>https://www.teenvogue.com/story/k-drama-adoption-storylines-south-korean-history</v>
      </c>
      <c r="C65" s="3" t="str">
        <f>IFERROR(__xludf.DUMMYFUNCTION("""COMPUTED_VALUE"""),"Wed, 24 Nov 2021 13:02:47 GMT")</f>
        <v>Wed, 24 Nov 2021 13:02:47 GMT</v>
      </c>
      <c r="D65" s="2" t="str">
        <f>IFERROR(__xludf.DUMMYFUNCTION("""COMPUTED_VALUE"""),"K-drama Adoption Storylines Are Making Positive Strides, But There’s More 
Work to Do  TeenVogue.com")</f>
        <v>K-drama Adoption Storylines Are Making Positive Strides, But There’s More 
Work to Do  TeenVogue.com</v>
      </c>
    </row>
    <row r="66">
      <c r="A66" s="2" t="str">
        <f>IFERROR(__xludf.DUMMYFUNCTION("""COMPUTED_VALUE"""),"‘Squid Game’ Stars Reflect on Dealing With Show’s Success: “It Was Hard to Follow” - Hollywood Reporter")</f>
        <v>‘Squid Game’ Stars Reflect on Dealing With Show’s Success: “It Was Hard to Follow” - Hollywood Reporter</v>
      </c>
      <c r="B66" s="4" t="str">
        <f>IFERROR(__xludf.DUMMYFUNCTION("""COMPUTED_VALUE"""),"https://www.hollywoodreporter.com/tv/tv-features/squid-game-stars-interview-netflix-show-success-1235055801/")</f>
        <v>https://www.hollywoodreporter.com/tv/tv-features/squid-game-stars-interview-netflix-show-success-1235055801/</v>
      </c>
      <c r="C66" s="3" t="str">
        <f>IFERROR(__xludf.DUMMYFUNCTION("""COMPUTED_VALUE"""),"Sat, 04 Dec 2021 17:45:32 GMT")</f>
        <v>Sat, 04 Dec 2021 17:45:32 GMT</v>
      </c>
      <c r="D66" s="2" t="str">
        <f>IFERROR(__xludf.DUMMYFUNCTION("""COMPUTED_VALUE"""),"‘Squid Game’ Stars Reflect on Dealing With Show’s Success: “It Was Hard to 
Follow”  Hollywood Reporter")</f>
        <v>‘Squid Game’ Stars Reflect on Dealing With Show’s Success: “It Was Hard to 
Follow”  Hollywood Reporter</v>
      </c>
    </row>
    <row r="67">
      <c r="A67" s="2" t="str">
        <f>IFERROR(__xludf.DUMMYFUNCTION("""COMPUTED_VALUE"""),"Underdog brewery wins hearts of young drinkers with creative biz tactics - Korea Times")</f>
        <v>Underdog brewery wins hearts of young drinkers with creative biz tactics - Korea Times</v>
      </c>
      <c r="B67" s="4" t="str">
        <f>IFERROR(__xludf.DUMMYFUNCTION("""COMPUTED_VALUE"""),"https://www.koreatimes.co.kr/www/tech/2021/12/419_319812.html")</f>
        <v>https://www.koreatimes.co.kr/www/tech/2021/12/419_319812.html</v>
      </c>
      <c r="C67" s="3" t="str">
        <f>IFERROR(__xludf.DUMMYFUNCTION("""COMPUTED_VALUE"""),"Wed, 01 Dec 2021 23:30:00 GMT")</f>
        <v>Wed, 01 Dec 2021 23:30:00 GMT</v>
      </c>
      <c r="D67" s="2" t="str">
        <f>IFERROR(__xludf.DUMMYFUNCTION("""COMPUTED_VALUE"""),"Underdog brewery wins hearts of young drinkers with creative biz tactics  Korea 
Times")</f>
        <v>Underdog brewery wins hearts of young drinkers with creative biz tactics  Korea 
Times</v>
      </c>
    </row>
    <row r="68">
      <c r="A68" s="2" t="str">
        <f>IFERROR(__xludf.DUMMYFUNCTION("""COMPUTED_VALUE"""),"Jan Risher: Embrace your weird, discover what makes you happy and find your people - The Advocate")</f>
        <v>Jan Risher: Embrace your weird, discover what makes you happy and find your people - The Advocate</v>
      </c>
      <c r="B68" s="4" t="str">
        <f>IFERROR(__xludf.DUMMYFUNCTION("""COMPUTED_VALUE"""),"https://www.theadvocate.com/acadiana/entertainment_life/jan_risher/article_cf52e7a4-4fb9-11ec-82cf-9342387f4ec2.html")</f>
        <v>https://www.theadvocate.com/acadiana/entertainment_life/jan_risher/article_cf52e7a4-4fb9-11ec-82cf-9342387f4ec2.html</v>
      </c>
      <c r="C68" s="3" t="str">
        <f>IFERROR(__xludf.DUMMYFUNCTION("""COMPUTED_VALUE"""),"Sat, 27 Nov 2021 19:39:00 GMT")</f>
        <v>Sat, 27 Nov 2021 19:39:00 GMT</v>
      </c>
      <c r="D68" s="2" t="str">
        <f>IFERROR(__xludf.DUMMYFUNCTION("""COMPUTED_VALUE"""),"Jan Risher: Embrace your weird, discover what makes you happy and find your 
people  The Advocate")</f>
        <v>Jan Risher: Embrace your weird, discover what makes you happy and find your 
people  The Advocate</v>
      </c>
    </row>
    <row r="69">
      <c r="A69" s="2" t="str">
        <f>IFERROR(__xludf.DUMMYFUNCTION("""COMPUTED_VALUE"""),"Connecting people and deepening ties: India-South Korea relations - Observer Research Foundation")</f>
        <v>Connecting people and deepening ties: India-South Korea relations - Observer Research Foundation</v>
      </c>
      <c r="B69" s="4" t="str">
        <f>IFERROR(__xludf.DUMMYFUNCTION("""COMPUTED_VALUE"""),"https://www.orfonline.org/expert-speak/connecting-people-and-deepening-ties-india-south-korea-relations/")</f>
        <v>https://www.orfonline.org/expert-speak/connecting-people-and-deepening-ties-india-south-korea-relations/</v>
      </c>
      <c r="C69" s="3" t="str">
        <f>IFERROR(__xludf.DUMMYFUNCTION("""COMPUTED_VALUE"""),"Thu, 18 Nov 2021 08:00:00 GMT")</f>
        <v>Thu, 18 Nov 2021 08:00:00 GMT</v>
      </c>
      <c r="D69" s="2" t="str">
        <f>IFERROR(__xludf.DUMMYFUNCTION("""COMPUTED_VALUE"""),"Connecting people and deepening ties: India-South Korea relations  Observer 
Research Foundation")</f>
        <v>Connecting people and deepening ties: India-South Korea relations  Observer 
Research Foundation</v>
      </c>
    </row>
    <row r="70">
      <c r="A70" s="2" t="str">
        <f>IFERROR(__xludf.DUMMYFUNCTION("""COMPUTED_VALUE"""),"Is Korean produce the hottest new culinary trend? - South China Morning Post")</f>
        <v>Is Korean produce the hottest new culinary trend? - South China Morning Post</v>
      </c>
      <c r="B70" s="4" t="str">
        <f>IFERROR(__xludf.DUMMYFUNCTION("""COMPUTED_VALUE"""),"https://www.scmp.com/magazines/style/well-being/article/3136097/are-k-pop-and-k-dramas-spurring-popularity-native")</f>
        <v>https://www.scmp.com/magazines/style/well-being/article/3136097/are-k-pop-and-k-dramas-spurring-popularity-native</v>
      </c>
      <c r="C70" s="3" t="str">
        <f>IFERROR(__xludf.DUMMYFUNCTION("""COMPUTED_VALUE"""),"Sat, 05 Jun 2021 07:00:00 GMT")</f>
        <v>Sat, 05 Jun 2021 07:00:00 GMT</v>
      </c>
      <c r="D70" s="2" t="str">
        <f>IFERROR(__xludf.DUMMYFUNCTION("""COMPUTED_VALUE"""),"Is Korean produce the hottest new culinary trend?  South China Morning Post")</f>
        <v>Is Korean produce the hottest new culinary trend?  South China Morning Post</v>
      </c>
    </row>
    <row r="71">
      <c r="A71" s="2" t="str">
        <f>IFERROR(__xludf.DUMMYFUNCTION("""COMPUTED_VALUE"""),"10 'Hospital Playlist 2'-Themed Merch + Food You'll Love - Cosmopolitan Philippines")</f>
        <v>10 'Hospital Playlist 2'-Themed Merch + Food You'll Love - Cosmopolitan Philippines</v>
      </c>
      <c r="B71" s="4" t="str">
        <f>IFERROR(__xludf.DUMMYFUNCTION("""COMPUTED_VALUE"""),"https://www.cosmo.ph/lifestyle/where-to-buy-hospital-playlist-2-themed-merch-food-a4575-20210822")</f>
        <v>https://www.cosmo.ph/lifestyle/where-to-buy-hospital-playlist-2-themed-merch-food-a4575-20210822</v>
      </c>
      <c r="C71" s="3" t="str">
        <f>IFERROR(__xludf.DUMMYFUNCTION("""COMPUTED_VALUE"""),"Sun, 22 Aug 2021 07:00:00 GMT")</f>
        <v>Sun, 22 Aug 2021 07:00:00 GMT</v>
      </c>
      <c r="D71" s="2" t="str">
        <f>IFERROR(__xludf.DUMMYFUNCTION("""COMPUTED_VALUE"""),"10 'Hospital Playlist 2'-Themed Merch + Food You'll Love  Cosmopolitan 
Philippines")</f>
        <v>10 'Hospital Playlist 2'-Themed Merch + Food You'll Love  Cosmopolitan 
Philippines</v>
      </c>
    </row>
    <row r="72">
      <c r="A72" s="2" t="str">
        <f>IFERROR(__xludf.DUMMYFUNCTION("""COMPUTED_VALUE"""),"Made-in-China bibimbap in K-drama Vincenzo sparks outrage - AsiaOne")</f>
        <v>Made-in-China bibimbap in K-drama Vincenzo sparks outrage - AsiaOne</v>
      </c>
      <c r="B72" s="4" t="str">
        <f>IFERROR(__xludf.DUMMYFUNCTION("""COMPUTED_VALUE"""),"https://www.asiaone.com/entertainment/made-china-bibimbap-k-drama-vincenzo-sparks-outrage")</f>
        <v>https://www.asiaone.com/entertainment/made-china-bibimbap-k-drama-vincenzo-sparks-outrage</v>
      </c>
      <c r="C72" s="3" t="str">
        <f>IFERROR(__xludf.DUMMYFUNCTION("""COMPUTED_VALUE"""),"Wed, 17 Mar 2021 07:00:00 GMT")</f>
        <v>Wed, 17 Mar 2021 07:00:00 GMT</v>
      </c>
      <c r="D72" s="2" t="str">
        <f>IFERROR(__xludf.DUMMYFUNCTION("""COMPUTED_VALUE"""),"Made-in-China bibimbap in K-drama Vincenzo sparks outrage  AsiaOne")</f>
        <v>Made-in-China bibimbap in K-drama Vincenzo sparks outrage  AsiaOne</v>
      </c>
    </row>
    <row r="73">
      <c r="A73" s="2" t="str">
        <f>IFERROR(__xludf.DUMMYFUNCTION("""COMPUTED_VALUE"""),"3 K-Dramas With the Longest-Running Episodic Season - Showbiz Cheat Sheet")</f>
        <v>3 K-Dramas With the Longest-Running Episodic Season - Showbiz Cheat Sheet</v>
      </c>
      <c r="B73" s="4" t="str">
        <f>IFERROR(__xludf.DUMMYFUNCTION("""COMPUTED_VALUE"""),"https://www.cheatsheet.com/entertainment/3-k-dramas-with-the-longest-running-episodic-season.html/")</f>
        <v>https://www.cheatsheet.com/entertainment/3-k-dramas-with-the-longest-running-episodic-season.html/</v>
      </c>
      <c r="C73" s="3" t="str">
        <f>IFERROR(__xludf.DUMMYFUNCTION("""COMPUTED_VALUE"""),"Wed, 01 Dec 2021 22:47:33 GMT")</f>
        <v>Wed, 01 Dec 2021 22:47:33 GMT</v>
      </c>
      <c r="D73" s="2" t="str">
        <f>IFERROR(__xludf.DUMMYFUNCTION("""COMPUTED_VALUE"""),"3 K-Dramas With the Longest-Running Episodic Season  Showbiz Cheat Sheet")</f>
        <v>3 K-Dramas With the Longest-Running Episodic Season  Showbiz Cheat Sheet</v>
      </c>
    </row>
    <row r="74">
      <c r="A74" s="2" t="str">
        <f>IFERROR(__xludf.DUMMYFUNCTION("""COMPUTED_VALUE"""),"Delicious product placements in Kdramas that make us drool: Fried chicken, Subway &amp; more! - PINKVILLA")</f>
        <v>Delicious product placements in Kdramas that make us drool: Fried chicken, Subway &amp; more! - PINKVILLA</v>
      </c>
      <c r="B74" s="4" t="str">
        <f>IFERROR(__xludf.DUMMYFUNCTION("""COMPUTED_VALUE"""),"https://www.pinkvilla.com/entertainment/delicious-product-placements-kdramas-make-us-drool-fried-chicken-subway-more-739163")</f>
        <v>https://www.pinkvilla.com/entertainment/delicious-product-placements-kdramas-make-us-drool-fried-chicken-subway-more-739163</v>
      </c>
      <c r="C74" s="3" t="str">
        <f>IFERROR(__xludf.DUMMYFUNCTION("""COMPUTED_VALUE"""),"Sun, 16 May 2021 07:00:00 GMT")</f>
        <v>Sun, 16 May 2021 07:00:00 GMT</v>
      </c>
      <c r="D74" s="2" t="str">
        <f>IFERROR(__xludf.DUMMYFUNCTION("""COMPUTED_VALUE"""),"Delicious product placements in Kdramas that make us drool: Fried chicken, 
Subway &amp; more!  PINKVILLA")</f>
        <v>Delicious product placements in Kdramas that make us drool: Fried chicken, 
Subway &amp; more!  PINKVILLA</v>
      </c>
    </row>
    <row r="75">
      <c r="A75" s="2" t="str">
        <f>IFERROR(__xludf.DUMMYFUNCTION("""COMPUTED_VALUE"""),"Indian vernacular, with a dash of Korean lingo - The Hindu")</f>
        <v>Indian vernacular, with a dash of Korean lingo - The Hindu</v>
      </c>
      <c r="B75" s="4" t="str">
        <f>IFERROR(__xludf.DUMMYFUNCTION("""COMPUTED_VALUE"""),"https://www.thehindu.com/society/korean-drama-culture-wave-across-india-in-everday-language-conversation-bts/article36979919.ece")</f>
        <v>https://www.thehindu.com/society/korean-drama-culture-wave-across-india-in-everday-language-conversation-bts/article36979919.ece</v>
      </c>
      <c r="C75" s="3" t="str">
        <f>IFERROR(__xludf.DUMMYFUNCTION("""COMPUTED_VALUE"""),"Wed, 13 Oct 2021 07:00:00 GMT")</f>
        <v>Wed, 13 Oct 2021 07:00:00 GMT</v>
      </c>
      <c r="D75" s="2" t="str">
        <f>IFERROR(__xludf.DUMMYFUNCTION("""COMPUTED_VALUE"""),"Indian vernacular, with a dash of Korean lingo  The Hindu")</f>
        <v>Indian vernacular, with a dash of Korean lingo  The Hindu</v>
      </c>
    </row>
    <row r="76">
      <c r="A76" s="2" t="str">
        <f>IFERROR(__xludf.DUMMYFUNCTION("""COMPUTED_VALUE"""),"10 of the highest-paid K-drama actors you need to know about - Lifestyle Asia")</f>
        <v>10 of the highest-paid K-drama actors you need to know about - Lifestyle Asia</v>
      </c>
      <c r="B76" s="4" t="str">
        <f>IFERROR(__xludf.DUMMYFUNCTION("""COMPUTED_VALUE"""),"https://www.lifestyleasia.com/ind/culture/entertainment/10-highest-paid-korean-drama-actors/")</f>
        <v>https://www.lifestyleasia.com/ind/culture/entertainment/10-highest-paid-korean-drama-actors/</v>
      </c>
      <c r="C76" s="3" t="str">
        <f>IFERROR(__xludf.DUMMYFUNCTION("""COMPUTED_VALUE"""),"Wed, 17 Nov 2021 08:00:00 GMT")</f>
        <v>Wed, 17 Nov 2021 08:00:00 GMT</v>
      </c>
      <c r="D76" s="2" t="str">
        <f>IFERROR(__xludf.DUMMYFUNCTION("""COMPUTED_VALUE"""),"10 of the highest-paid K-drama actors you need to know about  Lifestyle Asia")</f>
        <v>10 of the highest-paid K-drama actors you need to know about  Lifestyle Asia</v>
      </c>
    </row>
    <row r="77">
      <c r="A77" s="2" t="str">
        <f>IFERROR(__xludf.DUMMYFUNCTION("""COMPUTED_VALUE"""),"Korean Cultural Center New York Announces Korean Movie Night at Home: Historical Films Series, with a new lineup of 4 period films in December - Yahoo Finance")</f>
        <v>Korean Cultural Center New York Announces Korean Movie Night at Home: Historical Films Series, with a new lineup of 4 period films in December - Yahoo Finance</v>
      </c>
      <c r="B77" s="4" t="str">
        <f>IFERROR(__xludf.DUMMYFUNCTION("""COMPUTED_VALUE"""),"https://finance.yahoo.com/news/korean-cultural-center-york-announces-223100061.html")</f>
        <v>https://finance.yahoo.com/news/korean-cultural-center-york-announces-223100061.html</v>
      </c>
      <c r="C77" s="3" t="str">
        <f>IFERROR(__xludf.DUMMYFUNCTION("""COMPUTED_VALUE"""),"Fri, 03 Dec 2021 22:31:00 GMT")</f>
        <v>Fri, 03 Dec 2021 22:31:00 GMT</v>
      </c>
      <c r="D77" s="2" t="str">
        <f>IFERROR(__xludf.DUMMYFUNCTION("""COMPUTED_VALUE"""),"Korean Cultural Center New York Announces Korean Movie Night at Home: 
Historical Films Series, with a new lineup of 4 period films in December  Yahoo 
Finance")</f>
        <v>Korean Cultural Center New York Announces Korean Movie Night at Home: 
Historical Films Series, with a new lineup of 4 period films in December  Yahoo 
Finance</v>
      </c>
    </row>
    <row r="78">
      <c r="A78" s="2" t="str">
        <f>IFERROR(__xludf.DUMMYFUNCTION("""COMPUTED_VALUE"""),"South Korea to launch task force on banning dog meat - ABC News")</f>
        <v>South Korea to launch task force on banning dog meat - ABC News</v>
      </c>
      <c r="B78" s="4" t="str">
        <f>IFERROR(__xludf.DUMMYFUNCTION("""COMPUTED_VALUE"""),"https://abcnews.go.com/International/wireStory/south-korea-launch-task-force-banning-dog-meat-81390234")</f>
        <v>https://abcnews.go.com/International/wireStory/south-korea-launch-task-force-banning-dog-meat-81390234</v>
      </c>
      <c r="C78" s="3" t="str">
        <f>IFERROR(__xludf.DUMMYFUNCTION("""COMPUTED_VALUE"""),"Thu, 25 Nov 2021 09:52:26 GMT")</f>
        <v>Thu, 25 Nov 2021 09:52:26 GMT</v>
      </c>
      <c r="D78" s="2" t="str">
        <f>IFERROR(__xludf.DUMMYFUNCTION("""COMPUTED_VALUE"""),"South Korea to launch task force on banning dog meat  ABC News")</f>
        <v>South Korea to launch task force on banning dog meat  ABC News</v>
      </c>
    </row>
    <row r="79">
      <c r="A79" s="2" t="str">
        <f>IFERROR(__xludf.DUMMYFUNCTION("""COMPUTED_VALUE"""),"Korean-Chinese Classics Come to Allston - - Sampan")</f>
        <v>Korean-Chinese Classics Come to Allston - - Sampan</v>
      </c>
      <c r="B79" s="4" t="str">
        <f>IFERROR(__xludf.DUMMYFUNCTION("""COMPUTED_VALUE"""),"https://sampan.org/2021/food/korean-chinese-classics-come-to-allston/")</f>
        <v>https://sampan.org/2021/food/korean-chinese-classics-come-to-allston/</v>
      </c>
      <c r="C79" s="3" t="str">
        <f>IFERROR(__xludf.DUMMYFUNCTION("""COMPUTED_VALUE"""),"Fri, 05 Nov 2021 07:00:00 GMT")</f>
        <v>Fri, 05 Nov 2021 07:00:00 GMT</v>
      </c>
      <c r="D79" s="2" t="str">
        <f>IFERROR(__xludf.DUMMYFUNCTION("""COMPUTED_VALUE"""),"Korean-Chinese Classics Come to Allston -  Sampan")</f>
        <v>Korean-Chinese Classics Come to Allston -  Sampan</v>
      </c>
    </row>
    <row r="80">
      <c r="A80" s="2" t="str">
        <f>IFERROR(__xludf.DUMMYFUNCTION("""COMPUTED_VALUE"""),"""Dear World, Kimchi is Korean"" Kimchi advertisement in Hollywood, LA - EIN News")</f>
        <v>"Dear World, Kimchi is Korean" Kimchi advertisement in Hollywood, LA - EIN News</v>
      </c>
      <c r="B80" s="4" t="str">
        <f>IFERROR(__xludf.DUMMYFUNCTION("""COMPUTED_VALUE"""),"https://www.einnews.com/pr_news/557346653/dear-world-kimchi-is-korean-kimchi-advertisement-in-hollywood-la")</f>
        <v>https://www.einnews.com/pr_news/557346653/dear-world-kimchi-is-korean-kimchi-advertisement-in-hollywood-la</v>
      </c>
      <c r="C80" s="3" t="str">
        <f>IFERROR(__xludf.DUMMYFUNCTION("""COMPUTED_VALUE"""),"Wed, 01 Dec 2021 09:24:00 GMT")</f>
        <v>Wed, 01 Dec 2021 09:24:00 GMT</v>
      </c>
      <c r="D80" s="2" t="str">
        <f>IFERROR(__xludf.DUMMYFUNCTION("""COMPUTED_VALUE"""),"""Dear World, Kimchi is Korean"" Kimchi advertisement in Hollywood, LA  EIN 
News")</f>
        <v>"Dear World, Kimchi is Korean" Kimchi advertisement in Hollywood, LA  EIN 
News</v>
      </c>
    </row>
    <row r="81">
      <c r="A81" s="2" t="str">
        <f>IFERROR(__xludf.DUMMYFUNCTION("""COMPUTED_VALUE"""),"The King's Affection' and 3 Other Gender-Bending K-Dramas to Watch - Showbiz Cheat Sheet")</f>
        <v>The King's Affection' and 3 Other Gender-Bending K-Dramas to Watch - Showbiz Cheat Sheet</v>
      </c>
      <c r="B81" s="4" t="str">
        <f>IFERROR(__xludf.DUMMYFUNCTION("""COMPUTED_VALUE"""),"https://www.cheatsheet.com/entertainment/the-kings-affection-and-3-other-gender-bending-k-dramas-to-watch.html/")</f>
        <v>https://www.cheatsheet.com/entertainment/the-kings-affection-and-3-other-gender-bending-k-dramas-to-watch.html/</v>
      </c>
      <c r="C81" s="3" t="str">
        <f>IFERROR(__xludf.DUMMYFUNCTION("""COMPUTED_VALUE"""),"Tue, 09 Nov 2021 08:00:00 GMT")</f>
        <v>Tue, 09 Nov 2021 08:00:00 GMT</v>
      </c>
      <c r="D81" s="2" t="str">
        <f>IFERROR(__xludf.DUMMYFUNCTION("""COMPUTED_VALUE"""),"The King's Affection' and 3 Other Gender-Bending K-Dramas to Watch  Showbiz 
Cheat Sheet")</f>
        <v>The King's Affection' and 3 Other Gender-Bending K-Dramas to Watch  Showbiz 
Cheat Sheet</v>
      </c>
    </row>
    <row r="82">
      <c r="A82" s="2" t="str">
        <f>IFERROR(__xludf.DUMMYFUNCTION("""COMPUTED_VALUE"""),"5 Lip-Smacking Korean Recipes K-Pop Fans Must-Try - NDTV Food")</f>
        <v>5 Lip-Smacking Korean Recipes K-Pop Fans Must-Try - NDTV Food</v>
      </c>
      <c r="B82" s="4" t="str">
        <f>IFERROR(__xludf.DUMMYFUNCTION("""COMPUTED_VALUE"""),"https://food.ndtv.com/food-drinks/5-lip-smacking-korean-recipes-k-pop-fans-must-try-2519302")</f>
        <v>https://food.ndtv.com/food-drinks/5-lip-smacking-korean-recipes-k-pop-fans-must-try-2519302</v>
      </c>
      <c r="C82" s="3" t="str">
        <f>IFERROR(__xludf.DUMMYFUNCTION("""COMPUTED_VALUE"""),"Thu, 26 Aug 2021 07:00:00 GMT")</f>
        <v>Thu, 26 Aug 2021 07:00:00 GMT</v>
      </c>
      <c r="D82" s="2" t="str">
        <f>IFERROR(__xludf.DUMMYFUNCTION("""COMPUTED_VALUE"""),"5 Lip-Smacking Korean Recipes K-Pop Fans Must-Try  NDTV Food")</f>
        <v>5 Lip-Smacking Korean Recipes K-Pop Fans Must-Try  NDTV Food</v>
      </c>
    </row>
    <row r="83">
      <c r="A83" s="2" t="str">
        <f>IFERROR(__xludf.DUMMYFUNCTION("""COMPUTED_VALUE"""),"Thrilling Korean Dramas To Binge Watch | Femina.in - Femina")</f>
        <v>Thrilling Korean Dramas To Binge Watch | Femina.in - Femina</v>
      </c>
      <c r="B83" s="4" t="str">
        <f>IFERROR(__xludf.DUMMYFUNCTION("""COMPUTED_VALUE"""),"https://www.femina.in/life/thrilling-korean-dramas-to-binge-watch-207587.html")</f>
        <v>https://www.femina.in/life/thrilling-korean-dramas-to-binge-watch-207587.html</v>
      </c>
      <c r="C83" s="3" t="str">
        <f>IFERROR(__xludf.DUMMYFUNCTION("""COMPUTED_VALUE"""),"Thu, 30 Sep 2021 07:00:00 GMT")</f>
        <v>Thu, 30 Sep 2021 07:00:00 GMT</v>
      </c>
      <c r="D83" s="2" t="str">
        <f>IFERROR(__xludf.DUMMYFUNCTION("""COMPUTED_VALUE"""),"Thrilling Korean Dramas To Binge Watch | Femina.in  Femina")</f>
        <v>Thrilling Korean Dramas To Binge Watch | Femina.in  Femina</v>
      </c>
    </row>
    <row r="84">
      <c r="A84" s="2" t="str">
        <f>IFERROR(__xludf.DUMMYFUNCTION("""COMPUTED_VALUE"""),"K-wave grips desi millennials - Deccan Chronicle")</f>
        <v>K-wave grips desi millennials - Deccan Chronicle</v>
      </c>
      <c r="B84" s="4" t="str">
        <f>IFERROR(__xludf.DUMMYFUNCTION("""COMPUTED_VALUE"""),"https://www.deccanchronicle.com/lifestyle/culture-and-society/201121/k-wave-grips-desi-millennials.html")</f>
        <v>https://www.deccanchronicle.com/lifestyle/culture-and-society/201121/k-wave-grips-desi-millennials.html</v>
      </c>
      <c r="C84" s="3" t="str">
        <f>IFERROR(__xludf.DUMMYFUNCTION("""COMPUTED_VALUE"""),"Sat, 20 Nov 2021 08:00:00 GMT")</f>
        <v>Sat, 20 Nov 2021 08:00:00 GMT</v>
      </c>
      <c r="D84" s="2" t="str">
        <f>IFERROR(__xludf.DUMMYFUNCTION("""COMPUTED_VALUE"""),"K-wave grips desi millennials  Deccan Chronicle")</f>
        <v>K-wave grips desi millennials  Deccan Chronicle</v>
      </c>
    </row>
    <row r="85">
      <c r="A85" s="2" t="str">
        <f>IFERROR(__xludf.DUMMYFUNCTION("""COMPUTED_VALUE"""),"Drop your kimbap and call your oppa, the OED has 26 new additions - Korea JoongAng Daily")</f>
        <v>Drop your kimbap and call your oppa, the OED has 26 new additions - Korea JoongAng Daily</v>
      </c>
      <c r="B85" s="4" t="str">
        <f>IFERROR(__xludf.DUMMYFUNCTION("""COMPUTED_VALUE"""),"https://koreajoongangdaily.joins.com/2021/12/02/culture/features/Oxford-English-Dictionary-OED-Kculture/20211202154645096.html")</f>
        <v>https://koreajoongangdaily.joins.com/2021/12/02/culture/features/Oxford-English-Dictionary-OED-Kculture/20211202154645096.html</v>
      </c>
      <c r="C85" s="3" t="str">
        <f>IFERROR(__xludf.DUMMYFUNCTION("""COMPUTED_VALUE"""),"Thu, 02 Dec 2021 06:48:51 GMT")</f>
        <v>Thu, 02 Dec 2021 06:48:51 GMT</v>
      </c>
      <c r="D85" s="2" t="str">
        <f>IFERROR(__xludf.DUMMYFUNCTION("""COMPUTED_VALUE"""),"Drop your kimbap and call your oppa, the OED has 26 new additions  Korea 
JoongAng Daily")</f>
        <v>Drop your kimbap and call your oppa, the OED has 26 new additions  Korea 
JoongAng Daily</v>
      </c>
    </row>
    <row r="86">
      <c r="A86" s="2" t="str">
        <f>IFERROR(__xludf.DUMMYFUNCTION("""COMPUTED_VALUE"""),"What Are Korean Variety Shows? A Guide to Finding Your Next Good Watch - VICE")</f>
        <v>What Are Korean Variety Shows? A Guide to Finding Your Next Good Watch - VICE</v>
      </c>
      <c r="B86" s="4" t="str">
        <f>IFERROR(__xludf.DUMMYFUNCTION("""COMPUTED_VALUE"""),"https://www.vice.com/en/article/k7wwyy/korean-variety-show-watch-guide")</f>
        <v>https://www.vice.com/en/article/k7wwyy/korean-variety-show-watch-guide</v>
      </c>
      <c r="C86" s="3" t="str">
        <f>IFERROR(__xludf.DUMMYFUNCTION("""COMPUTED_VALUE"""),"Thu, 02 Dec 2021 09:09:00 GMT")</f>
        <v>Thu, 02 Dec 2021 09:09:00 GMT</v>
      </c>
      <c r="D86" s="2" t="str">
        <f>IFERROR(__xludf.DUMMYFUNCTION("""COMPUTED_VALUE"""),"What Are Korean Variety Shows? A Guide to Finding Your Next Good Watch  VICE")</f>
        <v>What Are Korean Variety Shows? A Guide to Finding Your Next Good Watch  VICE</v>
      </c>
    </row>
    <row r="87">
      <c r="A87" s="2" t="str">
        <f>IFERROR(__xludf.DUMMYFUNCTION("""COMPUTED_VALUE"""),"Events and listings: Food deals, Jack The Ripper musical, charity Santa run - The Straits Times")</f>
        <v>Events and listings: Food deals, Jack The Ripper musical, charity Santa run - The Straits Times</v>
      </c>
      <c r="B87" s="4" t="str">
        <f>IFERROR(__xludf.DUMMYFUNCTION("""COMPUTED_VALUE"""),"https://www.straitstimes.com/life/events-and-listings-food-deals-jack-the-ripper-musical-santa-run-for-wishes-2021")</f>
        <v>https://www.straitstimes.com/life/events-and-listings-food-deals-jack-the-ripper-musical-santa-run-for-wishes-2021</v>
      </c>
      <c r="C87" s="3" t="str">
        <f>IFERROR(__xludf.DUMMYFUNCTION("""COMPUTED_VALUE"""),"Thu, 02 Dec 2021 21:00:00 GMT")</f>
        <v>Thu, 02 Dec 2021 21:00:00 GMT</v>
      </c>
      <c r="D87" s="2" t="str">
        <f>IFERROR(__xludf.DUMMYFUNCTION("""COMPUTED_VALUE"""),"Events and listings: Food deals, Jack The Ripper musical, charity Santa run
  The Straits Times")</f>
        <v>Events and listings: Food deals, Jack The Ripper musical, charity Santa run
  The Straits Times</v>
      </c>
    </row>
    <row r="88">
      <c r="A88" s="2" t="str">
        <f>IFERROR(__xludf.DUMMYFUNCTION("""COMPUTED_VALUE"""),"Hometown Cha-Cha-Cha' K-Drama Offers Much-Needed Positivity - The Federalist")</f>
        <v>Hometown Cha-Cha-Cha' K-Drama Offers Much-Needed Positivity - The Federalist</v>
      </c>
      <c r="B88" s="4" t="str">
        <f>IFERROR(__xludf.DUMMYFUNCTION("""COMPUTED_VALUE"""),"https://thefederalist.com/2021/11/10/hometown-cha-cha-cha-k-drama-offers-the-positivity-we-all-need-today/")</f>
        <v>https://thefederalist.com/2021/11/10/hometown-cha-cha-cha-k-drama-offers-the-positivity-we-all-need-today/</v>
      </c>
      <c r="C88" s="3" t="str">
        <f>IFERROR(__xludf.DUMMYFUNCTION("""COMPUTED_VALUE"""),"Wed, 10 Nov 2021 08:00:00 GMT")</f>
        <v>Wed, 10 Nov 2021 08:00:00 GMT</v>
      </c>
      <c r="D88" s="2" t="str">
        <f>IFERROR(__xludf.DUMMYFUNCTION("""COMPUTED_VALUE"""),"Hometown Cha-Cha-Cha' K-Drama Offers Much-Needed Positivity  The Federalist")</f>
        <v>Hometown Cha-Cha-Cha' K-Drama Offers Much-Needed Positivity  The Federalist</v>
      </c>
    </row>
    <row r="89">
      <c r="A89" s="2" t="str">
        <f>IFERROR(__xludf.DUMMYFUNCTION("""COMPUTED_VALUE"""),"If You Loved Squid Game, Binge This Korean Netflix Thriller Next - Collider.com")</f>
        <v>If You Loved Squid Game, Binge This Korean Netflix Thriller Next - Collider.com</v>
      </c>
      <c r="B89" s="4" t="str">
        <f>IFERROR(__xludf.DUMMYFUNCTION("""COMPUTED_VALUE"""),"https://collider.com/sweet-home-korean-netflix-thriller-why-its-good/")</f>
        <v>https://collider.com/sweet-home-korean-netflix-thriller-why-its-good/</v>
      </c>
      <c r="C89" s="3" t="str">
        <f>IFERROR(__xludf.DUMMYFUNCTION("""COMPUTED_VALUE"""),"Wed, 10 Nov 2021 08:00:00 GMT")</f>
        <v>Wed, 10 Nov 2021 08:00:00 GMT</v>
      </c>
      <c r="D89" s="2" t="str">
        <f>IFERROR(__xludf.DUMMYFUNCTION("""COMPUTED_VALUE"""),"If You Loved Squid Game, Binge This Korean Netflix Thriller Next  
Collider.com")</f>
        <v>If You Loved Squid Game, Binge This Korean Netflix Thriller Next  
Collider.com</v>
      </c>
    </row>
    <row r="90">
      <c r="A90" s="2" t="str">
        <f>IFERROR(__xludf.DUMMYFUNCTION("""COMPUTED_VALUE"""),"8 *Controversial* K-Dramas Of 2021 - Cosmopolitan Philippines")</f>
        <v>8 *Controversial* K-Dramas Of 2021 - Cosmopolitan Philippines</v>
      </c>
      <c r="B90" s="4" t="str">
        <f>IFERROR(__xludf.DUMMYFUNCTION("""COMPUTED_VALUE"""),"https://www.cosmo.ph/entertainment/most-controversial-k-dramas-2021-a254-a4575-20211106-lfrm")</f>
        <v>https://www.cosmo.ph/entertainment/most-controversial-k-dramas-2021-a254-a4575-20211106-lfrm</v>
      </c>
      <c r="C90" s="3" t="str">
        <f>IFERROR(__xludf.DUMMYFUNCTION("""COMPUTED_VALUE"""),"Sat, 06 Nov 2021 07:00:00 GMT")</f>
        <v>Sat, 06 Nov 2021 07:00:00 GMT</v>
      </c>
      <c r="D90" s="2" t="str">
        <f>IFERROR(__xludf.DUMMYFUNCTION("""COMPUTED_VALUE"""),"8 *Controversial* K-Dramas Of 2021  Cosmopolitan Philippines")</f>
        <v>8 *Controversial* K-Dramas Of 2021  Cosmopolitan Philippines</v>
      </c>
    </row>
    <row r="91">
      <c r="A91" s="2" t="str">
        <f>IFERROR(__xludf.DUMMYFUNCTION("""COMPUTED_VALUE"""),"Ten pop culture movements that defined 2021 – The Minnesota Daily - Minnesota Daily")</f>
        <v>Ten pop culture movements that defined 2021 – The Minnesota Daily - Minnesota Daily</v>
      </c>
      <c r="B91" s="4" t="str">
        <f>IFERROR(__xludf.DUMMYFUNCTION("""COMPUTED_VALUE"""),"https://mndaily.com/270109/arts-entertainment/ten-pop-culture-movements-that-defined-2021/")</f>
        <v>https://mndaily.com/270109/arts-entertainment/ten-pop-culture-movements-that-defined-2021/</v>
      </c>
      <c r="C91" s="3" t="str">
        <f>IFERROR(__xludf.DUMMYFUNCTION("""COMPUTED_VALUE"""),"Fri, 03 Dec 2021 16:21:00 GMT")</f>
        <v>Fri, 03 Dec 2021 16:21:00 GMT</v>
      </c>
      <c r="D91" s="2" t="str">
        <f>IFERROR(__xludf.DUMMYFUNCTION("""COMPUTED_VALUE"""),"Ten pop culture movements that defined 2021 – The Minnesota Daily  Minnesota 
Daily")</f>
        <v>Ten pop culture movements that defined 2021 – The Minnesota Daily  Minnesota 
Daily</v>
      </c>
    </row>
    <row r="92">
      <c r="A92" s="2" t="str">
        <f>IFERROR(__xludf.DUMMYFUNCTION("""COMPUTED_VALUE"""),"Best cafes to enjoy Korean Cuisine in Delhi/NCR - CitySpidey.com")</f>
        <v>Best cafes to enjoy Korean Cuisine in Delhi/NCR - CitySpidey.com</v>
      </c>
      <c r="B92" s="4" t="str">
        <f>IFERROR(__xludf.DUMMYFUNCTION("""COMPUTED_VALUE"""),"https://www.cityspidey.com/news/15702/best-cafes-to-enjoy-korean-cuisine-in-delhi-ncr")</f>
        <v>https://www.cityspidey.com/news/15702/best-cafes-to-enjoy-korean-cuisine-in-delhi-ncr</v>
      </c>
      <c r="C92" s="3" t="str">
        <f>IFERROR(__xludf.DUMMYFUNCTION("""COMPUTED_VALUE"""),"Wed, 01 Dec 2021 08:26:22 GMT")</f>
        <v>Wed, 01 Dec 2021 08:26:22 GMT</v>
      </c>
      <c r="D92" s="2" t="str">
        <f>IFERROR(__xludf.DUMMYFUNCTION("""COMPUTED_VALUE"""),"Best cafes to enjoy Korean Cuisine in Delhi/NCR  CitySpidey.com")</f>
        <v>Best cafes to enjoy Korean Cuisine in Delhi/NCR  CitySpidey.com</v>
      </c>
    </row>
    <row r="93">
      <c r="A93" s="2" t="str">
        <f>IFERROR(__xludf.DUMMYFUNCTION("""COMPUTED_VALUE"""),"All the restaurants that opened in Oakland and Berkeley in November 2021 - The Oaklandside")</f>
        <v>All the restaurants that opened in Oakland and Berkeley in November 2021 - The Oaklandside</v>
      </c>
      <c r="B93" s="4" t="str">
        <f>IFERROR(__xludf.DUMMYFUNCTION("""COMPUTED_VALUE"""),"https://oaklandside.org/2021/12/01/oakland-berkeley-new-restaurants-november/")</f>
        <v>https://oaklandside.org/2021/12/01/oakland-berkeley-new-restaurants-november/</v>
      </c>
      <c r="C93" s="3" t="str">
        <f>IFERROR(__xludf.DUMMYFUNCTION("""COMPUTED_VALUE"""),"Wed, 01 Dec 2021 17:00:00 GMT")</f>
        <v>Wed, 01 Dec 2021 17:00:00 GMT</v>
      </c>
      <c r="D93" s="2" t="str">
        <f>IFERROR(__xludf.DUMMYFUNCTION("""COMPUTED_VALUE"""),"All the restaurants that opened in Oakland and Berkeley in November 2021  The 
Oaklandside")</f>
        <v>All the restaurants that opened in Oakland and Berkeley in November 2021  The 
Oaklandside</v>
      </c>
    </row>
    <row r="94">
      <c r="A94" s="2" t="str">
        <f>IFERROR(__xludf.DUMMYFUNCTION("""COMPUTED_VALUE"""),"How did Hometown Cha-Cha-Cha’s Kim Seon-ho survive cancel culture? - South China Morning Post")</f>
        <v>How did Hometown Cha-Cha-Cha’s Kim Seon-ho survive cancel culture? - South China Morning Post</v>
      </c>
      <c r="B94" s="4" t="str">
        <f>IFERROR(__xludf.DUMMYFUNCTION("""COMPUTED_VALUE"""),"https://www.scmp.com/magazines/style/celebrity/article/3156368/how-did-kim-seon-ho-survive-cancel-culture-hometown-cha")</f>
        <v>https://www.scmp.com/magazines/style/celebrity/article/3156368/how-did-kim-seon-ho-survive-cancel-culture-hometown-cha</v>
      </c>
      <c r="C94" s="3" t="str">
        <f>IFERROR(__xludf.DUMMYFUNCTION("""COMPUTED_VALUE"""),"Wed, 17 Nov 2021 08:00:00 GMT")</f>
        <v>Wed, 17 Nov 2021 08:00:00 GMT</v>
      </c>
      <c r="D94" s="2" t="str">
        <f>IFERROR(__xludf.DUMMYFUNCTION("""COMPUTED_VALUE"""),"How did Hometown Cha-Cha-Cha’s Kim Seon-ho survive cancel culture?  South 
China Morning Post")</f>
        <v>How did Hometown Cha-Cha-Cha’s Kim Seon-ho survive cancel culture?  South 
China Morning Post</v>
      </c>
    </row>
    <row r="95">
      <c r="A95" s="2" t="str">
        <f>IFERROR(__xludf.DUMMYFUNCTION("""COMPUTED_VALUE"""),"These Korean Food Shows Will Make You Want to Indulge Right Now - 8list.ph")</f>
        <v>These Korean Food Shows Will Make You Want to Indulge Right Now - 8list.ph</v>
      </c>
      <c r="B95" s="4" t="str">
        <f>IFERROR(__xludf.DUMMYFUNCTION("""COMPUTED_VALUE"""),"https://www.8list.ph/korean-food-shows/")</f>
        <v>https://www.8list.ph/korean-food-shows/</v>
      </c>
      <c r="C95" s="3" t="str">
        <f>IFERROR(__xludf.DUMMYFUNCTION("""COMPUTED_VALUE"""),"Sun, 22 Aug 2021 07:00:00 GMT")</f>
        <v>Sun, 22 Aug 2021 07:00:00 GMT</v>
      </c>
      <c r="D95" s="2" t="str">
        <f>IFERROR(__xludf.DUMMYFUNCTION("""COMPUTED_VALUE"""),"These Korean Food Shows Will Make You Want to Indulge Right Now  8list.ph")</f>
        <v>These Korean Food Shows Will Make You Want to Indulge Right Now  8list.ph</v>
      </c>
    </row>
    <row r="96">
      <c r="A96" s="2" t="str">
        <f>IFERROR(__xludf.DUMMYFUNCTION("""COMPUTED_VALUE"""),"TOP 4 Must-Watch Alleys on Baek Jong-won's 'Food Alley' - allkpop")</f>
        <v>TOP 4 Must-Watch Alleys on Baek Jong-won's 'Food Alley' - allkpop</v>
      </c>
      <c r="B96" s="4" t="str">
        <f>IFERROR(__xludf.DUMMYFUNCTION("""COMPUTED_VALUE"""),"https://www.allkpop.com/article/2021/06/top-4-must-watch-alleys-on-baek-jong-wons-food-alley")</f>
        <v>https://www.allkpop.com/article/2021/06/top-4-must-watch-alleys-on-baek-jong-wons-food-alley</v>
      </c>
      <c r="C96" s="3" t="str">
        <f>IFERROR(__xludf.DUMMYFUNCTION("""COMPUTED_VALUE"""),"Thu, 24 Jun 2021 07:00:00 GMT")</f>
        <v>Thu, 24 Jun 2021 07:00:00 GMT</v>
      </c>
      <c r="D96" s="2" t="str">
        <f>IFERROR(__xludf.DUMMYFUNCTION("""COMPUTED_VALUE"""),"TOP 4 Must-Watch Alleys on Baek Jong-won's 'Food Alley'  allkpop")</f>
        <v>TOP 4 Must-Watch Alleys on Baek Jong-won's 'Food Alley'  allkpop</v>
      </c>
    </row>
    <row r="97">
      <c r="A97" s="2" t="str">
        <f>IFERROR(__xludf.DUMMYFUNCTION("""COMPUTED_VALUE"""),"World famous chef says cooking needs the same focus as martial arts - Gulf News")</f>
        <v>World famous chef says cooking needs the same focus as martial arts - Gulf News</v>
      </c>
      <c r="B97" s="4" t="str">
        <f>IFERROR(__xludf.DUMMYFUNCTION("""COMPUTED_VALUE"""),"https://gulfnews.com/food/world-famous-chef-says-cooking-needs-the-same-focus-as-martial-arts-1.1638280765652")</f>
        <v>https://gulfnews.com/food/world-famous-chef-says-cooking-needs-the-same-focus-as-martial-arts-1.1638280765652</v>
      </c>
      <c r="C97" s="3" t="str">
        <f>IFERROR(__xludf.DUMMYFUNCTION("""COMPUTED_VALUE"""),"Tue, 30 Nov 2021 13:56:53 GMT")</f>
        <v>Tue, 30 Nov 2021 13:56:53 GMT</v>
      </c>
      <c r="D97" s="2" t="str">
        <f>IFERROR(__xludf.DUMMYFUNCTION("""COMPUTED_VALUE"""),"World famous chef says cooking needs the same focus as martial arts  Gulf 
News")</f>
        <v>World famous chef says cooking needs the same focus as martial arts  Gulf 
News</v>
      </c>
    </row>
    <row r="98">
      <c r="A98" s="2" t="str">
        <f>IFERROR(__xludf.DUMMYFUNCTION("""COMPUTED_VALUE"""),"Secret to K-pop, K-drama success | Stanford News - Stanford University News")</f>
        <v>Secret to K-pop, K-drama success | Stanford News - Stanford University News</v>
      </c>
      <c r="B98" s="4" t="str">
        <f>IFERROR(__xludf.DUMMYFUNCTION("""COMPUTED_VALUE"""),"https://news.stanford.edu/2021/11/09/secret-k-pop-k-drama-success/")</f>
        <v>https://news.stanford.edu/2021/11/09/secret-k-pop-k-drama-success/</v>
      </c>
      <c r="C98" s="3" t="str">
        <f>IFERROR(__xludf.DUMMYFUNCTION("""COMPUTED_VALUE"""),"Tue, 09 Nov 2021 08:00:00 GMT")</f>
        <v>Tue, 09 Nov 2021 08:00:00 GMT</v>
      </c>
      <c r="D98" s="2" t="str">
        <f>IFERROR(__xludf.DUMMYFUNCTION("""COMPUTED_VALUE"""),"Secret to K-pop, K-drama success | Stanford News  Stanford University News")</f>
        <v>Secret to K-pop, K-drama success | Stanford News  Stanford University News</v>
      </c>
    </row>
    <row r="99">
      <c r="A99" s="2" t="str">
        <f>IFERROR(__xludf.DUMMYFUNCTION("""COMPUTED_VALUE"""),"Looking for quick midweek dinner recipes? Try these 5 at home - Gulf News")</f>
        <v>Looking for quick midweek dinner recipes? Try these 5 at home - Gulf News</v>
      </c>
      <c r="B99" s="4" t="str">
        <f>IFERROR(__xludf.DUMMYFUNCTION("""COMPUTED_VALUE"""),"https://gulfnews.com/food/looking-for-quick-midweek-dinner-recipes-try-these-5-at-home-1.1638197169460")</f>
        <v>https://gulfnews.com/food/looking-for-quick-midweek-dinner-recipes-try-these-5-at-home-1.1638197169460</v>
      </c>
      <c r="C99" s="3" t="str">
        <f>IFERROR(__xludf.DUMMYFUNCTION("""COMPUTED_VALUE"""),"Tue, 30 Nov 2021 05:00:44 GMT")</f>
        <v>Tue, 30 Nov 2021 05:00:44 GMT</v>
      </c>
      <c r="D99" s="2" t="str">
        <f>IFERROR(__xludf.DUMMYFUNCTION("""COMPUTED_VALUE"""),"Looking for quick midweek dinner recipes? Try these 5 at home  Gulf News")</f>
        <v>Looking for quick midweek dinner recipes? Try these 5 at home  Gulf News</v>
      </c>
    </row>
    <row r="100">
      <c r="A100" s="2" t="str">
        <f>IFERROR(__xludf.DUMMYFUNCTION("""COMPUTED_VALUE"""),"How Rich Is Park Shin Hye? Here's The Korean Actress' Reported Net Worth - Cosmopolitan Philippines")</f>
        <v>How Rich Is Park Shin Hye? Here's The Korean Actress' Reported Net Worth - Cosmopolitan Philippines</v>
      </c>
      <c r="B100" s="4" t="str">
        <f>IFERROR(__xludf.DUMMYFUNCTION("""COMPUTED_VALUE"""),"https://www.cosmo.ph/entertainment/park-shin-hye-net-worth-a4575-20211124-lfrm")</f>
        <v>https://www.cosmo.ph/entertainment/park-shin-hye-net-worth-a4575-20211124-lfrm</v>
      </c>
      <c r="C100" s="3" t="str">
        <f>IFERROR(__xludf.DUMMYFUNCTION("""COMPUTED_VALUE"""),"Wed, 24 Nov 2021 11:28:00 GMT")</f>
        <v>Wed, 24 Nov 2021 11:28:00 GMT</v>
      </c>
      <c r="D100" s="2" t="str">
        <f>IFERROR(__xludf.DUMMYFUNCTION("""COMPUTED_VALUE"""),"How Rich Is Park Shin Hye? Here's The Korean Actress' Reported Net Worth  Cosmopolitan 
Philippines")</f>
        <v>How Rich Is Park Shin Hye? Here's The Korean Actress' Reported Net Worth  Cosmopolitan 
Philippines</v>
      </c>
    </row>
    <row r="101">
      <c r="A101" s="2" t="str">
        <f>IFERROR(__xludf.DUMMYFUNCTION("""COMPUTED_VALUE"""),"What’s Coming to Netflix Canada in December 2021 - What's on Netflix")</f>
        <v>What’s Coming to Netflix Canada in December 2021 - What's on Netflix</v>
      </c>
      <c r="B101" s="4" t="str">
        <f>IFERROR(__xludf.DUMMYFUNCTION("""COMPUTED_VALUE"""),"https://www.whats-on-netflix.com/coming-soon/whats-coming-to-netflix-canada-in-december-2021/")</f>
        <v>https://www.whats-on-netflix.com/coming-soon/whats-coming-to-netflix-canada-in-december-2021/</v>
      </c>
      <c r="C101" s="3" t="str">
        <f>IFERROR(__xludf.DUMMYFUNCTION("""COMPUTED_VALUE"""),"Tue, 30 Nov 2021 18:44:00 GMT")</f>
        <v>Tue, 30 Nov 2021 18:44:00 GMT</v>
      </c>
      <c r="D101" s="2" t="str">
        <f>IFERROR(__xludf.DUMMYFUNCTION("""COMPUTED_VALUE"""),"What’s Coming to Netflix Canada in December 2021  What's on Netflix")</f>
        <v>What’s Coming to Netflix Canada in December 2021  What's on Netflix</v>
      </c>
    </row>
    <row r="102">
      <c r="A102" s="2" t="str">
        <f>IFERROR(__xludf.DUMMYFUNCTION("""COMPUTED_VALUE"""),"Squid Game' VIP actors address criticism of their over-the-top performance - The Star Online")</f>
        <v>Squid Game' VIP actors address criticism of their over-the-top performance - The Star Online</v>
      </c>
      <c r="B102" s="4" t="str">
        <f>IFERROR(__xludf.DUMMYFUNCTION("""COMPUTED_VALUE"""),"https://www.thestar.com.my/lifestyle/entertainment/2021/12/01/squid-game-vip-actors-address-criticism-of-their-over-the-top-performance")</f>
        <v>https://www.thestar.com.my/lifestyle/entertainment/2021/12/01/squid-game-vip-actors-address-criticism-of-their-over-the-top-performance</v>
      </c>
      <c r="C102" s="3" t="str">
        <f>IFERROR(__xludf.DUMMYFUNCTION("""COMPUTED_VALUE"""),"Wed, 01 Dec 2021 08:00:00 GMT")</f>
        <v>Wed, 01 Dec 2021 08:00:00 GMT</v>
      </c>
      <c r="D102" s="2" t="str">
        <f>IFERROR(__xludf.DUMMYFUNCTION("""COMPUTED_VALUE"""),"Squid Game' VIP actors address criticism of their over-the-top performance
  The Star Online")</f>
        <v>Squid Game' VIP actors address criticism of their over-the-top performance
  The Star Online</v>
      </c>
    </row>
    <row r="103">
      <c r="A103" s="2" t="str">
        <f>IFERROR(__xludf.DUMMYFUNCTION("""COMPUTED_VALUE"""),"Subway Product Placement Makes It a Star of Korean TV - The New York Times")</f>
        <v>Subway Product Placement Makes It a Star of Korean TV - The New York Times</v>
      </c>
      <c r="B103" s="4" t="str">
        <f>IFERROR(__xludf.DUMMYFUNCTION("""COMPUTED_VALUE"""),"https://www.nytimes.com/2021/03/14/business/media/subway-product-placement-korea.html")</f>
        <v>https://www.nytimes.com/2021/03/14/business/media/subway-product-placement-korea.html</v>
      </c>
      <c r="C103" s="3" t="str">
        <f>IFERROR(__xludf.DUMMYFUNCTION("""COMPUTED_VALUE"""),"Sun, 14 Mar 2021 08:00:00 GMT")</f>
        <v>Sun, 14 Mar 2021 08:00:00 GMT</v>
      </c>
      <c r="D103" s="2" t="str">
        <f>IFERROR(__xludf.DUMMYFUNCTION("""COMPUTED_VALUE"""),"Subway Product Placement Makes It a Star of Korean TV  The New York Times")</f>
        <v>Subway Product Placement Makes It a Star of Korean TV  The New York Times</v>
      </c>
    </row>
    <row r="104">
      <c r="A104" s="2" t="str">
        <f>IFERROR(__xludf.DUMMYFUNCTION("""COMPUTED_VALUE"""),"Netflix’s ‘Squid Game’ Reinvigorates Dalgona Candy - The New York Times")</f>
        <v>Netflix’s ‘Squid Game’ Reinvigorates Dalgona Candy - The New York Times</v>
      </c>
      <c r="B104" s="4" t="str">
        <f>IFERROR(__xludf.DUMMYFUNCTION("""COMPUTED_VALUE"""),"https://www.nytimes.com/2021/10/05/dining/squid-game-netflix-dalgona-candy.html")</f>
        <v>https://www.nytimes.com/2021/10/05/dining/squid-game-netflix-dalgona-candy.html</v>
      </c>
      <c r="C104" s="3" t="str">
        <f>IFERROR(__xludf.DUMMYFUNCTION("""COMPUTED_VALUE"""),"Mon, 18 Oct 2021 07:00:00 GMT")</f>
        <v>Mon, 18 Oct 2021 07:00:00 GMT</v>
      </c>
      <c r="D104" s="2" t="str">
        <f>IFERROR(__xludf.DUMMYFUNCTION("""COMPUTED_VALUE"""),"Netflix’s ‘Squid Game’ Reinvigorates Dalgona Candy  The New York Times")</f>
        <v>Netflix’s ‘Squid Game’ Reinvigorates Dalgona Candy  The New York Times</v>
      </c>
    </row>
    <row r="105">
      <c r="A105" s="2" t="str">
        <f>IFERROR(__xludf.DUMMYFUNCTION("""COMPUTED_VALUE"""),"Min Jin Lee and Alan Yang Join Forces for Netflix Series - Vulture")</f>
        <v>Min Jin Lee and Alan Yang Join Forces for Netflix Series - Vulture</v>
      </c>
      <c r="B105" s="4" t="str">
        <f>IFERROR(__xludf.DUMMYFUNCTION("""COMPUTED_VALUE"""),"https://www.vulture.com/2021/01/free-food-for-millionaires-tv-shows-netflix.html")</f>
        <v>https://www.vulture.com/2021/01/free-food-for-millionaires-tv-shows-netflix.html</v>
      </c>
      <c r="C105" s="3" t="str">
        <f>IFERROR(__xludf.DUMMYFUNCTION("""COMPUTED_VALUE"""),"Wed, 27 Jan 2021 08:00:00 GMT")</f>
        <v>Wed, 27 Jan 2021 08:00:00 GMT</v>
      </c>
      <c r="D105" s="2" t="str">
        <f>IFERROR(__xludf.DUMMYFUNCTION("""COMPUTED_VALUE"""),"Min Jin Lee and Alan Yang Join Forces for Netflix Series  Vulture")</f>
        <v>Min Jin Lee and Alan Yang Join Forces for Netflix Series  Vulture</v>
      </c>
    </row>
    <row r="106">
      <c r="A106" s="2" t="str">
        <f>IFERROR(__xludf.DUMMYFUNCTION("""COMPUTED_VALUE"""),"KCC Philippines Rolls Out Exciting Lessons On Korean Food, Culture, Language, K-Drama Script Writing &amp; More - hellokpop")</f>
        <v>KCC Philippines Rolls Out Exciting Lessons On Korean Food, Culture, Language, K-Drama Script Writing &amp; More - hellokpop</v>
      </c>
      <c r="B106" s="4" t="str">
        <f>IFERROR(__xludf.DUMMYFUNCTION("""COMPUTED_VALUE"""),"https://www.hellokpop.com/news/kcc-philippines-june-kolorful-adventures/")</f>
        <v>https://www.hellokpop.com/news/kcc-philippines-june-kolorful-adventures/</v>
      </c>
      <c r="C106" s="3" t="str">
        <f>IFERROR(__xludf.DUMMYFUNCTION("""COMPUTED_VALUE"""),"Tue, 01 Jun 2021 07:00:00 GMT")</f>
        <v>Tue, 01 Jun 2021 07:00:00 GMT</v>
      </c>
      <c r="D106" s="2" t="str">
        <f>IFERROR(__xludf.DUMMYFUNCTION("""COMPUTED_VALUE"""),"KCC Philippines Rolls Out Exciting Lessons On Korean Food, Culture, 
Language, K-Drama Script Writing &amp; More  hellokpop")</f>
        <v>KCC Philippines Rolls Out Exciting Lessons On Korean Food, Culture, 
Language, K-Drama Script Writing &amp; More  hellokpop</v>
      </c>
    </row>
    <row r="107">
      <c r="A107" s="2" t="str">
        <f>IFERROR(__xludf.DUMMYFUNCTION("""COMPUTED_VALUE"""),"What to eat at S.F.'s new H Mart food court, a Korean comfort food destination in its own right - San Francisco Chronicle")</f>
        <v>What to eat at S.F.'s new H Mart food court, a Korean comfort food destination in its own right - San Francisco Chronicle</v>
      </c>
      <c r="B107" s="4" t="str">
        <f>IFERROR(__xludf.DUMMYFUNCTION("""COMPUTED_VALUE"""),"https://www.sfchronicle.com/food/restaurants/article/What-to-eat-at-S-F-s-new-H-Mart-food-court-a-16209062.php")</f>
        <v>https://www.sfchronicle.com/food/restaurants/article/What-to-eat-at-S-F-s-new-H-Mart-food-court-a-16209062.php</v>
      </c>
      <c r="C107" s="3" t="str">
        <f>IFERROR(__xludf.DUMMYFUNCTION("""COMPUTED_VALUE"""),"Thu, 27 May 2021 07:00:00 GMT")</f>
        <v>Thu, 27 May 2021 07:00:00 GMT</v>
      </c>
      <c r="D107" s="2" t="str">
        <f>IFERROR(__xludf.DUMMYFUNCTION("""COMPUTED_VALUE"""),"What to eat at S.F.'s new H Mart food court, a Korean comfort food 
destination in its own right  San Francisco Chronicle")</f>
        <v>What to eat at S.F.'s new H Mart food court, a Korean comfort food 
destination in its own right  San Francisco Chronicle</v>
      </c>
    </row>
    <row r="108">
      <c r="A108" s="2" t="str">
        <f>IFERROR(__xludf.DUMMYFUNCTION("""COMPUTED_VALUE"""),"Heart and Seoul: A peek into Korean delicacies in Guwahati - EastMojo")</f>
        <v>Heart and Seoul: A peek into Korean delicacies in Guwahati - EastMojo</v>
      </c>
      <c r="B108" s="4" t="str">
        <f>IFERROR(__xludf.DUMMYFUNCTION("""COMPUTED_VALUE"""),"https://www.eastmojo.com/news/2021/02/08/heart-and-seoul-a-peek-into-korean-delicacies-in-guwahati/")</f>
        <v>https://www.eastmojo.com/news/2021/02/08/heart-and-seoul-a-peek-into-korean-delicacies-in-guwahati/</v>
      </c>
      <c r="C108" s="3" t="str">
        <f>IFERROR(__xludf.DUMMYFUNCTION("""COMPUTED_VALUE"""),"Mon, 08 Feb 2021 08:00:00 GMT")</f>
        <v>Mon, 08 Feb 2021 08:00:00 GMT</v>
      </c>
      <c r="D108" s="2" t="str">
        <f>IFERROR(__xludf.DUMMYFUNCTION("""COMPUTED_VALUE"""),"Heart and Seoul: A peek into Korean delicacies in Guwahati  EastMojo")</f>
        <v>Heart and Seoul: A peek into Korean delicacies in Guwahati  EastMojo</v>
      </c>
    </row>
    <row r="109">
      <c r="A109" s="2" t="str">
        <f>IFERROR(__xludf.DUMMYFUNCTION("""COMPUTED_VALUE"""),"A Korean Meal-to-Go for Delicious Outdoor Dining - The Wall Street Journal")</f>
        <v>A Korean Meal-to-Go for Delicious Outdoor Dining - The Wall Street Journal</v>
      </c>
      <c r="B109" s="4" t="str">
        <f>IFERROR(__xludf.DUMMYFUNCTION("""COMPUTED_VALUE"""),"https://www.wsj.com/articles/a-korean-meal-to-go-for-delicious-outdoor-dining-recipes-11616770636")</f>
        <v>https://www.wsj.com/articles/a-korean-meal-to-go-for-delicious-outdoor-dining-recipes-11616770636</v>
      </c>
      <c r="C109" s="3" t="str">
        <f>IFERROR(__xludf.DUMMYFUNCTION("""COMPUTED_VALUE"""),"Fri, 26 Mar 2021 07:00:00 GMT")</f>
        <v>Fri, 26 Mar 2021 07:00:00 GMT</v>
      </c>
      <c r="D109" s="2" t="str">
        <f>IFERROR(__xludf.DUMMYFUNCTION("""COMPUTED_VALUE"""),"A Korean Meal-to-Go for Delicious Outdoor Dining  The Wall Street Journal")</f>
        <v>A Korean Meal-to-Go for Delicious Outdoor Dining  The Wall Street Journal</v>
      </c>
    </row>
    <row r="110">
      <c r="A110" s="2" t="str">
        <f>IFERROR(__xludf.DUMMYFUNCTION("""COMPUTED_VALUE"""),"Kko Kko is where your K-drama food dreams come to reality - Manila Bulletin")</f>
        <v>Kko Kko is where your K-drama food dreams come to reality - Manila Bulletin</v>
      </c>
      <c r="B110" s="4" t="str">
        <f>IFERROR(__xludf.DUMMYFUNCTION("""COMPUTED_VALUE"""),"https://mb.com.ph/2021/11/09/kko-kko-is-where-your-k-drama-food-dreams-come-to-reality/")</f>
        <v>https://mb.com.ph/2021/11/09/kko-kko-is-where-your-k-drama-food-dreams-come-to-reality/</v>
      </c>
      <c r="C110" s="3" t="str">
        <f>IFERROR(__xludf.DUMMYFUNCTION("""COMPUTED_VALUE"""),"Tue, 09 Nov 2021 08:00:00 GMT")</f>
        <v>Tue, 09 Nov 2021 08:00:00 GMT</v>
      </c>
      <c r="D110" s="2" t="str">
        <f>IFERROR(__xludf.DUMMYFUNCTION("""COMPUTED_VALUE"""),"Kko Kko is where your K-drama food dreams come to reality  Manila Bulletin")</f>
        <v>Kko Kko is where your K-drama food dreams come to reality  Manila Bulletin</v>
      </c>
    </row>
    <row r="111">
      <c r="A111" s="2" t="str">
        <f>IFERROR(__xludf.DUMMYFUNCTION("""COMPUTED_VALUE"""),"K-Food records strong growth worldwide despite COVID-19 pandemic - ZAWYA")</f>
        <v>K-Food records strong growth worldwide despite COVID-19 pandemic - ZAWYA</v>
      </c>
      <c r="B111" s="4" t="str">
        <f>IFERROR(__xludf.DUMMYFUNCTION("""COMPUTED_VALUE"""),"https://www.zawya.com/mena/en/press-releases/story/KFood_records_strong_growth_worldwide_despite_COVID19_pandemic-ZAWYA20211128085829/")</f>
        <v>https://www.zawya.com/mena/en/press-releases/story/KFood_records_strong_growth_worldwide_despite_COVID19_pandemic-ZAWYA20211128085829/</v>
      </c>
      <c r="C111" s="3" t="str">
        <f>IFERROR(__xludf.DUMMYFUNCTION("""COMPUTED_VALUE"""),"Sun, 28 Nov 2021 09:02:30 GMT")</f>
        <v>Sun, 28 Nov 2021 09:02:30 GMT</v>
      </c>
      <c r="D111" s="2" t="str">
        <f>IFERROR(__xludf.DUMMYFUNCTION("""COMPUTED_VALUE"""),"K-Food records strong growth worldwide despite COVID-19 pandemic  ZAWYA")</f>
        <v>K-Food records strong growth worldwide despite COVID-19 pandemic  ZAWYA</v>
      </c>
    </row>
    <row r="112">
      <c r="A112" s="2" t="str">
        <f>IFERROR(__xludf.DUMMYFUNCTION("""COMPUTED_VALUE"""),"Your K-Drama binge fest just got a whole lot more palatable - Telegraph India")</f>
        <v>Your K-Drama binge fest just got a whole lot more palatable - Telegraph India</v>
      </c>
      <c r="B112" s="4" t="str">
        <f>IFERROR(__xludf.DUMMYFUNCTION("""COMPUTED_VALUE"""),"https://www.telegraphindia.com/my-kolkata/lifestyle/the-best-korean-dishes-like-kimchi-fried-rice-korean-fried-chicken-tteokbokki-from-popular-k-dramas/cid/1839512")</f>
        <v>https://www.telegraphindia.com/my-kolkata/lifestyle/the-best-korean-dishes-like-kimchi-fried-rice-korean-fried-chicken-tteokbokki-from-popular-k-dramas/cid/1839512</v>
      </c>
      <c r="C112" s="3" t="str">
        <f>IFERROR(__xludf.DUMMYFUNCTION("""COMPUTED_VALUE"""),"Thu, 18 Nov 2021 08:00:00 GMT")</f>
        <v>Thu, 18 Nov 2021 08:00:00 GMT</v>
      </c>
      <c r="D112" s="2" t="str">
        <f>IFERROR(__xludf.DUMMYFUNCTION("""COMPUTED_VALUE"""),"Your K-Drama binge fest just got a whole lot more palatable  Telegraph India")</f>
        <v>Your K-Drama binge fest just got a whole lot more palatable  Telegraph India</v>
      </c>
    </row>
    <row r="113">
      <c r="A113" s="2" t="str">
        <f>IFERROR(__xludf.DUMMYFUNCTION("""COMPUTED_VALUE"""),"The heart and Seoul of South Korea - Toronto Sun")</f>
        <v>The heart and Seoul of South Korea - Toronto Sun</v>
      </c>
      <c r="B113" s="4" t="str">
        <f>IFERROR(__xludf.DUMMYFUNCTION("""COMPUTED_VALUE"""),"https://torontosun.com/life/food/the-heart-and-seoul-of-south-korea")</f>
        <v>https://torontosun.com/life/food/the-heart-and-seoul-of-south-korea</v>
      </c>
      <c r="C113" s="3" t="str">
        <f>IFERROR(__xludf.DUMMYFUNCTION("""COMPUTED_VALUE"""),"Tue, 16 Nov 2021 08:00:00 GMT")</f>
        <v>Tue, 16 Nov 2021 08:00:00 GMT</v>
      </c>
      <c r="D113" s="2" t="str">
        <f>IFERROR(__xludf.DUMMYFUNCTION("""COMPUTED_VALUE"""),"The heart and Seoul of South Korea  Toronto Sun")</f>
        <v>The heart and Seoul of South Korea  Toronto Sun</v>
      </c>
    </row>
    <row r="114">
      <c r="A114" s="2" t="str">
        <f>IFERROR(__xludf.DUMMYFUNCTION("""COMPUTED_VALUE"""),"8 new Korean dramas to look out for in December 2021 - South China Morning Post")</f>
        <v>8 new Korean dramas to look out for in December 2021 - South China Morning Post</v>
      </c>
      <c r="B114" s="4" t="str">
        <f>IFERROR(__xludf.DUMMYFUNCTION("""COMPUTED_VALUE"""),"https://www.scmp.com/lifestyle/k-pop/k-drama/article/3157757/8-new-k-dramas-watch-december-2021-blackpinks-jisoo-debuts")</f>
        <v>https://www.scmp.com/lifestyle/k-pop/k-drama/article/3157757/8-new-k-dramas-watch-december-2021-blackpinks-jisoo-debuts</v>
      </c>
      <c r="C114" s="3" t="str">
        <f>IFERROR(__xludf.DUMMYFUNCTION("""COMPUTED_VALUE"""),"Mon, 29 Nov 2021 10:15:15 GMT")</f>
        <v>Mon, 29 Nov 2021 10:15:15 GMT</v>
      </c>
      <c r="D114" s="2" t="str">
        <f>IFERROR(__xludf.DUMMYFUNCTION("""COMPUTED_VALUE"""),"8 new Korean dramas to look out for in December 2021  South China Morning 
Post")</f>
        <v>8 new Korean dramas to look out for in December 2021  South China Morning 
Post</v>
      </c>
    </row>
    <row r="115">
      <c r="A115" s="2" t="str">
        <f>IFERROR(__xludf.DUMMYFUNCTION("""COMPUTED_VALUE"""),"Why Are Indians So Crazy About Korean Cuisine All Of A Sudden? - edtimes.in")</f>
        <v>Why Are Indians So Crazy About Korean Cuisine All Of A Sudden? - edtimes.in</v>
      </c>
      <c r="B115" s="4" t="str">
        <f>IFERROR(__xludf.DUMMYFUNCTION("""COMPUTED_VALUE"""),"https://edtimes.in/why-are-indians-so-crazy-about-korean-cuisine-all-of-a-sudden/")</f>
        <v>https://edtimes.in/why-are-indians-so-crazy-about-korean-cuisine-all-of-a-sudden/</v>
      </c>
      <c r="C115" s="3" t="str">
        <f>IFERROR(__xludf.DUMMYFUNCTION("""COMPUTED_VALUE"""),"Tue, 02 Nov 2021 07:00:00 GMT")</f>
        <v>Tue, 02 Nov 2021 07:00:00 GMT</v>
      </c>
      <c r="D115" s="2" t="str">
        <f>IFERROR(__xludf.DUMMYFUNCTION("""COMPUTED_VALUE"""),"Why Are Indians So Crazy About Korean Cuisine All Of A Sudden?  edtimes.in")</f>
        <v>Why Are Indians So Crazy About Korean Cuisine All Of A Sudden?  edtimes.in</v>
      </c>
    </row>
    <row r="116">
      <c r="A116" s="2" t="str">
        <f>IFERROR(__xludf.DUMMYFUNCTION("""COMPUTED_VALUE"""),"Know these amazing facts about K-pop diet | Food | Manorama English - Onmanorama")</f>
        <v>Know these amazing facts about K-pop diet | Food | Manorama English - Onmanorama</v>
      </c>
      <c r="B116" s="4" t="str">
        <f>IFERROR(__xludf.DUMMYFUNCTION("""COMPUTED_VALUE"""),"https://www.onmanorama.com/food/features/2021/11/26/k-pop-diet-korean-food-healthy.html")</f>
        <v>https://www.onmanorama.com/food/features/2021/11/26/k-pop-diet-korean-food-healthy.html</v>
      </c>
      <c r="C116" s="3" t="str">
        <f>IFERROR(__xludf.DUMMYFUNCTION("""COMPUTED_VALUE"""),"Fri, 26 Nov 2021 10:46:06 GMT")</f>
        <v>Fri, 26 Nov 2021 10:46:06 GMT</v>
      </c>
      <c r="D116" s="2" t="str">
        <f>IFERROR(__xludf.DUMMYFUNCTION("""COMPUTED_VALUE"""),"Know these amazing facts about K-pop diet | Food | Manorama English  
Onmanorama")</f>
        <v>Know these amazing facts about K-pop diet | Food | Manorama English  
Onmanorama</v>
      </c>
    </row>
    <row r="117">
      <c r="A117" s="2" t="str">
        <f>IFERROR(__xludf.DUMMYFUNCTION("""COMPUTED_VALUE"""),"Today’s Crossword: Korean drama foods we are secretly obsessed with… Squid Game candy, anyone? - Gulf News")</f>
        <v>Today’s Crossword: Korean drama foods we are secretly obsessed with… Squid Game candy, anyone? - Gulf News</v>
      </c>
      <c r="B117" s="4" t="str">
        <f>IFERROR(__xludf.DUMMYFUNCTION("""COMPUTED_VALUE"""),"https://gulfnews.com/games/play/todays-crossword-korean-drama-foods-we-are-secretly-obsessed-with-squid-game-candy-anyone-1.1636446924612")</f>
        <v>https://gulfnews.com/games/play/todays-crossword-korean-drama-foods-we-are-secretly-obsessed-with-squid-game-candy-anyone-1.1636446924612</v>
      </c>
      <c r="C117" s="3" t="str">
        <f>IFERROR(__xludf.DUMMYFUNCTION("""COMPUTED_VALUE"""),"Thu, 11 Nov 2021 08:00:00 GMT")</f>
        <v>Thu, 11 Nov 2021 08:00:00 GMT</v>
      </c>
      <c r="D117" s="2" t="str">
        <f>IFERROR(__xludf.DUMMYFUNCTION("""COMPUTED_VALUE"""),"Today’s Crossword: Korean drama foods we are secretly obsessed with… Squid 
Game candy, anyone?  Gulf News")</f>
        <v>Today’s Crossword: Korean drama foods we are secretly obsessed with… Squid 
Game candy, anyone?  Gulf News</v>
      </c>
    </row>
    <row r="118">
      <c r="A118" s="2" t="str">
        <f>IFERROR(__xludf.DUMMYFUNCTION("""COMPUTED_VALUE"""),"8 K-Dramas With Food Scenes That Will Make You Hungry - Cosmopolitan Philippines")</f>
        <v>8 K-Dramas With Food Scenes That Will Make You Hungry - Cosmopolitan Philippines</v>
      </c>
      <c r="B118" s="4" t="str">
        <f>IFERROR(__xludf.DUMMYFUNCTION("""COMPUTED_VALUE"""),"https://www.cosmo.ph/entertainment/k-dramas-with-food-scenes-that-will-make-you-hungry-a1163-20210619-lfrm")</f>
        <v>https://www.cosmo.ph/entertainment/k-dramas-with-food-scenes-that-will-make-you-hungry-a1163-20210619-lfrm</v>
      </c>
      <c r="C118" s="3" t="str">
        <f>IFERROR(__xludf.DUMMYFUNCTION("""COMPUTED_VALUE"""),"Sat, 19 Jun 2021 07:00:00 GMT")</f>
        <v>Sat, 19 Jun 2021 07:00:00 GMT</v>
      </c>
      <c r="D118" s="2" t="str">
        <f>IFERROR(__xludf.DUMMYFUNCTION("""COMPUTED_VALUE"""),"8 K-Dramas With Food Scenes That Will Make You Hungry  Cosmopolitan 
Philippines")</f>
        <v>8 K-Dramas With Food Scenes That Will Make You Hungry  Cosmopolitan 
Philippines</v>
      </c>
    </row>
    <row r="119">
      <c r="A119" s="2" t="str">
        <f>IFERROR(__xludf.DUMMYFUNCTION("""COMPUTED_VALUE"""),"11 Food-Themed K-Dramas That Absolutely Cannot Be Watched On An Empty Stomach - SAYS")</f>
        <v>11 Food-Themed K-Dramas That Absolutely Cannot Be Watched On An Empty Stomach - SAYS</v>
      </c>
      <c r="B119" s="4" t="str">
        <f>IFERROR(__xludf.DUMMYFUNCTION("""COMPUTED_VALUE"""),"https://says.com/my/entertainment/kdramas-all-about-food")</f>
        <v>https://says.com/my/entertainment/kdramas-all-about-food</v>
      </c>
      <c r="C119" s="3" t="str">
        <f>IFERROR(__xludf.DUMMYFUNCTION("""COMPUTED_VALUE"""),"Thu, 20 May 2021 07:00:00 GMT")</f>
        <v>Thu, 20 May 2021 07:00:00 GMT</v>
      </c>
      <c r="D119" s="2" t="str">
        <f>IFERROR(__xludf.DUMMYFUNCTION("""COMPUTED_VALUE"""),"11 Food-Themed K-Dramas That Absolutely Cannot Be Watched On An Empty 
Stomach  SAYS")</f>
        <v>11 Food-Themed K-Dramas That Absolutely Cannot Be Watched On An Empty 
Stomach  SAYS</v>
      </c>
    </row>
    <row r="120">
      <c r="A120" s="2" t="str">
        <f>IFERROR(__xludf.DUMMYFUNCTION("""COMPUTED_VALUE"""),"New K-dramas to catch on Netflix this November and December 2021 - Lifestyle Asia")</f>
        <v>New K-dramas to catch on Netflix this November and December 2021 - Lifestyle Asia</v>
      </c>
      <c r="B120" s="4" t="str">
        <f>IFERROR(__xludf.DUMMYFUNCTION("""COMPUTED_VALUE"""),"https://www.lifestyleasia.com/bk/living/film-and-tv/new-k-dramas-on-netflix-november-december-2021/")</f>
        <v>https://www.lifestyleasia.com/bk/living/film-and-tv/new-k-dramas-on-netflix-november-december-2021/</v>
      </c>
      <c r="C120" s="3" t="str">
        <f>IFERROR(__xludf.DUMMYFUNCTION("""COMPUTED_VALUE"""),"Tue, 09 Nov 2021 08:00:00 GMT")</f>
        <v>Tue, 09 Nov 2021 08:00:00 GMT</v>
      </c>
      <c r="D120" s="2" t="str">
        <f>IFERROR(__xludf.DUMMYFUNCTION("""COMPUTED_VALUE"""),"New K-dramas to catch on Netflix this November and December 2021  Lifestyle 
Asia")</f>
        <v>New K-dramas to catch on Netflix this November and December 2021  Lifestyle 
Asia</v>
      </c>
    </row>
    <row r="121">
      <c r="A121" s="2" t="str">
        <f>IFERROR(__xludf.DUMMYFUNCTION("""COMPUTED_VALUE"""),"South Korean task force to study dog meat ban | TheHill - The Hill")</f>
        <v>South Korean task force to study dog meat ban | TheHill - The Hill</v>
      </c>
      <c r="B121" s="4" t="str">
        <f>IFERROR(__xludf.DUMMYFUNCTION("""COMPUTED_VALUE"""),"https://thehill.com/policy/international/583152-south-korean-task-force-to-study-dog-meat-ban")</f>
        <v>https://thehill.com/policy/international/583152-south-korean-task-force-to-study-dog-meat-ban</v>
      </c>
      <c r="C121" s="3" t="str">
        <f>IFERROR(__xludf.DUMMYFUNCTION("""COMPUTED_VALUE"""),"Thu, 25 Nov 2021 08:00:00 GMT")</f>
        <v>Thu, 25 Nov 2021 08:00:00 GMT</v>
      </c>
      <c r="D121" s="2" t="str">
        <f>IFERROR(__xludf.DUMMYFUNCTION("""COMPUTED_VALUE"""),"South Korean task force to study dog meat ban | TheHill  The Hill")</f>
        <v>South Korean task force to study dog meat ban | TheHill  The Hill</v>
      </c>
    </row>
    <row r="122">
      <c r="A122" s="2" t="str">
        <f>IFERROR(__xludf.DUMMYFUNCTION("""COMPUTED_VALUE"""),"Jan Risher: Embrace your weird, discover what makes you happy and find your people - The Advocate")</f>
        <v>Jan Risher: Embrace your weird, discover what makes you happy and find your people - The Advocate</v>
      </c>
      <c r="B122" s="4" t="str">
        <f>IFERROR(__xludf.DUMMYFUNCTION("""COMPUTED_VALUE"""),"https://www.theadvocate.com/acadiana/entertainment_life/jan_risher/article_cf52e7a4-4fb9-11ec-82cf-9342387f4ec2.html")</f>
        <v>https://www.theadvocate.com/acadiana/entertainment_life/jan_risher/article_cf52e7a4-4fb9-11ec-82cf-9342387f4ec2.html</v>
      </c>
      <c r="C122" s="3" t="str">
        <f>IFERROR(__xludf.DUMMYFUNCTION("""COMPUTED_VALUE"""),"Sat, 27 Nov 2021 19:39:00 GMT")</f>
        <v>Sat, 27 Nov 2021 19:39:00 GMT</v>
      </c>
      <c r="D122" s="2" t="str">
        <f>IFERROR(__xludf.DUMMYFUNCTION("""COMPUTED_VALUE"""),"Jan Risher: Embrace your weird, discover what makes you happy and find your 
people  The Advocate")</f>
        <v>Jan Risher: Embrace your weird, discover what makes you happy and find your 
people  The Advocate</v>
      </c>
    </row>
    <row r="123">
      <c r="A123" s="2" t="str">
        <f>IFERROR(__xludf.DUMMYFUNCTION("""COMPUTED_VALUE"""),"K-pop, K-drama driving interest in K-cuisine in India - Times of India")</f>
        <v>K-pop, K-drama driving interest in K-cuisine in India - Times of India</v>
      </c>
      <c r="B123" s="4" t="str">
        <f>IFERROR(__xludf.DUMMYFUNCTION("""COMPUTED_VALUE"""),"https://timesofindia.indiatimes.com/life-style/food-news/k-pop-k-drama-driving-interest-in-k-cuisine-in-india/articleshow/87068179.cms")</f>
        <v>https://timesofindia.indiatimes.com/life-style/food-news/k-pop-k-drama-driving-interest-in-k-cuisine-in-india/articleshow/87068179.cms</v>
      </c>
      <c r="C123" s="3" t="str">
        <f>IFERROR(__xludf.DUMMYFUNCTION("""COMPUTED_VALUE"""),"Sun, 17 Oct 2021 07:00:00 GMT")</f>
        <v>Sun, 17 Oct 2021 07:00:00 GMT</v>
      </c>
      <c r="D123" s="2" t="str">
        <f>IFERROR(__xludf.DUMMYFUNCTION("""COMPUTED_VALUE"""),"K-pop, K-drama driving interest in K-cuisine in India  Times of India")</f>
        <v>K-pop, K-drama driving interest in K-cuisine in India  Times of India</v>
      </c>
    </row>
    <row r="124">
      <c r="A124" s="2" t="str">
        <f>IFERROR(__xludf.DUMMYFUNCTION("""COMPUTED_VALUE"""),"Foreign nationals invited to Korean Food Video Contest - Korea Times")</f>
        <v>Foreign nationals invited to Korean Food Video Contest - Korea Times</v>
      </c>
      <c r="B124" s="4" t="str">
        <f>IFERROR(__xludf.DUMMYFUNCTION("""COMPUTED_VALUE"""),"https://www.koreatimes.co.kr/www/culture/2021/11/141_319183.html")</f>
        <v>https://www.koreatimes.co.kr/www/culture/2021/11/141_319183.html</v>
      </c>
      <c r="C124" s="3" t="str">
        <f>IFERROR(__xludf.DUMMYFUNCTION("""COMPUTED_VALUE"""),"Mon, 22 Nov 2021 08:00:00 GMT")</f>
        <v>Mon, 22 Nov 2021 08:00:00 GMT</v>
      </c>
      <c r="D124" s="2" t="str">
        <f>IFERROR(__xludf.DUMMYFUNCTION("""COMPUTED_VALUE"""),"Foreign nationals invited to Korean Food Video Contest  Korea Times")</f>
        <v>Foreign nationals invited to Korean Food Video Contest  Korea Times</v>
      </c>
    </row>
    <row r="125">
      <c r="A125" s="2" t="str">
        <f>IFERROR(__xludf.DUMMYFUNCTION("""COMPUTED_VALUE"""),"All-you-can-stream buffets: The food in K-dramas is a cultural coup - Hindustan Times")</f>
        <v>All-you-can-stream buffets: The food in K-dramas is a cultural coup - Hindustan Times</v>
      </c>
      <c r="B125" s="4" t="str">
        <f>IFERROR(__xludf.DUMMYFUNCTION("""COMPUTED_VALUE"""),"https://www.hindustantimes.com/lifestyle/art-culture/allyoucanstream-buffets-the-food-in-k-dramas-is-a-cultural-coup-101635522173886.html")</f>
        <v>https://www.hindustantimes.com/lifestyle/art-culture/allyoucanstream-buffets-the-food-in-k-dramas-is-a-cultural-coup-101635522173886.html</v>
      </c>
      <c r="C125" s="3" t="str">
        <f>IFERROR(__xludf.DUMMYFUNCTION("""COMPUTED_VALUE"""),"Fri, 29 Oct 2021 07:00:00 GMT")</f>
        <v>Fri, 29 Oct 2021 07:00:00 GMT</v>
      </c>
      <c r="D125" s="2" t="str">
        <f>IFERROR(__xludf.DUMMYFUNCTION("""COMPUTED_VALUE"""),"All-you-can-stream buffets: The food in K-dramas is a cultural coup  Hindustan 
Times")</f>
        <v>All-you-can-stream buffets: The food in K-dramas is a cultural coup  Hindustan 
Times</v>
      </c>
    </row>
    <row r="126">
      <c r="A126" s="2" t="str">
        <f>IFERROR(__xludf.DUMMYFUNCTION("""COMPUTED_VALUE"""),"What's got Indians crazy about Korean cuisine - Times of India")</f>
        <v>What's got Indians crazy about Korean cuisine - Times of India</v>
      </c>
      <c r="B126" s="4" t="str">
        <f>IFERROR(__xludf.DUMMYFUNCTION("""COMPUTED_VALUE"""),"https://timesofindia.indiatimes.com/india/after-k-pop-and-k-drama-indians-now-fall-for-k-food/articleshow/86908035.cms")</f>
        <v>https://timesofindia.indiatimes.com/india/after-k-pop-and-k-drama-indians-now-fall-for-k-food/articleshow/86908035.cms</v>
      </c>
      <c r="C126" s="3" t="str">
        <f>IFERROR(__xludf.DUMMYFUNCTION("""COMPUTED_VALUE"""),"Sun, 10 Oct 2021 07:00:00 GMT")</f>
        <v>Sun, 10 Oct 2021 07:00:00 GMT</v>
      </c>
      <c r="D126" s="2" t="str">
        <f>IFERROR(__xludf.DUMMYFUNCTION("""COMPUTED_VALUE"""),"What's got Indians crazy about Korean cuisine  Times of India")</f>
        <v>What's got Indians crazy about Korean cuisine  Times of India</v>
      </c>
    </row>
    <row r="127">
      <c r="A127" s="2" t="str">
        <f>IFERROR(__xludf.DUMMYFUNCTION("""COMPUTED_VALUE"""),"Spirited South Korea: Savour modern local food and nature-infused spaces with VTL travel - The Straits Times")</f>
        <v>Spirited South Korea: Savour modern local food and nature-infused spaces with VTL travel - The Straits Times</v>
      </c>
      <c r="B127" s="4" t="str">
        <f>IFERROR(__xludf.DUMMYFUNCTION("""COMPUTED_VALUE"""),"https://www.straitstimes.com/life/travel/spirited-south-korea-savour-modern-local-food-and-nature-infused-spaces-with-vtl-travel")</f>
        <v>https://www.straitstimes.com/life/travel/spirited-south-korea-savour-modern-local-food-and-nature-infused-spaces-with-vtl-travel</v>
      </c>
      <c r="C127" s="3" t="str">
        <f>IFERROR(__xludf.DUMMYFUNCTION("""COMPUTED_VALUE"""),"Mon, 29 Nov 2021 12:00:00 GMT")</f>
        <v>Mon, 29 Nov 2021 12:00:00 GMT</v>
      </c>
      <c r="D127" s="2" t="str">
        <f>IFERROR(__xludf.DUMMYFUNCTION("""COMPUTED_VALUE"""),"Spirited South Korea: Savour modern local food and nature-infused spaces 
with VTL travel  The Straits Times")</f>
        <v>Spirited South Korea: Savour modern local food and nature-infused spaces 
with VTL travel  The Straits Times</v>
      </c>
    </row>
    <row r="128">
      <c r="A128" s="2" t="str">
        <f>IFERROR(__xludf.DUMMYFUNCTION("""COMPUTED_VALUE"""),"Jirisan': Product Placement Displeases Viewers but Its Nothing New for K-Dramas - Showbiz Cheat Sheet")</f>
        <v>Jirisan': Product Placement Displeases Viewers but Its Nothing New for K-Dramas - Showbiz Cheat Sheet</v>
      </c>
      <c r="B128" s="4" t="str">
        <f>IFERROR(__xludf.DUMMYFUNCTION("""COMPUTED_VALUE"""),"https://www.cheatsheet.com/entertainment/jirisan-product-placement-displeases-viewers-its-nothing-new-for-k-dramas.html/")</f>
        <v>https://www.cheatsheet.com/entertainment/jirisan-product-placement-displeases-viewers-its-nothing-new-for-k-dramas.html/</v>
      </c>
      <c r="C128" s="3" t="str">
        <f>IFERROR(__xludf.DUMMYFUNCTION("""COMPUTED_VALUE"""),"Tue, 16 Nov 2021 08:00:00 GMT")</f>
        <v>Tue, 16 Nov 2021 08:00:00 GMT</v>
      </c>
      <c r="D128" s="2" t="str">
        <f>IFERROR(__xludf.DUMMYFUNCTION("""COMPUTED_VALUE"""),"Jirisan': Product Placement Displeases Viewers but Its Nothing New for 
K-Dramas  Showbiz Cheat Sheet")</f>
        <v>Jirisan': Product Placement Displeases Viewers but Its Nothing New for 
K-Dramas  Showbiz Cheat Sheet</v>
      </c>
    </row>
    <row r="129">
      <c r="A129" s="2" t="str">
        <f>IFERROR(__xludf.DUMMYFUNCTION("""COMPUTED_VALUE"""),"Did you know Lee Yoo Mi worked as a food delivery driver before gaining popularity in ‘Squid Game’? - Times of India")</f>
        <v>Did you know Lee Yoo Mi worked as a food delivery driver before gaining popularity in ‘Squid Game’? - Times of India</v>
      </c>
      <c r="B129" s="4" t="str">
        <f>IFERROR(__xludf.DUMMYFUNCTION("""COMPUTED_VALUE"""),"https://timesofindia.indiatimes.com/web-series/news/korean/did-you-know-lee-yoo-mi-worked-as-a-food-delivery-driver-before-gaining-popularity-in-squid-game/articleshow/87905837.cms")</f>
        <v>https://timesofindia.indiatimes.com/web-series/news/korean/did-you-know-lee-yoo-mi-worked-as-a-food-delivery-driver-before-gaining-popularity-in-squid-game/articleshow/87905837.cms</v>
      </c>
      <c r="C129" s="3" t="str">
        <f>IFERROR(__xludf.DUMMYFUNCTION("""COMPUTED_VALUE"""),"Thu, 25 Nov 2021 08:00:00 GMT")</f>
        <v>Thu, 25 Nov 2021 08:00:00 GMT</v>
      </c>
      <c r="D129" s="2" t="str">
        <f>IFERROR(__xludf.DUMMYFUNCTION("""COMPUTED_VALUE"""),"Did you know Lee Yoo Mi worked as a food delivery driver before gaining 
popularity in ‘Squid Game’?  Times of India")</f>
        <v>Did you know Lee Yoo Mi worked as a food delivery driver before gaining 
popularity in ‘Squid Game’?  Times of India</v>
      </c>
    </row>
    <row r="130">
      <c r="A130" s="2" t="str">
        <f>IFERROR(__xludf.DUMMYFUNCTION("""COMPUTED_VALUE"""),"Korean cuisine and culture craze continue to sway South East Asia - Verdict Foodservice")</f>
        <v>Korean cuisine and culture craze continue to sway South East Asia - Verdict Foodservice</v>
      </c>
      <c r="B130" s="4" t="str">
        <f>IFERROR(__xludf.DUMMYFUNCTION("""COMPUTED_VALUE"""),"https://www.verdictfoodservice.com/comment/korean-cuisine-south-east-asia/")</f>
        <v>https://www.verdictfoodservice.com/comment/korean-cuisine-south-east-asia/</v>
      </c>
      <c r="C130" s="3" t="str">
        <f>IFERROR(__xludf.DUMMYFUNCTION("""COMPUTED_VALUE"""),"Fri, 30 Apr 2021 07:00:00 GMT")</f>
        <v>Fri, 30 Apr 2021 07:00:00 GMT</v>
      </c>
      <c r="D130" s="2" t="str">
        <f>IFERROR(__xludf.DUMMYFUNCTION("""COMPUTED_VALUE"""),"Korean cuisine and culture craze continue to sway South East Asia  Verdict 
Foodservice")</f>
        <v>Korean cuisine and culture craze continue to sway South East Asia  Verdict 
Foodservice</v>
      </c>
    </row>
    <row r="131">
      <c r="A131" s="2" t="str">
        <f>IFERROR(__xludf.DUMMYFUNCTION("""COMPUTED_VALUE"""),"Korean foods to pair with your next K-Drama - Condé Nast Traveller India")</f>
        <v>Korean foods to pair with your next K-Drama - Condé Nast Traveller India</v>
      </c>
      <c r="B131" s="4" t="str">
        <f>IFERROR(__xludf.DUMMYFUNCTION("""COMPUTED_VALUE"""),"https://www.cntraveller.in/story/best-k-drama-watch-netflix-amazon-prime-korean-food/")</f>
        <v>https://www.cntraveller.in/story/best-k-drama-watch-netflix-amazon-prime-korean-food/</v>
      </c>
      <c r="C131" s="3" t="str">
        <f>IFERROR(__xludf.DUMMYFUNCTION("""COMPUTED_VALUE"""),"Thu, 01 Jul 2021 07:00:00 GMT")</f>
        <v>Thu, 01 Jul 2021 07:00:00 GMT</v>
      </c>
      <c r="D131" s="2" t="str">
        <f>IFERROR(__xludf.DUMMYFUNCTION("""COMPUTED_VALUE"""),"Korean foods to pair with your next K-Drama  Condé Nast Traveller India")</f>
        <v>Korean foods to pair with your next K-Drama  Condé Nast Traveller India</v>
      </c>
    </row>
    <row r="132">
      <c r="A132" s="2" t="str">
        <f>IFERROR(__xludf.DUMMYFUNCTION("""COMPUTED_VALUE"""),"Korean foods have become popular with K-dramas, but are they really healthy? - Times Now")</f>
        <v>Korean foods have become popular with K-dramas, but are they really healthy? - Times Now</v>
      </c>
      <c r="B132" s="4" t="str">
        <f>IFERROR(__xludf.DUMMYFUNCTION("""COMPUTED_VALUE"""),"https://www.timesnownews.com/health/article/korean-foods-have-become-popular-with-k-dramas-but-are-they-really-healthy/711321")</f>
        <v>https://www.timesnownews.com/health/article/korean-foods-have-become-popular-with-k-dramas-but-are-they-really-healthy/711321</v>
      </c>
      <c r="C132" s="3" t="str">
        <f>IFERROR(__xludf.DUMMYFUNCTION("""COMPUTED_VALUE"""),"Sun, 24 Jan 2021 08:00:00 GMT")</f>
        <v>Sun, 24 Jan 2021 08:00:00 GMT</v>
      </c>
      <c r="D132" s="2" t="str">
        <f>IFERROR(__xludf.DUMMYFUNCTION("""COMPUTED_VALUE"""),"Korean foods have become popular with K-dramas, but are they really healthy?
  Times Now")</f>
        <v>Korean foods have become popular with K-dramas, but are they really healthy?
  Times Now</v>
      </c>
    </row>
    <row r="133">
      <c r="A133" s="2" t="str">
        <f>IFERROR(__xludf.DUMMYFUNCTION("""COMPUTED_VALUE"""),"Craving Ramen? Make This Easy Chicken Ramen Recipe At Home - NDTV Food")</f>
        <v>Craving Ramen? Make This Easy Chicken Ramen Recipe At Home - NDTV Food</v>
      </c>
      <c r="B133" s="4" t="str">
        <f>IFERROR(__xludf.DUMMYFUNCTION("""COMPUTED_VALUE"""),"https://food.ndtv.com/food-drinks/craving-ramen-make-this-easy-chicken-ramen-recipe-at-home-2621642")</f>
        <v>https://food.ndtv.com/food-drinks/craving-ramen-make-this-easy-chicken-ramen-recipe-at-home-2621642</v>
      </c>
      <c r="C133" s="3" t="str">
        <f>IFERROR(__xludf.DUMMYFUNCTION("""COMPUTED_VALUE"""),"Tue, 23 Nov 2021 08:00:00 GMT")</f>
        <v>Tue, 23 Nov 2021 08:00:00 GMT</v>
      </c>
      <c r="D133" s="2" t="str">
        <f>IFERROR(__xludf.DUMMYFUNCTION("""COMPUTED_VALUE"""),"Craving Ramen? Make This Easy Chicken Ramen Recipe At Home  NDTV Food")</f>
        <v>Craving Ramen? Make This Easy Chicken Ramen Recipe At Home  NDTV Food</v>
      </c>
    </row>
    <row r="134">
      <c r="A134" s="2" t="str">
        <f>IFERROR(__xludf.DUMMYFUNCTION("""COMPUTED_VALUE"""),"Playing catch-up: why the UK is behind on the success of K-dramas - The Boar")</f>
        <v>Playing catch-up: why the UK is behind on the success of K-dramas - The Boar</v>
      </c>
      <c r="B134" s="4" t="str">
        <f>IFERROR(__xludf.DUMMYFUNCTION("""COMPUTED_VALUE"""),"https://theboar.org/2021/11/playing-catch-up-why-the-uk-is-behind-on-the-success-of-k-dramas/")</f>
        <v>https://theboar.org/2021/11/playing-catch-up-why-the-uk-is-behind-on-the-success-of-k-dramas/</v>
      </c>
      <c r="C134" s="3" t="str">
        <f>IFERROR(__xludf.DUMMYFUNCTION("""COMPUTED_VALUE"""),"Wed, 03 Nov 2021 07:00:00 GMT")</f>
        <v>Wed, 03 Nov 2021 07:00:00 GMT</v>
      </c>
      <c r="D134" s="2" t="str">
        <f>IFERROR(__xludf.DUMMYFUNCTION("""COMPUTED_VALUE"""),"Playing catch-up: why the UK is behind on the success of K-dramas  The Boar")</f>
        <v>Playing catch-up: why the UK is behind on the success of K-dramas  The Boar</v>
      </c>
    </row>
    <row r="135">
      <c r="A135" s="2" t="str">
        <f>IFERROR(__xludf.DUMMYFUNCTION("""COMPUTED_VALUE"""),"The 'K' magic is taking over India: People find comfort in Korean dramas, music and food - Economic Times")</f>
        <v>The 'K' magic is taking over India: People find comfort in Korean dramas, music and food - Economic Times</v>
      </c>
      <c r="B135" s="4" t="str">
        <f>IFERROR(__xludf.DUMMYFUNCTION("""COMPUTED_VALUE"""),"https://economictimes.indiatimes.com/magazines/panache/the-k-magic-is-taking-over-india-people-find-comfort-in-korean-dramas-music-and-food/articleshow/86836620.cms")</f>
        <v>https://economictimes.indiatimes.com/magazines/panache/the-k-magic-is-taking-over-india-people-find-comfort-in-korean-dramas-music-and-food/articleshow/86836620.cms</v>
      </c>
      <c r="C135" s="3" t="str">
        <f>IFERROR(__xludf.DUMMYFUNCTION("""COMPUTED_VALUE"""),"Thu, 07 Oct 2021 07:00:00 GMT")</f>
        <v>Thu, 07 Oct 2021 07:00:00 GMT</v>
      </c>
      <c r="D135" s="2" t="str">
        <f>IFERROR(__xludf.DUMMYFUNCTION("""COMPUTED_VALUE"""),"The 'K' magic is taking over India: People find comfort in Korean dramas, 
music and food  Economic Times")</f>
        <v>The 'K' magic is taking over India: People find comfort in Korean dramas, 
music and food  Economic Times</v>
      </c>
    </row>
    <row r="136">
      <c r="A136" s="2" t="str">
        <f>IFERROR(__xludf.DUMMYFUNCTION("""COMPUTED_VALUE"""),"Popularity of Korean shows creates opportunity for Korean packaged foods - Livemint")</f>
        <v>Popularity of Korean shows creates opportunity for Korean packaged foods - Livemint</v>
      </c>
      <c r="B136" s="4" t="str">
        <f>IFERROR(__xludf.DUMMYFUNCTION("""COMPUTED_VALUE"""),"https://www.livemint.com/industry/retail/popularity-of-korean-shows-creates-opportunity-for-korean-packaged-foods-11625060242845.html")</f>
        <v>https://www.livemint.com/industry/retail/popularity-of-korean-shows-creates-opportunity-for-korean-packaged-foods-11625060242845.html</v>
      </c>
      <c r="C136" s="3" t="str">
        <f>IFERROR(__xludf.DUMMYFUNCTION("""COMPUTED_VALUE"""),"Wed, 30 Jun 2021 07:00:00 GMT")</f>
        <v>Wed, 30 Jun 2021 07:00:00 GMT</v>
      </c>
      <c r="D136" s="2" t="str">
        <f>IFERROR(__xludf.DUMMYFUNCTION("""COMPUTED_VALUE"""),"Popularity of Korean shows creates opportunity for Korean packaged foods  
Livemint")</f>
        <v>Popularity of Korean shows creates opportunity for Korean packaged foods  
Livemint</v>
      </c>
    </row>
    <row r="137">
      <c r="A137" s="2" t="str">
        <f>IFERROR(__xludf.DUMMYFUNCTION("""COMPUTED_VALUE"""),"Korean Foods To Pair With Your Next K-Drama Binge Watch | Femina.in - Femina")</f>
        <v>Korean Foods To Pair With Your Next K-Drama Binge Watch | Femina.in - Femina</v>
      </c>
      <c r="B137" s="4" t="str">
        <f>IFERROR(__xludf.DUMMYFUNCTION("""COMPUTED_VALUE"""),"https://www.femina.in/food/korean-foods-to-pair-with-your-next-k-drama-binge-watch-205830.html")</f>
        <v>https://www.femina.in/food/korean-foods-to-pair-with-your-next-k-drama-binge-watch-205830.html</v>
      </c>
      <c r="C137" s="3" t="str">
        <f>IFERROR(__xludf.DUMMYFUNCTION("""COMPUTED_VALUE"""),"Tue, 14 Sep 2021 07:00:00 GMT")</f>
        <v>Tue, 14 Sep 2021 07:00:00 GMT</v>
      </c>
      <c r="D137" s="2" t="str">
        <f>IFERROR(__xludf.DUMMYFUNCTION("""COMPUTED_VALUE"""),"Korean Foods To Pair With Your Next K-Drama Binge Watch | Femina.in  Femina")</f>
        <v>Korean Foods To Pair With Your Next K-Drama Binge Watch | Femina.in  Femina</v>
      </c>
    </row>
    <row r="138">
      <c r="A138" s="2" t="str">
        <f>IFERROR(__xludf.DUMMYFUNCTION("""COMPUTED_VALUE"""),"Disney+ offers sneak peek into new, original K-drama, 'Moving,' starring Zo In-sung, Han Hyo-joo - Korea Times")</f>
        <v>Disney+ offers sneak peek into new, original K-drama, 'Moving,' starring Zo In-sung, Han Hyo-joo - Korea Times</v>
      </c>
      <c r="B138" s="4" t="str">
        <f>IFERROR(__xludf.DUMMYFUNCTION("""COMPUTED_VALUE"""),"https://www.koreatimes.co.kr/www/art/2021/10/688_317886.html")</f>
        <v>https://www.koreatimes.co.kr/www/art/2021/10/688_317886.html</v>
      </c>
      <c r="C138" s="3" t="str">
        <f>IFERROR(__xludf.DUMMYFUNCTION("""COMPUTED_VALUE"""),"Fri, 29 Oct 2021 07:00:00 GMT")</f>
        <v>Fri, 29 Oct 2021 07:00:00 GMT</v>
      </c>
      <c r="D138" s="2" t="str">
        <f>IFERROR(__xludf.DUMMYFUNCTION("""COMPUTED_VALUE"""),"Disney+ offers sneak peek into new, original K-drama, 'Moving,' starring Zo 
In-sung, Han Hyo-joo  Korea Times")</f>
        <v>Disney+ offers sneak peek into new, original K-drama, 'Moving,' starring Zo 
In-sung, Han Hyo-joo  Korea Times</v>
      </c>
    </row>
    <row r="139">
      <c r="A139" s="2" t="str">
        <f>IFERROR(__xludf.DUMMYFUNCTION("""COMPUTED_VALUE"""),"9 eateries across India to check out if bingeing on K-dramas has left you hungry for Korean food - Vogue India")</f>
        <v>9 eateries across India to check out if bingeing on K-dramas has left you hungry for Korean food - Vogue India</v>
      </c>
      <c r="B139" s="4" t="str">
        <f>IFERROR(__xludf.DUMMYFUNCTION("""COMPUTED_VALUE"""),"https://www.vogue.in/culture-and-living/content/korean-restaurants-in-mumbai-pune-bengaluru-k-dramas-korean-food")</f>
        <v>https://www.vogue.in/culture-and-living/content/korean-restaurants-in-mumbai-pune-bengaluru-k-dramas-korean-food</v>
      </c>
      <c r="C139" s="3" t="str">
        <f>IFERROR(__xludf.DUMMYFUNCTION("""COMPUTED_VALUE"""),"Fri, 30 Jul 2021 07:00:00 GMT")</f>
        <v>Fri, 30 Jul 2021 07:00:00 GMT</v>
      </c>
      <c r="D139" s="2" t="str">
        <f>IFERROR(__xludf.DUMMYFUNCTION("""COMPUTED_VALUE"""),"9 eateries across India to check out if bingeing on K-dramas has left you 
hungry for Korean food  Vogue India")</f>
        <v>9 eateries across India to check out if bingeing on K-dramas has left you 
hungry for Korean food  Vogue India</v>
      </c>
    </row>
    <row r="140">
      <c r="A140" s="2" t="str">
        <f>IFERROR(__xludf.DUMMYFUNCTION("""COMPUTED_VALUE"""),"18 best food books 2021 | Saturday Review - The Times")</f>
        <v>18 best food books 2021 | Saturday Review - The Times</v>
      </c>
      <c r="B140" s="4" t="str">
        <f>IFERROR(__xludf.DUMMYFUNCTION("""COMPUTED_VALUE"""),"https://www.thetimes.co.uk/article/best-food-books-2021-w8vzbqld5")</f>
        <v>https://www.thetimes.co.uk/article/best-food-books-2021-w8vzbqld5</v>
      </c>
      <c r="C140" s="3" t="str">
        <f>IFERROR(__xludf.DUMMYFUNCTION("""COMPUTED_VALUE"""),"Sat, 27 Nov 2021 00:01:00 GMT")</f>
        <v>Sat, 27 Nov 2021 00:01:00 GMT</v>
      </c>
      <c r="D140" s="2" t="str">
        <f>IFERROR(__xludf.DUMMYFUNCTION("""COMPUTED_VALUE"""),"18 best food books 2021 | Saturday Review  The Times")</f>
        <v>18 best food books 2021 | Saturday Review  The Times</v>
      </c>
    </row>
    <row r="141">
      <c r="A141" s="2" t="str">
        <f>IFERROR(__xludf.DUMMYFUNCTION("""COMPUTED_VALUE"""),"Korean Dramas About Cooking And Food - Cosmopolitan Philippines")</f>
        <v>Korean Dramas About Cooking And Food - Cosmopolitan Philippines</v>
      </c>
      <c r="B141" s="4" t="str">
        <f>IFERROR(__xludf.DUMMYFUNCTION("""COMPUTED_VALUE"""),"https://www.cosmo.ph/entertainment/korean-dramas-food-cooking-a2520-20190428")</f>
        <v>https://www.cosmo.ph/entertainment/korean-dramas-food-cooking-a2520-20190428</v>
      </c>
      <c r="C141" s="3" t="str">
        <f>IFERROR(__xludf.DUMMYFUNCTION("""COMPUTED_VALUE"""),"Sun, 28 Apr 2019 07:00:00 GMT")</f>
        <v>Sun, 28 Apr 2019 07:00:00 GMT</v>
      </c>
      <c r="D141" s="2" t="str">
        <f>IFERROR(__xludf.DUMMYFUNCTION("""COMPUTED_VALUE"""),"Korean Dramas About Cooking And Food  Cosmopolitan Philippines")</f>
        <v>Korean Dramas About Cooking And Food  Cosmopolitan Philippines</v>
      </c>
    </row>
    <row r="142">
      <c r="A142" s="2" t="str">
        <f>IFERROR(__xludf.DUMMYFUNCTION("""COMPUTED_VALUE"""),"K-craze: Korean dramas and culture are taking India by storm - Aljazeera.com")</f>
        <v>K-craze: Korean dramas and culture are taking India by storm - Aljazeera.com</v>
      </c>
      <c r="B142" s="4" t="str">
        <f>IFERROR(__xludf.DUMMYFUNCTION("""COMPUTED_VALUE"""),"https://www.aljazeera.com/economy/2021/9/15/k-craze-korean-dramas-and-culture-are-taking-india-by-storm")</f>
        <v>https://www.aljazeera.com/economy/2021/9/15/k-craze-korean-dramas-and-culture-are-taking-india-by-storm</v>
      </c>
      <c r="C142" s="3" t="str">
        <f>IFERROR(__xludf.DUMMYFUNCTION("""COMPUTED_VALUE"""),"Wed, 15 Sep 2021 07:00:00 GMT")</f>
        <v>Wed, 15 Sep 2021 07:00:00 GMT</v>
      </c>
      <c r="D142" s="2" t="str">
        <f>IFERROR(__xludf.DUMMYFUNCTION("""COMPUTED_VALUE"""),"K-craze: Korean dramas and culture are taking India by storm  Aljazeera.com")</f>
        <v>K-craze: Korean dramas and culture are taking India by storm  Aljazeera.com</v>
      </c>
    </row>
    <row r="143">
      <c r="A143" s="2" t="str">
        <f>IFERROR(__xludf.DUMMYFUNCTION("""COMPUTED_VALUE"""),"Hunger Management: Korean Egg Bread for a K-drama binge - The Straits Times")</f>
        <v>Hunger Management: Korean Egg Bread for a K-drama binge - The Straits Times</v>
      </c>
      <c r="B143" s="4" t="str">
        <f>IFERROR(__xludf.DUMMYFUNCTION("""COMPUTED_VALUE"""),"https://www.straitstimes.com/life/food/hunger-management-korean-egg-bread-for-a-k-drama-binge")</f>
        <v>https://www.straitstimes.com/life/food/hunger-management-korean-egg-bread-for-a-k-drama-binge</v>
      </c>
      <c r="C143" s="3" t="str">
        <f>IFERROR(__xludf.DUMMYFUNCTION("""COMPUTED_VALUE"""),"Sat, 14 Aug 2021 07:00:00 GMT")</f>
        <v>Sat, 14 Aug 2021 07:00:00 GMT</v>
      </c>
      <c r="D143" s="2" t="str">
        <f>IFERROR(__xludf.DUMMYFUNCTION("""COMPUTED_VALUE"""),"Hunger Management: Korean Egg Bread for a K-drama binge  The Straits Times")</f>
        <v>Hunger Management: Korean Egg Bread for a K-drama binge  The Straits Times</v>
      </c>
    </row>
    <row r="144">
      <c r="A144" s="2" t="str">
        <f>IFERROR(__xludf.DUMMYFUNCTION("""COMPUTED_VALUE"""),"LIST: Popular Korean Food In K-Dramas - Cosmopolitan Philippines")</f>
        <v>LIST: Popular Korean Food In K-Dramas - Cosmopolitan Philippines</v>
      </c>
      <c r="B144" s="4" t="str">
        <f>IFERROR(__xludf.DUMMYFUNCTION("""COMPUTED_VALUE"""),"https://www.cosmo.ph/lifestyle/food-drink/popular-korean-food-a655-20200129-lfrm")</f>
        <v>https://www.cosmo.ph/lifestyle/food-drink/popular-korean-food-a655-20200129-lfrm</v>
      </c>
      <c r="C144" s="3" t="str">
        <f>IFERROR(__xludf.DUMMYFUNCTION("""COMPUTED_VALUE"""),"Wed, 29 Jan 2020 08:00:00 GMT")</f>
        <v>Wed, 29 Jan 2020 08:00:00 GMT</v>
      </c>
      <c r="D144" s="2" t="str">
        <f>IFERROR(__xludf.DUMMYFUNCTION("""COMPUTED_VALUE"""),"LIST: Popular Korean Food In K-Dramas  Cosmopolitan Philippines")</f>
        <v>LIST: Popular Korean Food In K-Dramas  Cosmopolitan Philippines</v>
      </c>
    </row>
    <row r="145">
      <c r="A145" s="2" t="str">
        <f>IFERROR(__xludf.DUMMYFUNCTION("""COMPUTED_VALUE"""),"Netflix hopes to continue winning streak with reality shows - The Korea Herald")</f>
        <v>Netflix hopes to continue winning streak with reality shows - The Korea Herald</v>
      </c>
      <c r="B145" s="4" t="str">
        <f>IFERROR(__xludf.DUMMYFUNCTION("""COMPUTED_VALUE"""),"http://www.koreaherald.com/view.php?ud=20211128000188")</f>
        <v>http://www.koreaherald.com/view.php?ud=20211128000188</v>
      </c>
      <c r="C145" s="3" t="str">
        <f>IFERROR(__xludf.DUMMYFUNCTION("""COMPUTED_VALUE"""),"Sun, 28 Nov 2021 11:04:04 GMT")</f>
        <v>Sun, 28 Nov 2021 11:04:04 GMT</v>
      </c>
      <c r="D145" s="2" t="str">
        <f>IFERROR(__xludf.DUMMYFUNCTION("""COMPUTED_VALUE"""),"Netflix hopes to continue winning streak with reality shows  The Korea 
Herald")</f>
        <v>Netflix hopes to continue winning streak with reality shows  The Korea 
Herald</v>
      </c>
    </row>
    <row r="146">
      <c r="A146" s="2" t="str">
        <f>IFERROR(__xludf.DUMMYFUNCTION("""COMPUTED_VALUE"""),"How South Korea Dramas Took Over Your TV in 2021 - ELLE.com")</f>
        <v>How South Korea Dramas Took Over Your TV in 2021 - ELLE.com</v>
      </c>
      <c r="B146" s="4" t="str">
        <f>IFERROR(__xludf.DUMMYFUNCTION("""COMPUTED_VALUE"""),"https://www.elle.com/culture/movies-tv/a37293494/korean-drama-renaissance-explained/")</f>
        <v>https://www.elle.com/culture/movies-tv/a37293494/korean-drama-renaissance-explained/</v>
      </c>
      <c r="C146" s="3" t="str">
        <f>IFERROR(__xludf.DUMMYFUNCTION("""COMPUTED_VALUE"""),"Tue, 17 Aug 2021 07:00:00 GMT")</f>
        <v>Tue, 17 Aug 2021 07:00:00 GMT</v>
      </c>
      <c r="D146" s="2" t="str">
        <f>IFERROR(__xludf.DUMMYFUNCTION("""COMPUTED_VALUE"""),"How South Korea Dramas Took Over Your TV in 2021  ELLE.com")</f>
        <v>How South Korea Dramas Took Over Your TV in 2021  ELLE.com</v>
      </c>
    </row>
    <row r="147">
      <c r="A147" s="2" t="str">
        <f>IFERROR(__xludf.DUMMYFUNCTION("""COMPUTED_VALUE"""),"Say K for Kulture: From K-beauty, K-pop, K-dramas, K-food to K-toons, South Korean pop culture has become a rage - Financial Express")</f>
        <v>Say K for Kulture: From K-beauty, K-pop, K-dramas, K-food to K-toons, South Korean pop culture has become a rage - Financial Express</v>
      </c>
      <c r="B147" s="4" t="str">
        <f>IFERROR(__xludf.DUMMYFUNCTION("""COMPUTED_VALUE"""),"https://www.financialexpress.com/lifestyle/say-k-for-kulture-from-k-beauty-k-pop-k-dramas-k-food-to-k-toons-south-korean-pop-culture-has-become-a-rage/2292396/")</f>
        <v>https://www.financialexpress.com/lifestyle/say-k-for-kulture-from-k-beauty-k-pop-k-dramas-k-food-to-k-toons-south-korean-pop-culture-has-become-a-rage/2292396/</v>
      </c>
      <c r="C147" s="3" t="str">
        <f>IFERROR(__xludf.DUMMYFUNCTION("""COMPUTED_VALUE"""),"Sun, 18 Jul 2021 07:00:00 GMT")</f>
        <v>Sun, 18 Jul 2021 07:00:00 GMT</v>
      </c>
      <c r="D147" s="2" t="str">
        <f>IFERROR(__xludf.DUMMYFUNCTION("""COMPUTED_VALUE"""),"Say K for Kulture: From K-beauty, K-pop, K-dramas, K-food to K-toons, South 
Korean pop culture has become a rage  Financial Express")</f>
        <v>Say K for Kulture: From K-beauty, K-pop, K-dramas, K-food to K-toons, South 
Korean pop culture has become a rage  Financial Express</v>
      </c>
    </row>
    <row r="148">
      <c r="A148" s="2" t="str">
        <f>IFERROR(__xludf.DUMMYFUNCTION("""COMPUTED_VALUE"""),"B1A4's Gongchan And Nam Kyu Hee's New Web Drama Unveils Poster, Teaser, And Premiere Date - soompi")</f>
        <v>B1A4's Gongchan And Nam Kyu Hee's New Web Drama Unveils Poster, Teaser, And Premiere Date - soompi</v>
      </c>
      <c r="B148" s="4" t="str">
        <f>IFERROR(__xludf.DUMMYFUNCTION("""COMPUTED_VALUE"""),"https://www.soompi.com/article/1486404wpp/b1a4s-gongchan-and-nam-kyu-hees-new-web-drama-unveils-poster-teaser-and-premiere-date")</f>
        <v>https://www.soompi.com/article/1486404wpp/b1a4s-gongchan-and-nam-kyu-hees-new-web-drama-unveils-poster-teaser-and-premiere-date</v>
      </c>
      <c r="C148" s="3" t="str">
        <f>IFERROR(__xludf.DUMMYFUNCTION("""COMPUTED_VALUE"""),"Mon, 30 Aug 2021 07:00:00 GMT")</f>
        <v>Mon, 30 Aug 2021 07:00:00 GMT</v>
      </c>
      <c r="D148" s="2" t="str">
        <f>IFERROR(__xludf.DUMMYFUNCTION("""COMPUTED_VALUE"""),"B1A4's Gongchan And Nam Kyu Hee's New Web Drama Unveils Poster, Teaser, And 
Premiere Date  soompi")</f>
        <v>B1A4's Gongchan And Nam Kyu Hee's New Web Drama Unveils Poster, Teaser, And 
Premiere Date  soompi</v>
      </c>
    </row>
    <row r="149">
      <c r="A149" s="2" t="str">
        <f>IFERROR(__xludf.DUMMYFUNCTION("""COMPUTED_VALUE"""),"12 Korean food recipes to try at home this week - Lifestyle Asia")</f>
        <v>12 Korean food recipes to try at home this week - Lifestyle Asia</v>
      </c>
      <c r="B149" s="4" t="str">
        <f>IFERROR(__xludf.DUMMYFUNCTION("""COMPUTED_VALUE"""),"https://www.lifestyleasia.com/bk/food-drink/dining/korean-dishes-easy-enough-to-cook-at-home/")</f>
        <v>https://www.lifestyleasia.com/bk/food-drink/dining/korean-dishes-easy-enough-to-cook-at-home/</v>
      </c>
      <c r="C149" s="3" t="str">
        <f>IFERROR(__xludf.DUMMYFUNCTION("""COMPUTED_VALUE"""),"Wed, 09 Jun 2021 07:00:00 GMT")</f>
        <v>Wed, 09 Jun 2021 07:00:00 GMT</v>
      </c>
      <c r="D149" s="2" t="str">
        <f>IFERROR(__xludf.DUMMYFUNCTION("""COMPUTED_VALUE"""),"12 Korean food recipes to try at home this week  Lifestyle Asia")</f>
        <v>12 Korean food recipes to try at home this week  Lifestyle Asia</v>
      </c>
    </row>
    <row r="150">
      <c r="A150" s="2" t="str">
        <f>IFERROR(__xludf.DUMMYFUNCTION("""COMPUTED_VALUE"""),"K-drama Vincenzo delights with Kopiko, kopi luwak product placement - South China Morning Post")</f>
        <v>K-drama Vincenzo delights with Kopiko, kopi luwak product placement - South China Morning Post</v>
      </c>
      <c r="B150" s="4" t="str">
        <f>IFERROR(__xludf.DUMMYFUNCTION("""COMPUTED_VALUE"""),"https://www.scmp.com/week-asia/lifestyle-culture/article/3132748/netflix-k-drama-vincenzo-delights-indonesia-philippines")</f>
        <v>https://www.scmp.com/week-asia/lifestyle-culture/article/3132748/netflix-k-drama-vincenzo-delights-indonesia-philippines</v>
      </c>
      <c r="C150" s="3" t="str">
        <f>IFERROR(__xludf.DUMMYFUNCTION("""COMPUTED_VALUE"""),"Sun, 09 May 2021 07:00:00 GMT")</f>
        <v>Sun, 09 May 2021 07:00:00 GMT</v>
      </c>
      <c r="D150" s="2" t="str">
        <f>IFERROR(__xludf.DUMMYFUNCTION("""COMPUTED_VALUE"""),"K-drama Vincenzo delights with Kopiko, kopi luwak product placement  South 
China Morning Post")</f>
        <v>K-drama Vincenzo delights with Kopiko, kopi luwak product placement  South 
China Morning Post</v>
      </c>
    </row>
    <row r="151">
      <c r="A151" s="2" t="str">
        <f>IFERROR(__xludf.DUMMYFUNCTION("""COMPUTED_VALUE"""),"Delicious product placements in Kdramas that make us drool: Fried chicken, Subway &amp; more! - PINKVILLA")</f>
        <v>Delicious product placements in Kdramas that make us drool: Fried chicken, Subway &amp; more! - PINKVILLA</v>
      </c>
      <c r="B151" s="4" t="str">
        <f>IFERROR(__xludf.DUMMYFUNCTION("""COMPUTED_VALUE"""),"https://www.pinkvilla.com/entertainment/delicious-product-placements-kdramas-make-us-drool-fried-chicken-subway-more-739163")</f>
        <v>https://www.pinkvilla.com/entertainment/delicious-product-placements-kdramas-make-us-drool-fried-chicken-subway-more-739163</v>
      </c>
      <c r="C151" s="3" t="str">
        <f>IFERROR(__xludf.DUMMYFUNCTION("""COMPUTED_VALUE"""),"Sun, 16 May 2021 07:00:00 GMT")</f>
        <v>Sun, 16 May 2021 07:00:00 GMT</v>
      </c>
      <c r="D151" s="2" t="str">
        <f>IFERROR(__xludf.DUMMYFUNCTION("""COMPUTED_VALUE"""),"Delicious product placements in Kdramas that make us drool: Fried chicken, 
Subway &amp; more!  PINKVILLA")</f>
        <v>Delicious product placements in Kdramas that make us drool: Fried chicken, 
Subway &amp; more!  PINKVILLA</v>
      </c>
    </row>
    <row r="152">
      <c r="A152" s="2" t="str">
        <f>IFERROR(__xludf.DUMMYFUNCTION("""COMPUTED_VALUE"""),"South Korean drama stirs up criticism with product placement for Chinese brand rice dish - Global Times")</f>
        <v>South Korean drama stirs up criticism with product placement for Chinese brand rice dish - Global Times</v>
      </c>
      <c r="B152" s="4" t="str">
        <f>IFERROR(__xludf.DUMMYFUNCTION("""COMPUTED_VALUE"""),"https://www.globaltimes.cn/page/202103/1218697.shtml")</f>
        <v>https://www.globaltimes.cn/page/202103/1218697.shtml</v>
      </c>
      <c r="C152" s="3" t="str">
        <f>IFERROR(__xludf.DUMMYFUNCTION("""COMPUTED_VALUE"""),"Wed, 17 Mar 2021 07:00:00 GMT")</f>
        <v>Wed, 17 Mar 2021 07:00:00 GMT</v>
      </c>
      <c r="D152" s="2" t="str">
        <f>IFERROR(__xludf.DUMMYFUNCTION("""COMPUTED_VALUE"""),"South Korean drama stirs up criticism with product placement for Chinese 
brand rice dish  Global Times")</f>
        <v>South Korean drama stirs up criticism with product placement for Chinese 
brand rice dish  Global Times</v>
      </c>
    </row>
    <row r="153">
      <c r="A153" s="2" t="str">
        <f>IFERROR(__xludf.DUMMYFUNCTION("""COMPUTED_VALUE"""),"6 dishes that you should try if you are a K-drama fan - Gulf News")</f>
        <v>6 dishes that you should try if you are a K-drama fan - Gulf News</v>
      </c>
      <c r="B153" s="4" t="str">
        <f>IFERROR(__xludf.DUMMYFUNCTION("""COMPUTED_VALUE"""),"https://gulfnews.com/food/6-dishes-that-you-should-try-if-you-are-a-k-drama-fan-1.1633359962222")</f>
        <v>https://gulfnews.com/food/6-dishes-that-you-should-try-if-you-are-a-k-drama-fan-1.1633359962222</v>
      </c>
      <c r="C153" s="3" t="str">
        <f>IFERROR(__xludf.DUMMYFUNCTION("""COMPUTED_VALUE"""),"Tue, 05 Oct 2021 07:00:00 GMT")</f>
        <v>Tue, 05 Oct 2021 07:00:00 GMT</v>
      </c>
      <c r="D153" s="2" t="str">
        <f>IFERROR(__xludf.DUMMYFUNCTION("""COMPUTED_VALUE"""),"6 dishes that you should try if you are a K-drama fan  Gulf News")</f>
        <v>6 dishes that you should try if you are a K-drama fan  Gulf News</v>
      </c>
    </row>
    <row r="154">
      <c r="A154" s="2" t="str">
        <f>IFERROR(__xludf.DUMMYFUNCTION("""COMPUTED_VALUE"""),"From 'Itaewon Class' to 'CLOY,' this restaurant in Makati is serving Korean drama-themed menu - GMA News")</f>
        <v>From 'Itaewon Class' to 'CLOY,' this restaurant in Makati is serving Korean drama-themed menu - GMA News</v>
      </c>
      <c r="B154" s="4" t="str">
        <f>IFERROR(__xludf.DUMMYFUNCTION("""COMPUTED_VALUE"""),"https://www.gmanetwork.com/news/lifestyle/food/777286/from-itaewon-class-to-cloy-this-restaurant-in-makati-is-serving-korean-drama-themed-menu/story/")</f>
        <v>https://www.gmanetwork.com/news/lifestyle/food/777286/from-itaewon-class-to-cloy-this-restaurant-in-makati-is-serving-korean-drama-themed-menu/story/</v>
      </c>
      <c r="C154" s="3" t="str">
        <f>IFERROR(__xludf.DUMMYFUNCTION("""COMPUTED_VALUE"""),"Wed, 24 Feb 2021 08:00:00 GMT")</f>
        <v>Wed, 24 Feb 2021 08:00:00 GMT</v>
      </c>
      <c r="D154" s="2" t="str">
        <f>IFERROR(__xludf.DUMMYFUNCTION("""COMPUTED_VALUE"""),"From 'Itaewon Class' to 'CLOY,' this restaurant in Makati is serving Korean 
drama-themed menu  GMA News")</f>
        <v>From 'Itaewon Class' to 'CLOY,' this restaurant in Makati is serving Korean 
drama-themed menu  GMA News</v>
      </c>
    </row>
    <row r="155">
      <c r="A155" s="2" t="str">
        <f>IFERROR(__xludf.DUMMYFUNCTION("""COMPUTED_VALUE"""),"Dalgona candy - Healthy or not? Here is what you need to know about ppopgi, the sweet Squid Game fame - Times Now")</f>
        <v>Dalgona candy - Healthy or not? Here is what you need to know about ppopgi, the sweet Squid Game fame - Times Now</v>
      </c>
      <c r="B155" s="4" t="str">
        <f>IFERROR(__xludf.DUMMYFUNCTION("""COMPUTED_VALUE"""),"https://www.timesnownews.com/health/article/dalgona-candy-healthy-or-not-here-is-what-you-need-to-know-about-ppopgi-the-sweet-squid-game-fame-sugar-baking-soda-honeycomb-candy-netflix-trends/830938")</f>
        <v>https://www.timesnownews.com/health/article/dalgona-candy-healthy-or-not-here-is-what-you-need-to-know-about-ppopgi-the-sweet-squid-game-fame-sugar-baking-soda-honeycomb-candy-netflix-trends/830938</v>
      </c>
      <c r="C155" s="3" t="str">
        <f>IFERROR(__xludf.DUMMYFUNCTION("""COMPUTED_VALUE"""),"Thu, 11 Nov 2021 08:00:00 GMT")</f>
        <v>Thu, 11 Nov 2021 08:00:00 GMT</v>
      </c>
      <c r="D155" s="2" t="str">
        <f>IFERROR(__xludf.DUMMYFUNCTION("""COMPUTED_VALUE"""),"Dalgona candy - Healthy or not? Here is what you need to know about ppopgi, 
the sweet Squid Game fame  Times Now")</f>
        <v>Dalgona candy - Healthy or not? Here is what you need to know about ppopgi, 
the sweet Squid Game fame  Times Now</v>
      </c>
    </row>
    <row r="156">
      <c r="A156" s="2" t="str">
        <f>IFERROR(__xludf.DUMMYFUNCTION("""COMPUTED_VALUE"""),"The world is watching: TV hits around the globe - The Guardian")</f>
        <v>The world is watching: TV hits around the globe - The Guardian</v>
      </c>
      <c r="B156" s="4" t="str">
        <f>IFERROR(__xludf.DUMMYFUNCTION("""COMPUTED_VALUE"""),"https://www.theguardian.com/tv-and-radio/2021/nov/28/the-world-is-watching-tv-hits-around-the-globe")</f>
        <v>https://www.theguardian.com/tv-and-radio/2021/nov/28/the-world-is-watching-tv-hits-around-the-globe</v>
      </c>
      <c r="C156" s="3" t="str">
        <f>IFERROR(__xludf.DUMMYFUNCTION("""COMPUTED_VALUE"""),"Sun, 28 Nov 2021 11:00:00 GMT")</f>
        <v>Sun, 28 Nov 2021 11:00:00 GMT</v>
      </c>
      <c r="D156" s="2" t="str">
        <f>IFERROR(__xludf.DUMMYFUNCTION("""COMPUTED_VALUE"""),"The world is watching: TV hits around the globe  The Guardian")</f>
        <v>The world is watching: TV hits around the globe  The Guardian</v>
      </c>
    </row>
    <row r="157">
      <c r="A157" s="2" t="str">
        <f>IFERROR(__xludf.DUMMYFUNCTION("""COMPUTED_VALUE"""),"Where to order Korean drama-inspired corn dogs in Bangkok - Lifestyle Asia")</f>
        <v>Where to order Korean drama-inspired corn dogs in Bangkok - Lifestyle Asia</v>
      </c>
      <c r="B157" s="4" t="str">
        <f>IFERROR(__xludf.DUMMYFUNCTION("""COMPUTED_VALUE"""),"https://www.lifestyleasia.com/bk/food-drink/dining/where-to-order-korean-drama-inspired-corn-dogs-in-bangkok/")</f>
        <v>https://www.lifestyleasia.com/bk/food-drink/dining/where-to-order-korean-drama-inspired-corn-dogs-in-bangkok/</v>
      </c>
      <c r="C157" s="3" t="str">
        <f>IFERROR(__xludf.DUMMYFUNCTION("""COMPUTED_VALUE"""),"Fri, 23 Jul 2021 07:00:00 GMT")</f>
        <v>Fri, 23 Jul 2021 07:00:00 GMT</v>
      </c>
      <c r="D157" s="2" t="str">
        <f>IFERROR(__xludf.DUMMYFUNCTION("""COMPUTED_VALUE"""),"Where to order Korean drama-inspired corn dogs in Bangkok  Lifestyle Asia")</f>
        <v>Where to order Korean drama-inspired corn dogs in Bangkok  Lifestyle Asia</v>
      </c>
    </row>
    <row r="158">
      <c r="A158" s="2" t="str">
        <f>IFERROR(__xludf.DUMMYFUNCTION("""COMPUTED_VALUE"""),"5 Mouthwatering K-Drama Foods You Can Totally Learn To Make At Home - soompi")</f>
        <v>5 Mouthwatering K-Drama Foods You Can Totally Learn To Make At Home - soompi</v>
      </c>
      <c r="B158" s="4" t="str">
        <f>IFERROR(__xludf.DUMMYFUNCTION("""COMPUTED_VALUE"""),"https://www.soompi.com/article/1082039wpp/5-mouthwatering-k-drama-foods-can-totally-learn-make-home")</f>
        <v>https://www.soompi.com/article/1082039wpp/5-mouthwatering-k-drama-foods-can-totally-learn-make-home</v>
      </c>
      <c r="C158" s="3" t="str">
        <f>IFERROR(__xludf.DUMMYFUNCTION("""COMPUTED_VALUE"""),"Sat, 25 Nov 2017 08:00:00 GMT")</f>
        <v>Sat, 25 Nov 2017 08:00:00 GMT</v>
      </c>
      <c r="D158" s="2" t="str">
        <f>IFERROR(__xludf.DUMMYFUNCTION("""COMPUTED_VALUE"""),"5 Mouthwatering K-Drama Foods You Can Totally Learn To Make At Home  soompi")</f>
        <v>5 Mouthwatering K-Drama Foods You Can Totally Learn To Make At Home  soompi</v>
      </c>
    </row>
    <row r="159">
      <c r="A159" s="2" t="str">
        <f>IFERROR(__xludf.DUMMYFUNCTION("""COMPUTED_VALUE"""),"New K-dramas to tune on Netflix this October 2021 - Lifestyle Asia")</f>
        <v>New K-dramas to tune on Netflix this October 2021 - Lifestyle Asia</v>
      </c>
      <c r="B159" s="4" t="str">
        <f>IFERROR(__xludf.DUMMYFUNCTION("""COMPUTED_VALUE"""),"https://www.lifestyleasia.com/kl/culture/entertainment/new-k-dramas-to-catch-and-add-to-your-watchlist-on-netflix-this-october-2021/")</f>
        <v>https://www.lifestyleasia.com/kl/culture/entertainment/new-k-dramas-to-catch-and-add-to-your-watchlist-on-netflix-this-october-2021/</v>
      </c>
      <c r="C159" s="3" t="str">
        <f>IFERROR(__xludf.DUMMYFUNCTION("""COMPUTED_VALUE"""),"Mon, 11 Oct 2021 07:00:00 GMT")</f>
        <v>Mon, 11 Oct 2021 07:00:00 GMT</v>
      </c>
      <c r="D159" s="2" t="str">
        <f>IFERROR(__xludf.DUMMYFUNCTION("""COMPUTED_VALUE"""),"New K-dramas to tune on Netflix this October 2021  Lifestyle Asia")</f>
        <v>New K-dramas to tune on Netflix this October 2021  Lifestyle Asia</v>
      </c>
    </row>
    <row r="160">
      <c r="A160" s="2" t="str">
        <f>IFERROR(__xludf.DUMMYFUNCTION("""COMPUTED_VALUE"""),"New K-dramas to catch on Netflix September and October 2021 - Lifestyle Asia")</f>
        <v>New K-dramas to catch on Netflix September and October 2021 - Lifestyle Asia</v>
      </c>
      <c r="B160" s="4" t="str">
        <f>IFERROR(__xludf.DUMMYFUNCTION("""COMPUTED_VALUE"""),"https://www.lifestyleasia.com/bk/living/film-and-tv/new-k-dramas-to-catch-on-netflix-september-and-october-2021/")</f>
        <v>https://www.lifestyleasia.com/bk/living/film-and-tv/new-k-dramas-to-catch-on-netflix-september-and-october-2021/</v>
      </c>
      <c r="C160" s="3" t="str">
        <f>IFERROR(__xludf.DUMMYFUNCTION("""COMPUTED_VALUE"""),"Thu, 16 Sep 2021 07:00:00 GMT")</f>
        <v>Thu, 16 Sep 2021 07:00:00 GMT</v>
      </c>
      <c r="D160" s="2" t="str">
        <f>IFERROR(__xludf.DUMMYFUNCTION("""COMPUTED_VALUE"""),"New K-dramas to catch on Netflix September and October 2021  Lifestyle Asia")</f>
        <v>New K-dramas to catch on Netflix September and October 2021  Lifestyle Asia</v>
      </c>
    </row>
    <row r="161">
      <c r="A161" s="2" t="str">
        <f>IFERROR(__xludf.DUMMYFUNCTION("""COMPUTED_VALUE"""),"Hyderabad’s first Korean restaurant Goguryeo offers plenty of culture to feast upon - The Hindu")</f>
        <v>Hyderabad’s first Korean restaurant Goguryeo offers plenty of culture to feast upon - The Hindu</v>
      </c>
      <c r="B161" s="4" t="str">
        <f>IFERROR(__xludf.DUMMYFUNCTION("""COMPUTED_VALUE"""),"https://www.thehindu.com/news/cities/Hyderabad/goguryeo-first-korean-restaurant-hyderabad-review-barbecue-and-entertainment/article37106875.ece")</f>
        <v>https://www.thehindu.com/news/cities/Hyderabad/goguryeo-first-korean-restaurant-hyderabad-review-barbecue-and-entertainment/article37106875.ece</v>
      </c>
      <c r="C161" s="3" t="str">
        <f>IFERROR(__xludf.DUMMYFUNCTION("""COMPUTED_VALUE"""),"Thu, 21 Oct 2021 07:00:00 GMT")</f>
        <v>Thu, 21 Oct 2021 07:00:00 GMT</v>
      </c>
      <c r="D161" s="2" t="str">
        <f>IFERROR(__xludf.DUMMYFUNCTION("""COMPUTED_VALUE"""),"Hyderabad’s first Korean restaurant Goguryeo offers plenty of culture to 
feast upon  The Hindu")</f>
        <v>Hyderabad’s first Korean restaurant Goguryeo offers plenty of culture to 
feast upon  The Hindu</v>
      </c>
    </row>
    <row r="162">
      <c r="A162" s="2" t="str">
        <f>IFERROR(__xludf.DUMMYFUNCTION("""COMPUTED_VALUE"""),"Netflix and grill? The best food shows are Japanese and Korean dramas - Toronto Star")</f>
        <v>Netflix and grill? The best food shows are Japanese and Korean dramas - Toronto Star</v>
      </c>
      <c r="B162" s="4" t="str">
        <f>IFERROR(__xludf.DUMMYFUNCTION("""COMPUTED_VALUE"""),"https://www.thestar.com/life/food_wine/2019/10/08/netflix-and-grill-the-best-food-shows-are-japanese-and-korean-dramas.html")</f>
        <v>https://www.thestar.com/life/food_wine/2019/10/08/netflix-and-grill-the-best-food-shows-are-japanese-and-korean-dramas.html</v>
      </c>
      <c r="C162" s="3" t="str">
        <f>IFERROR(__xludf.DUMMYFUNCTION("""COMPUTED_VALUE"""),"Tue, 08 Oct 2019 07:00:00 GMT")</f>
        <v>Tue, 08 Oct 2019 07:00:00 GMT</v>
      </c>
      <c r="D162" s="2" t="str">
        <f>IFERROR(__xludf.DUMMYFUNCTION("""COMPUTED_VALUE"""),"Netflix and grill? The best food shows are Japanese and Korean dramas  Toronto 
Star")</f>
        <v>Netflix and grill? The best food shows are Japanese and Korean dramas  Toronto 
Star</v>
      </c>
    </row>
    <row r="163">
      <c r="A163" s="2" t="str">
        <f>IFERROR(__xludf.DUMMYFUNCTION("""COMPUTED_VALUE"""),"K-drama make-up looks, food demo hog limelight at webinar - The Hindu")</f>
        <v>K-drama make-up looks, food demo hog limelight at webinar - The Hindu</v>
      </c>
      <c r="B163" s="4" t="str">
        <f>IFERROR(__xludf.DUMMYFUNCTION("""COMPUTED_VALUE"""),"https://www.thehindu.com/entertainment/k-drama-make-up-looks-food-demo-hog-limelight-at-webinar/article36295987.ece")</f>
        <v>https://www.thehindu.com/entertainment/k-drama-make-up-looks-food-demo-hog-limelight-at-webinar/article36295987.ece</v>
      </c>
      <c r="C163" s="3" t="str">
        <f>IFERROR(__xludf.DUMMYFUNCTION("""COMPUTED_VALUE"""),"Sat, 04 Sep 2021 07:00:00 GMT")</f>
        <v>Sat, 04 Sep 2021 07:00:00 GMT</v>
      </c>
      <c r="D163" s="2" t="str">
        <f>IFERROR(__xludf.DUMMYFUNCTION("""COMPUTED_VALUE"""),"K-drama make-up looks, food demo hog limelight at webinar  The Hindu")</f>
        <v>K-drama make-up looks, food demo hog limelight at webinar  The Hindu</v>
      </c>
    </row>
    <row r="164">
      <c r="A164" s="2" t="str">
        <f>IFERROR(__xludf.DUMMYFUNCTION("""COMPUTED_VALUE"""),"10 Korean Dishes You Need To Try At Least Once - soompi")</f>
        <v>10 Korean Dishes You Need To Try At Least Once - soompi</v>
      </c>
      <c r="B164" s="4" t="str">
        <f>IFERROR(__xludf.DUMMYFUNCTION("""COMPUTED_VALUE"""),"https://www.soompi.com/article/1218371wpp/10-korean-dishes-need-try-at-least-once")</f>
        <v>https://www.soompi.com/article/1218371wpp/10-korean-dishes-need-try-at-least-once</v>
      </c>
      <c r="C164" s="3" t="str">
        <f>IFERROR(__xludf.DUMMYFUNCTION("""COMPUTED_VALUE"""),"Thu, 06 Sep 2018 07:00:00 GMT")</f>
        <v>Thu, 06 Sep 2018 07:00:00 GMT</v>
      </c>
      <c r="D164" s="2" t="str">
        <f>IFERROR(__xludf.DUMMYFUNCTION("""COMPUTED_VALUE"""),"10 Korean Dishes You Need To Try At Least Once  soompi")</f>
        <v>10 Korean Dishes You Need To Try At Least Once  soompi</v>
      </c>
    </row>
    <row r="165">
      <c r="A165" s="2" t="str">
        <f>IFERROR(__xludf.DUMMYFUNCTION("""COMPUTED_VALUE"""),"Netflix’s ‘Squid Game’ Reinvigorates Dalgona Candy - The New York Times")</f>
        <v>Netflix’s ‘Squid Game’ Reinvigorates Dalgona Candy - The New York Times</v>
      </c>
      <c r="B165" s="4" t="str">
        <f>IFERROR(__xludf.DUMMYFUNCTION("""COMPUTED_VALUE"""),"https://www.nytimes.com/2021/10/05/dining/squid-game-netflix-dalgona-candy.html")</f>
        <v>https://www.nytimes.com/2021/10/05/dining/squid-game-netflix-dalgona-candy.html</v>
      </c>
      <c r="C165" s="3" t="str">
        <f>IFERROR(__xludf.DUMMYFUNCTION("""COMPUTED_VALUE"""),"Mon, 18 Oct 2021 07:00:00 GMT")</f>
        <v>Mon, 18 Oct 2021 07:00:00 GMT</v>
      </c>
      <c r="D165" s="2" t="str">
        <f>IFERROR(__xludf.DUMMYFUNCTION("""COMPUTED_VALUE"""),"Netflix’s ‘Squid Game’ Reinvigorates Dalgona Candy  The New York Times")</f>
        <v>Netflix’s ‘Squid Game’ Reinvigorates Dalgona Candy  The New York Times</v>
      </c>
    </row>
    <row r="166">
      <c r="A166" s="2" t="str">
        <f>IFERROR(__xludf.DUMMYFUNCTION("""COMPUTED_VALUE"""),"Food and fashion: How K-drama is influencing Asia - CNBC.com")</f>
        <v>Food and fashion: How K-drama is influencing Asia - CNBC.com</v>
      </c>
      <c r="B166" s="4" t="str">
        <f>IFERROR(__xludf.DUMMYFUNCTION("""COMPUTED_VALUE"""),"https://www.cnbc.com/2014/06/18/food-and-fashion-how-k-drama-is-influencing-asia.html")</f>
        <v>https://www.cnbc.com/2014/06/18/food-and-fashion-how-k-drama-is-influencing-asia.html</v>
      </c>
      <c r="C166" s="3" t="str">
        <f>IFERROR(__xludf.DUMMYFUNCTION("""COMPUTED_VALUE"""),"Wed, 18 Jun 2014 07:00:00 GMT")</f>
        <v>Wed, 18 Jun 2014 07:00:00 GMT</v>
      </c>
      <c r="D166" s="2" t="str">
        <f>IFERROR(__xludf.DUMMYFUNCTION("""COMPUTED_VALUE"""),"Food and fashion: How K-drama is influencing Asia  CNBC.com")</f>
        <v>Food and fashion: How K-drama is influencing Asia  CNBC.com</v>
      </c>
    </row>
    <row r="167">
      <c r="A167" s="2" t="str">
        <f>IFERROR(__xludf.DUMMYFUNCTION("""COMPUTED_VALUE"""),"12 Easy Korean Dishes You can Cook at Home - Prestige Online")</f>
        <v>12 Easy Korean Dishes You can Cook at Home - Prestige Online</v>
      </c>
      <c r="B167" s="4" t="str">
        <f>IFERROR(__xludf.DUMMYFUNCTION("""COMPUTED_VALUE"""),"https://www.prestigeonline.com/th/wine-dine/dining/12-easy-korean-dishes-you-can-cook-at-home/")</f>
        <v>https://www.prestigeonline.com/th/wine-dine/dining/12-easy-korean-dishes-you-can-cook-at-home/</v>
      </c>
      <c r="C167" s="3" t="str">
        <f>IFERROR(__xludf.DUMMYFUNCTION("""COMPUTED_VALUE"""),"Thu, 17 Jun 2021 11:01:22 GMT")</f>
        <v>Thu, 17 Jun 2021 11:01:22 GMT</v>
      </c>
      <c r="D167" s="2" t="str">
        <f>IFERROR(__xludf.DUMMYFUNCTION("""COMPUTED_VALUE"""),"12 Easy Korean Dishes You can Cook at Home  Prestige Online")</f>
        <v>12 Easy Korean Dishes You can Cook at Home  Prestige Online</v>
      </c>
    </row>
    <row r="168">
      <c r="A168" s="2" t="str">
        <f>IFERROR(__xludf.DUMMYFUNCTION("""COMPUTED_VALUE"""),"[Eye interview] ‘Squid Game’ VIP actors address criticism of their performance - The Korea Herald")</f>
        <v>[Eye interview] ‘Squid Game’ VIP actors address criticism of their performance - The Korea Herald</v>
      </c>
      <c r="B168" s="4" t="str">
        <f>IFERROR(__xludf.DUMMYFUNCTION("""COMPUTED_VALUE"""),"http://www.koreaherald.com/view.php?ud=20211125000197")</f>
        <v>http://www.koreaherald.com/view.php?ud=20211125000197</v>
      </c>
      <c r="C168" s="3" t="str">
        <f>IFERROR(__xludf.DUMMYFUNCTION("""COMPUTED_VALUE"""),"Fri, 26 Nov 2021 07:28:00 GMT")</f>
        <v>Fri, 26 Nov 2021 07:28:00 GMT</v>
      </c>
      <c r="D168" s="2" t="str">
        <f>IFERROR(__xludf.DUMMYFUNCTION("""COMPUTED_VALUE"""),"[Eye interview] ‘Squid Game’ VIP actors address criticism of their 
performance  The Korea Herald")</f>
        <v>[Eye interview] ‘Squid Game’ VIP actors address criticism of their 
performance  The Korea Herald</v>
      </c>
    </row>
    <row r="169">
      <c r="A169" s="2" t="str">
        <f>IFERROR(__xludf.DUMMYFUNCTION("""COMPUTED_VALUE"""),"New K-dramas to catch on Netflix this October 2021 - Lifestyle Asia")</f>
        <v>New K-dramas to catch on Netflix this October 2021 - Lifestyle Asia</v>
      </c>
      <c r="B169" s="4" t="str">
        <f>IFERROR(__xludf.DUMMYFUNCTION("""COMPUTED_VALUE"""),"https://www.lifestyleasia.com/sg/culture/entertainment/new-k-dramas-to-catch-on-netflix-october-2021/")</f>
        <v>https://www.lifestyleasia.com/sg/culture/entertainment/new-k-dramas-to-catch-on-netflix-october-2021/</v>
      </c>
      <c r="C169" s="3" t="str">
        <f>IFERROR(__xludf.DUMMYFUNCTION("""COMPUTED_VALUE"""),"Sun, 10 Oct 2021 07:00:00 GMT")</f>
        <v>Sun, 10 Oct 2021 07:00:00 GMT</v>
      </c>
      <c r="D169" s="2" t="str">
        <f>IFERROR(__xludf.DUMMYFUNCTION("""COMPUTED_VALUE"""),"New K-dramas to catch on Netflix this October 2021  Lifestyle Asia")</f>
        <v>New K-dramas to catch on Netflix this October 2021  Lifestyle Asia</v>
      </c>
    </row>
    <row r="170">
      <c r="A170" s="2" t="str">
        <f>IFERROR(__xludf.DUMMYFUNCTION("""COMPUTED_VALUE"""),"Stream It Or Skip It: 'Paik's Spirit' On Netflix, The Platform's First Korean Food Talk Show - Decider")</f>
        <v>Stream It Or Skip It: 'Paik's Spirit' On Netflix, The Platform's First Korean Food Talk Show - Decider</v>
      </c>
      <c r="B170" s="4" t="str">
        <f>IFERROR(__xludf.DUMMYFUNCTION("""COMPUTED_VALUE"""),"https://decider.com/2021/10/04/paiks-spirit-netflix-review/")</f>
        <v>https://decider.com/2021/10/04/paiks-spirit-netflix-review/</v>
      </c>
      <c r="C170" s="3" t="str">
        <f>IFERROR(__xludf.DUMMYFUNCTION("""COMPUTED_VALUE"""),"Mon, 04 Oct 2021 07:00:00 GMT")</f>
        <v>Mon, 04 Oct 2021 07:00:00 GMT</v>
      </c>
      <c r="D170" s="2" t="str">
        <f>IFERROR(__xludf.DUMMYFUNCTION("""COMPUTED_VALUE"""),"Stream It Or Skip It: 'Paik's Spirit' On Netflix, The Platform's First 
Korean Food Talk Show  Decider")</f>
        <v>Stream It Or Skip It: 'Paik's Spirit' On Netflix, The Platform's First 
Korean Food Talk Show  Decider</v>
      </c>
    </row>
    <row r="171">
      <c r="A171" s="2" t="str">
        <f>IFERROR(__xludf.DUMMYFUNCTION("""COMPUTED_VALUE"""),"8 Dramas You Should Watch If You're A Foodie - soompi")</f>
        <v>8 Dramas You Should Watch If You're A Foodie - soompi</v>
      </c>
      <c r="B171" s="4" t="str">
        <f>IFERROR(__xludf.DUMMYFUNCTION("""COMPUTED_VALUE"""),"https://www.soompi.com/article/980121wpp/x-dramas-watch-youre-foodie")</f>
        <v>https://www.soompi.com/article/980121wpp/x-dramas-watch-youre-foodie</v>
      </c>
      <c r="C171" s="3" t="str">
        <f>IFERROR(__xludf.DUMMYFUNCTION("""COMPUTED_VALUE"""),"Thu, 11 May 2017 07:00:00 GMT")</f>
        <v>Thu, 11 May 2017 07:00:00 GMT</v>
      </c>
      <c r="D171" s="2" t="str">
        <f>IFERROR(__xludf.DUMMYFUNCTION("""COMPUTED_VALUE"""),"8 Dramas You Should Watch If You're A Foodie  soompi")</f>
        <v>8 Dramas You Should Watch If You're A Foodie  soompi</v>
      </c>
    </row>
    <row r="172">
      <c r="A172" s="2" t="str">
        <f>IFERROR(__xludf.DUMMYFUNCTION("""COMPUTED_VALUE"""),"Why are ramyeon noodles an invitation for sex in K-drama? - South China Morning Post")</f>
        <v>Why are ramyeon noodles an invitation for sex in K-drama? - South China Morning Post</v>
      </c>
      <c r="B172" s="4" t="str">
        <f>IFERROR(__xludf.DUMMYFUNCTION("""COMPUTED_VALUE"""),"https://www.scmp.com/magazines/style/k-pop/k-drama/article/3124265/k-drama-why-are-ramyeon-noodles-invitation-sex")</f>
        <v>https://www.scmp.com/magazines/style/k-pop/k-drama/article/3124265/k-drama-why-are-ramyeon-noodles-invitation-sex</v>
      </c>
      <c r="C172" s="3" t="str">
        <f>IFERROR(__xludf.DUMMYFUNCTION("""COMPUTED_VALUE"""),"Sat, 06 Mar 2021 08:00:00 GMT")</f>
        <v>Sat, 06 Mar 2021 08:00:00 GMT</v>
      </c>
      <c r="D172" s="2" t="str">
        <f>IFERROR(__xludf.DUMMYFUNCTION("""COMPUTED_VALUE"""),"Why are ramyeon noodles an invitation for sex in K-drama?  South China 
Morning Post")</f>
        <v>Why are ramyeon noodles an invitation for sex in K-drama?  South China 
Morning Post</v>
      </c>
    </row>
    <row r="173">
      <c r="A173" s="2" t="str">
        <f>IFERROR(__xludf.DUMMYFUNCTION("""COMPUTED_VALUE"""),"Not just K-pop: Korean TV shows gaining US popularity - ABC News")</f>
        <v>Not just K-pop: Korean TV shows gaining US popularity - ABC News</v>
      </c>
      <c r="B173" s="4" t="str">
        <f>IFERROR(__xludf.DUMMYFUNCTION("""COMPUTED_VALUE"""),"https://abcnews.go.com/Lifestyle/wireStory/pop-korean-tv-shows-gaining-us-popularity-79560075")</f>
        <v>https://abcnews.go.com/Lifestyle/wireStory/pop-korean-tv-shows-gaining-us-popularity-79560075</v>
      </c>
      <c r="C173" s="3" t="str">
        <f>IFERROR(__xludf.DUMMYFUNCTION("""COMPUTED_VALUE"""),"Fri, 20 Aug 2021 07:00:00 GMT")</f>
        <v>Fri, 20 Aug 2021 07:00:00 GMT</v>
      </c>
      <c r="D173" s="2" t="str">
        <f>IFERROR(__xludf.DUMMYFUNCTION("""COMPUTED_VALUE"""),"Not just K-pop: Korean TV shows gaining US popularity  ABC News")</f>
        <v>Not just K-pop: Korean TV shows gaining US popularity  ABC News</v>
      </c>
    </row>
    <row r="174">
      <c r="A174" s="2" t="str">
        <f>IFERROR(__xludf.DUMMYFUNCTION("""COMPUTED_VALUE"""),"Inspired by our favourite KDramas, here are our top picks of delicious Korean cuisine - PINKVILLA")</f>
        <v>Inspired by our favourite KDramas, here are our top picks of delicious Korean cuisine - PINKVILLA</v>
      </c>
      <c r="B174" s="4" t="str">
        <f>IFERROR(__xludf.DUMMYFUNCTION("""COMPUTED_VALUE"""),"https://www.pinkvilla.com/entertainment/inspired-our-favourite-kdramas-here-are-our-top-picks-delicious-korean-cuisine-672005")</f>
        <v>https://www.pinkvilla.com/entertainment/inspired-our-favourite-kdramas-here-are-our-top-picks-delicious-korean-cuisine-672005</v>
      </c>
      <c r="C174" s="3" t="str">
        <f>IFERROR(__xludf.DUMMYFUNCTION("""COMPUTED_VALUE"""),"Tue, 30 Mar 2021 07:00:00 GMT")</f>
        <v>Tue, 30 Mar 2021 07:00:00 GMT</v>
      </c>
      <c r="D174" s="2" t="str">
        <f>IFERROR(__xludf.DUMMYFUNCTION("""COMPUTED_VALUE"""),"Inspired by our favourite KDramas, here are our top picks of delicious 
Korean cuisine  PINKVILLA")</f>
        <v>Inspired by our favourite KDramas, here are our top picks of delicious 
Korean cuisine  PINKVILLA</v>
      </c>
    </row>
    <row r="175">
      <c r="A175" s="2" t="str">
        <f>IFERROR(__xludf.DUMMYFUNCTION("""COMPUTED_VALUE"""),"From BTS to Goblin: Here's how the Korean Hallyu wave changed the UAE food scene - Gulf News")</f>
        <v>From BTS to Goblin: Here's how the Korean Hallyu wave changed the UAE food scene - Gulf News</v>
      </c>
      <c r="B175" s="4" t="str">
        <f>IFERROR(__xludf.DUMMYFUNCTION("""COMPUTED_VALUE"""),"https://gulfnews.com/food/from-bts-to-goblin-heres-how-the-korean-hallyu-wave-changed-the-uae-food-scene-1.1628515436144")</f>
        <v>https://gulfnews.com/food/from-bts-to-goblin-heres-how-the-korean-hallyu-wave-changed-the-uae-food-scene-1.1628515436144</v>
      </c>
      <c r="C175" s="3" t="str">
        <f>IFERROR(__xludf.DUMMYFUNCTION("""COMPUTED_VALUE"""),"Mon, 23 Aug 2021 07:00:00 GMT")</f>
        <v>Mon, 23 Aug 2021 07:00:00 GMT</v>
      </c>
      <c r="D175" s="2" t="str">
        <f>IFERROR(__xludf.DUMMYFUNCTION("""COMPUTED_VALUE"""),"From BTS to Goblin: Here's how the Korean Hallyu wave changed the UAE food 
scene  Gulf News")</f>
        <v>From BTS to Goblin: Here's how the Korean Hallyu wave changed the UAE food 
scene  Gulf News</v>
      </c>
    </row>
    <row r="176">
      <c r="A176" s="2" t="str">
        <f>IFERROR(__xludf.DUMMYFUNCTION("""COMPUTED_VALUE"""),"India’s unstoppable hallyu: Why K-dramas matter - The Hindu")</f>
        <v>India’s unstoppable hallyu: Why K-dramas matter - The Hindu</v>
      </c>
      <c r="B176" s="4" t="str">
        <f>IFERROR(__xludf.DUMMYFUNCTION("""COMPUTED_VALUE"""),"https://www.thehindu.com/entertainment/indias-unstoppable-hallyu-why-k-dramas-matter/article33520502.ece")</f>
        <v>https://www.thehindu.com/entertainment/indias-unstoppable-hallyu-why-k-dramas-matter/article33520502.ece</v>
      </c>
      <c r="C176" s="3" t="str">
        <f>IFERROR(__xludf.DUMMYFUNCTION("""COMPUTED_VALUE"""),"Thu, 07 Jan 2021 08:00:00 GMT")</f>
        <v>Thu, 07 Jan 2021 08:00:00 GMT</v>
      </c>
      <c r="D176" s="2" t="str">
        <f>IFERROR(__xludf.DUMMYFUNCTION("""COMPUTED_VALUE"""),"India’s unstoppable hallyu: Why K-dramas matter  The Hindu")</f>
        <v>India’s unstoppable hallyu: Why K-dramas matter  The Hindu</v>
      </c>
    </row>
    <row r="177">
      <c r="A177" s="2" t="str">
        <f>IFERROR(__xludf.DUMMYFUNCTION("""COMPUTED_VALUE"""),"What is the ‘Squid Game’ cookie craze? The viral food challenge explained - Today.com")</f>
        <v>What is the ‘Squid Game’ cookie craze? The viral food challenge explained - Today.com</v>
      </c>
      <c r="B177" s="4" t="str">
        <f>IFERROR(__xludf.DUMMYFUNCTION("""COMPUTED_VALUE"""),"https://www.today.com/food/what-squid-game-cookie-craze-viral-food-challenge-explained-t232578")</f>
        <v>https://www.today.com/food/what-squid-game-cookie-craze-viral-food-challenge-explained-t232578</v>
      </c>
      <c r="C177" s="3" t="str">
        <f>IFERROR(__xludf.DUMMYFUNCTION("""COMPUTED_VALUE"""),"Wed, 29 Sep 2021 07:00:00 GMT")</f>
        <v>Wed, 29 Sep 2021 07:00:00 GMT</v>
      </c>
      <c r="D177" s="2" t="str">
        <f>IFERROR(__xludf.DUMMYFUNCTION("""COMPUTED_VALUE"""),"What is the ‘Squid Game’ cookie craze? The viral food challenge explained  
Today.com")</f>
        <v>What is the ‘Squid Game’ cookie craze? The viral food challenge explained  
Today.com</v>
      </c>
    </row>
    <row r="178">
      <c r="A178" s="2" t="str">
        <f>IFERROR(__xludf.DUMMYFUNCTION("""COMPUTED_VALUE"""),"Subway Product Placement Makes It a Star of Korean TV - The New York Times")</f>
        <v>Subway Product Placement Makes It a Star of Korean TV - The New York Times</v>
      </c>
      <c r="B178" s="4" t="str">
        <f>IFERROR(__xludf.DUMMYFUNCTION("""COMPUTED_VALUE"""),"https://www.nytimes.com/2021/03/14/business/media/subway-product-placement-korea.html")</f>
        <v>https://www.nytimes.com/2021/03/14/business/media/subway-product-placement-korea.html</v>
      </c>
      <c r="C178" s="3" t="str">
        <f>IFERROR(__xludf.DUMMYFUNCTION("""COMPUTED_VALUE"""),"Sun, 14 Mar 2021 08:00:00 GMT")</f>
        <v>Sun, 14 Mar 2021 08:00:00 GMT</v>
      </c>
      <c r="D178" s="2" t="str">
        <f>IFERROR(__xludf.DUMMYFUNCTION("""COMPUTED_VALUE"""),"Subway Product Placement Makes It a Star of Korean TV  The New York Times")</f>
        <v>Subway Product Placement Makes It a Star of Korean TV  The New York Times</v>
      </c>
    </row>
    <row r="179">
      <c r="A179" s="2" t="str">
        <f>IFERROR(__xludf.DUMMYFUNCTION("""COMPUTED_VALUE"""),"Squid Game and BTS have you hooked on K-drama and K-pop? Then You’ll love this Korean grocery shop - Telegraph India")</f>
        <v>Squid Game and BTS have you hooked on K-drama and K-pop? Then You’ll love this Korean grocery shop - Telegraph India</v>
      </c>
      <c r="B179" s="4" t="str">
        <f>IFERROR(__xludf.DUMMYFUNCTION("""COMPUTED_VALUE"""),"https://www.telegraphindia.com/my-kolkata/places/squid-game-and-bts-have-you-hooked-on-k-drama-and-k-pop-then-youll-love-this-korean-grocery-shoppe/cid/1834967")</f>
        <v>https://www.telegraphindia.com/my-kolkata/places/squid-game-and-bts-have-you-hooked-on-k-drama-and-k-pop-then-youll-love-this-korean-grocery-shoppe/cid/1834967</v>
      </c>
      <c r="C179" s="3" t="str">
        <f>IFERROR(__xludf.DUMMYFUNCTION("""COMPUTED_VALUE"""),"Mon, 18 Oct 2021 07:00:00 GMT")</f>
        <v>Mon, 18 Oct 2021 07:00:00 GMT</v>
      </c>
      <c r="D179" s="2" t="str">
        <f>IFERROR(__xludf.DUMMYFUNCTION("""COMPUTED_VALUE"""),"Squid Game and BTS have you hooked on K-drama and K-pop? Then You’ll love 
this Korean grocery shop  Telegraph India")</f>
        <v>Squid Game and BTS have you hooked on K-drama and K-pop? Then You’ll love 
this Korean grocery shop  Telegraph India</v>
      </c>
    </row>
    <row r="180">
      <c r="A180" s="2" t="str">
        <f>IFERROR(__xludf.DUMMYFUNCTION("""COMPUTED_VALUE"""),"How to eat like your favorite K-drama leading lady - Philstar.com")</f>
        <v>How to eat like your favorite K-drama leading lady - Philstar.com</v>
      </c>
      <c r="B180" s="4" t="str">
        <f>IFERROR(__xludf.DUMMYFUNCTION("""COMPUTED_VALUE"""),"https://www.philstar.com/lifestyle/ystyle/2021/03/05/2081961/how-eat-your-favorite-k-drama-leading-lady")</f>
        <v>https://www.philstar.com/lifestyle/ystyle/2021/03/05/2081961/how-eat-your-favorite-k-drama-leading-lady</v>
      </c>
      <c r="C180" s="3" t="str">
        <f>IFERROR(__xludf.DUMMYFUNCTION("""COMPUTED_VALUE"""),"Fri, 05 Mar 2021 08:00:00 GMT")</f>
        <v>Fri, 05 Mar 2021 08:00:00 GMT</v>
      </c>
      <c r="D180" s="2" t="str">
        <f>IFERROR(__xludf.DUMMYFUNCTION("""COMPUTED_VALUE"""),"How to eat like your favorite K-drama leading lady  Philstar.com")</f>
        <v>How to eat like your favorite K-drama leading lady  Philstar.com</v>
      </c>
    </row>
    <row r="181">
      <c r="A181" s="2" t="str">
        <f>IFERROR(__xludf.DUMMYFUNCTION("""COMPUTED_VALUE"""),"Why 26 Korean words have been added to Oxford English Dictionary - BBC News")</f>
        <v>Why 26 Korean words have been added to Oxford English Dictionary - BBC News</v>
      </c>
      <c r="B181" s="4" t="str">
        <f>IFERROR(__xludf.DUMMYFUNCTION("""COMPUTED_VALUE"""),"https://www.bbc.com/news/newsbeat-58749976")</f>
        <v>https://www.bbc.com/news/newsbeat-58749976</v>
      </c>
      <c r="C181" s="3" t="str">
        <f>IFERROR(__xludf.DUMMYFUNCTION("""COMPUTED_VALUE"""),"Tue, 05 Oct 2021 07:00:00 GMT")</f>
        <v>Tue, 05 Oct 2021 07:00:00 GMT</v>
      </c>
      <c r="D181" s="2" t="str">
        <f>IFERROR(__xludf.DUMMYFUNCTION("""COMPUTED_VALUE"""),"Why 26 Korean words have been added to Oxford English Dictionary  BBC News")</f>
        <v>Why 26 Korean words have been added to Oxford English Dictionary  BBC News</v>
      </c>
    </row>
    <row r="182">
      <c r="A182" s="2" t="str">
        <f>IFERROR(__xludf.DUMMYFUNCTION("""COMPUTED_VALUE"""),"Scene featuring Chinese brand to be removed from South Korean drama 'Vincenzo' - Global Times")</f>
        <v>Scene featuring Chinese brand to be removed from South Korean drama 'Vincenzo' - Global Times</v>
      </c>
      <c r="B182" s="4" t="str">
        <f>IFERROR(__xludf.DUMMYFUNCTION("""COMPUTED_VALUE"""),"https://www.globaltimes.cn/page/202104/1220092.shtml")</f>
        <v>https://www.globaltimes.cn/page/202104/1220092.shtml</v>
      </c>
      <c r="C182" s="3" t="str">
        <f>IFERROR(__xludf.DUMMYFUNCTION("""COMPUTED_VALUE"""),"Thu, 01 Apr 2021 07:00:00 GMT")</f>
        <v>Thu, 01 Apr 2021 07:00:00 GMT</v>
      </c>
      <c r="D182" s="2" t="str">
        <f>IFERROR(__xludf.DUMMYFUNCTION("""COMPUTED_VALUE"""),"Scene featuring Chinese brand to be removed from South Korean drama 
'Vincenzo'  Global Times")</f>
        <v>Scene featuring Chinese brand to be removed from South Korean drama 
'Vincenzo'  Global Times</v>
      </c>
    </row>
    <row r="183">
      <c r="A183" s="2" t="str">
        <f>IFERROR(__xludf.DUMMYFUNCTION("""COMPUTED_VALUE"""),"5 Lip-Smacking Korean Recipes K-Pop Fans Must-Try - NDTV Food")</f>
        <v>5 Lip-Smacking Korean Recipes K-Pop Fans Must-Try - NDTV Food</v>
      </c>
      <c r="B183" s="4" t="str">
        <f>IFERROR(__xludf.DUMMYFUNCTION("""COMPUTED_VALUE"""),"https://food.ndtv.com/food-drinks/5-lip-smacking-korean-recipes-k-pop-fans-must-try-2519302")</f>
        <v>https://food.ndtv.com/food-drinks/5-lip-smacking-korean-recipes-k-pop-fans-must-try-2519302</v>
      </c>
      <c r="C183" s="3" t="str">
        <f>IFERROR(__xludf.DUMMYFUNCTION("""COMPUTED_VALUE"""),"Thu, 26 Aug 2021 07:00:00 GMT")</f>
        <v>Thu, 26 Aug 2021 07:00:00 GMT</v>
      </c>
      <c r="D183" s="2" t="str">
        <f>IFERROR(__xludf.DUMMYFUNCTION("""COMPUTED_VALUE"""),"5 Lip-Smacking Korean Recipes K-Pop Fans Must-Try  NDTV Food")</f>
        <v>5 Lip-Smacking Korean Recipes K-Pop Fans Must-Try  NDTV Food</v>
      </c>
    </row>
    <row r="184">
      <c r="A184" s="2" t="str">
        <f>IFERROR(__xludf.DUMMYFUNCTION("""COMPUTED_VALUE"""),"Hallyu Culture: The Indian chapter of Korean wave - CitySpidey.com")</f>
        <v>Hallyu Culture: The Indian chapter of Korean wave - CitySpidey.com</v>
      </c>
      <c r="B184" s="4" t="str">
        <f>IFERROR(__xludf.DUMMYFUNCTION("""COMPUTED_VALUE"""),"https://www.cityspidey.com/news/15245/hallyu-culture-the-indian-chapter-of-korean-wave")</f>
        <v>https://www.cityspidey.com/news/15245/hallyu-culture-the-indian-chapter-of-korean-wave</v>
      </c>
      <c r="C184" s="3" t="str">
        <f>IFERROR(__xludf.DUMMYFUNCTION("""COMPUTED_VALUE"""),"Sun, 24 Oct 2021 07:00:00 GMT")</f>
        <v>Sun, 24 Oct 2021 07:00:00 GMT</v>
      </c>
      <c r="D184" s="2" t="str">
        <f>IFERROR(__xludf.DUMMYFUNCTION("""COMPUTED_VALUE"""),"Hallyu Culture: The Indian chapter of Korean wave  CitySpidey.com")</f>
        <v>Hallyu Culture: The Indian chapter of Korean wave  CitySpidey.com</v>
      </c>
    </row>
    <row r="185">
      <c r="A185" s="2" t="str">
        <f>IFERROR(__xludf.DUMMYFUNCTION("""COMPUTED_VALUE"""),"[Newsmaker] Netflix unveils 10 upcoming Korean dramas, shows after ‘Squid Game’ success - The Korea Herald")</f>
        <v>[Newsmaker] Netflix unveils 10 upcoming Korean dramas, shows after ‘Squid Game’ success - The Korea Herald</v>
      </c>
      <c r="B185" s="4" t="str">
        <f>IFERROR(__xludf.DUMMYFUNCTION("""COMPUTED_VALUE"""),"http://www.koreaherald.com/view.php?ud=20210926000235")</f>
        <v>http://www.koreaherald.com/view.php?ud=20210926000235</v>
      </c>
      <c r="C185" s="3" t="str">
        <f>IFERROR(__xludf.DUMMYFUNCTION("""COMPUTED_VALUE"""),"Sun, 26 Sep 2021 07:00:00 GMT")</f>
        <v>Sun, 26 Sep 2021 07:00:00 GMT</v>
      </c>
      <c r="D185" s="2" t="str">
        <f>IFERROR(__xludf.DUMMYFUNCTION("""COMPUTED_VALUE"""),"[Newsmaker] Netflix unveils 10 upcoming Korean dramas, shows after ‘Squid 
Game’ success  The Korea Herald")</f>
        <v>[Newsmaker] Netflix unveils 10 upcoming Korean dramas, shows after ‘Squid 
Game’ success  The Korea Herald</v>
      </c>
    </row>
    <row r="186">
      <c r="A186" s="2" t="str">
        <f>IFERROR(__xludf.DUMMYFUNCTION("""COMPUTED_VALUE"""),"BLACKPINK's Jennie reveals her favourite food and the K drama she is binge watching on V Live chat - PINKVILLA")</f>
        <v>BLACKPINK's Jennie reveals her favourite food and the K drama she is binge watching on V Live chat - PINKVILLA</v>
      </c>
      <c r="B186" s="4" t="str">
        <f>IFERROR(__xludf.DUMMYFUNCTION("""COMPUTED_VALUE"""),"https://www.pinkvilla.com/entertainment/blackpinks-jennie-reveals-her-favourite-food-and-k-drama-she-binge-watching-v-live-chat-836013")</f>
        <v>https://www.pinkvilla.com/entertainment/blackpinks-jennie-reveals-her-favourite-food-and-k-drama-she-binge-watching-v-live-chat-836013</v>
      </c>
      <c r="C186" s="3" t="str">
        <f>IFERROR(__xludf.DUMMYFUNCTION("""COMPUTED_VALUE"""),"Sat, 31 Jul 2021 07:00:00 GMT")</f>
        <v>Sat, 31 Jul 2021 07:00:00 GMT</v>
      </c>
      <c r="D186" s="2" t="str">
        <f>IFERROR(__xludf.DUMMYFUNCTION("""COMPUTED_VALUE"""),"BLACKPINK's Jennie reveals her favourite food and the K drama she is binge 
watching on V Live chat  PINKVILLA")</f>
        <v>BLACKPINK's Jennie reveals her favourite food and the K drama she is binge 
watching on V Live chat  PINKVILLA</v>
      </c>
    </row>
    <row r="187">
      <c r="A187" s="2" t="str">
        <f>IFERROR(__xludf.DUMMYFUNCTION("""COMPUTED_VALUE"""),"A state holiday for kimchi? Korean Festival pushes recognition for a spicy side dish - NorthJersey.com")</f>
        <v>A state holiday for kimchi? Korean Festival pushes recognition for a spicy side dish - NorthJersey.com</v>
      </c>
      <c r="B187" s="4" t="str">
        <f>IFERROR(__xludf.DUMMYFUNCTION("""COMPUTED_VALUE"""),"https://www.northjersey.com/story/news/new-jersey/2021/10/06/korean-national-dish-kimchi-possible-new-jersey-holiday/5843840001/")</f>
        <v>https://www.northjersey.com/story/news/new-jersey/2021/10/06/korean-national-dish-kimchi-possible-new-jersey-holiday/5843840001/</v>
      </c>
      <c r="C187" s="3" t="str">
        <f>IFERROR(__xludf.DUMMYFUNCTION("""COMPUTED_VALUE"""),"Wed, 06 Oct 2021 07:00:00 GMT")</f>
        <v>Wed, 06 Oct 2021 07:00:00 GMT</v>
      </c>
      <c r="D187" s="2" t="str">
        <f>IFERROR(__xludf.DUMMYFUNCTION("""COMPUTED_VALUE"""),"A state holiday for kimchi? Korean Festival pushes recognition for a spicy 
side dish  NorthJersey.com")</f>
        <v>A state holiday for kimchi? Korean Festival pushes recognition for a spicy 
side dish  NorthJersey.com</v>
      </c>
    </row>
    <row r="188">
      <c r="A188" s="2" t="str">
        <f>IFERROR(__xludf.DUMMYFUNCTION("""COMPUTED_VALUE"""),"Korean-style street food tents, hanbok photo studios and other places to live out your K-drama fantasies in Singapore - AsiaOne")</f>
        <v>Korean-style street food tents, hanbok photo studios and other places to live out your K-drama fantasies in Singapore - AsiaOne</v>
      </c>
      <c r="B188" s="4" t="str">
        <f>IFERROR(__xludf.DUMMYFUNCTION("""COMPUTED_VALUE"""),"https://www.asiaone.com/lifestyle/korean-style-street-food-tents-hanbok-photo-studios-and-other-places-live-out-your-k")</f>
        <v>https://www.asiaone.com/lifestyle/korean-style-street-food-tents-hanbok-photo-studios-and-other-places-live-out-your-k</v>
      </c>
      <c r="C188" s="3" t="str">
        <f>IFERROR(__xludf.DUMMYFUNCTION("""COMPUTED_VALUE"""),"Thu, 26 Aug 2021 07:00:00 GMT")</f>
        <v>Thu, 26 Aug 2021 07:00:00 GMT</v>
      </c>
      <c r="D188" s="2" t="str">
        <f>IFERROR(__xludf.DUMMYFUNCTION("""COMPUTED_VALUE"""),"Korean-style street food tents, hanbok photo studios and other places to 
live out your K-drama fantasies in Singapore  AsiaOne")</f>
        <v>Korean-style street food tents, hanbok photo studios and other places to 
live out your K-drama fantasies in Singapore  AsiaOne</v>
      </c>
    </row>
    <row r="189">
      <c r="A189" s="2" t="str">
        <f>IFERROR(__xludf.DUMMYFUNCTION("""COMPUTED_VALUE"""),"Kimchi!: How Korean cuisine grows with K-drama popularity - INQUIRER.net")</f>
        <v>Kimchi!: How Korean cuisine grows with K-drama popularity - INQUIRER.net</v>
      </c>
      <c r="B189" s="4" t="str">
        <f>IFERROR(__xludf.DUMMYFUNCTION("""COMPUTED_VALUE"""),"https://lifestyle.inquirer.net/365408/kimchi-how-korean-cuisine-grows-with-k-drama-popularity/")</f>
        <v>https://lifestyle.inquirer.net/365408/kimchi-how-korean-cuisine-grows-with-k-drama-popularity/</v>
      </c>
      <c r="C189" s="3" t="str">
        <f>IFERROR(__xludf.DUMMYFUNCTION("""COMPUTED_VALUE"""),"Thu, 02 Jul 2020 07:00:00 GMT")</f>
        <v>Thu, 02 Jul 2020 07:00:00 GMT</v>
      </c>
      <c r="D189" s="2" t="str">
        <f>IFERROR(__xludf.DUMMYFUNCTION("""COMPUTED_VALUE"""),"Kimchi!: How Korean cuisine grows with K-drama popularity  INQUIRER.net")</f>
        <v>Kimchi!: How Korean cuisine grows with K-drama popularity  INQUIRER.net</v>
      </c>
    </row>
    <row r="190">
      <c r="A190" s="2" t="str">
        <f>IFERROR(__xludf.DUMMYFUNCTION("""COMPUTED_VALUE"""),"South Koreans decode the rising global popularity of K-dramas - The Indian Express")</f>
        <v>South Koreans decode the rising global popularity of K-dramas - The Indian Express</v>
      </c>
      <c r="B190" s="4" t="str">
        <f>IFERROR(__xludf.DUMMYFUNCTION("""COMPUTED_VALUE"""),"https://indianexpress.com/article/entertainment/television/south-koreans-decode-the-rising-global-popularity-of-k-dramas-7436843/")</f>
        <v>https://indianexpress.com/article/entertainment/television/south-koreans-decode-the-rising-global-popularity-of-k-dramas-7436843/</v>
      </c>
      <c r="C190" s="3" t="str">
        <f>IFERROR(__xludf.DUMMYFUNCTION("""COMPUTED_VALUE"""),"Tue, 03 Aug 2021 07:00:00 GMT")</f>
        <v>Tue, 03 Aug 2021 07:00:00 GMT</v>
      </c>
      <c r="D190" s="2" t="str">
        <f>IFERROR(__xludf.DUMMYFUNCTION("""COMPUTED_VALUE"""),"South Koreans decode the rising global popularity of K-dramas  The Indian 
Express")</f>
        <v>South Koreans decode the rising global popularity of K-dramas  The Indian 
Express</v>
      </c>
    </row>
    <row r="191">
      <c r="A191" s="2" t="str">
        <f>IFERROR(__xludf.DUMMYFUNCTION("""COMPUTED_VALUE"""),"When kids’ games get serious: the adults competing at tag, conkers and hide and seek - The Guardian")</f>
        <v>When kids’ games get serious: the adults competing at tag, conkers and hide and seek - The Guardian</v>
      </c>
      <c r="B191" s="4" t="str">
        <f>IFERROR(__xludf.DUMMYFUNCTION("""COMPUTED_VALUE"""),"https://www.theguardian.com/games/2021/nov/28/when-kids-games-get-serious-the-adults-who-play-childrens-games")</f>
        <v>https://www.theguardian.com/games/2021/nov/28/when-kids-games-get-serious-the-adults-who-play-childrens-games</v>
      </c>
      <c r="C191" s="3" t="str">
        <f>IFERROR(__xludf.DUMMYFUNCTION("""COMPUTED_VALUE"""),"Sun, 28 Nov 2021 10:00:00 GMT")</f>
        <v>Sun, 28 Nov 2021 10:00:00 GMT</v>
      </c>
      <c r="D191" s="2" t="str">
        <f>IFERROR(__xludf.DUMMYFUNCTION("""COMPUTED_VALUE"""),"When kids’ games get serious: the adults competing at tag, conkers and hide 
and seek  The Guardian")</f>
        <v>When kids’ games get serious: the adults competing at tag, conkers and hide 
and seek  The Guardian</v>
      </c>
    </row>
    <row r="192">
      <c r="A192" s="2" t="str">
        <f>IFERROR(__xludf.DUMMYFUNCTION("""COMPUTED_VALUE"""),"The role of ramyun in Korean dramas - Rappler")</f>
        <v>The role of ramyun in Korean dramas - Rappler</v>
      </c>
      <c r="B192" s="4" t="str">
        <f>IFERROR(__xludf.DUMMYFUNCTION("""COMPUTED_VALUE"""),"https://www.rappler.com/brandrap/travel-and-food/ramyun-noodles-role-korean-drama-shows")</f>
        <v>https://www.rappler.com/brandrap/travel-and-food/ramyun-noodles-role-korean-drama-shows</v>
      </c>
      <c r="C192" s="3" t="str">
        <f>IFERROR(__xludf.DUMMYFUNCTION("""COMPUTED_VALUE"""),"Sat, 12 Dec 2020 08:00:00 GMT")</f>
        <v>Sat, 12 Dec 2020 08:00:00 GMT</v>
      </c>
      <c r="D192" s="2" t="str">
        <f>IFERROR(__xludf.DUMMYFUNCTION("""COMPUTED_VALUE"""),"The role of ramyun in Korean dramas  Rappler")</f>
        <v>The role of ramyun in Korean dramas  Rappler</v>
      </c>
    </row>
    <row r="193">
      <c r="A193" s="2" t="str">
        <f>IFERROR(__xludf.DUMMYFUNCTION("""COMPUTED_VALUE"""),"Bonchon and Noori to Open Korean Fried Chicken Restaurants in Detroit - Eater Detroit")</f>
        <v>Bonchon and Noori to Open Korean Fried Chicken Restaurants in Detroit - Eater Detroit</v>
      </c>
      <c r="B193" s="4" t="str">
        <f>IFERROR(__xludf.DUMMYFUNCTION("""COMPUTED_VALUE"""),"https://detroit.eater.com/2021/9/27/22695157/where-to-find-korean-fried-chicken-restaurants-metro-detroit")</f>
        <v>https://detroit.eater.com/2021/9/27/22695157/where-to-find-korean-fried-chicken-restaurants-metro-detroit</v>
      </c>
      <c r="C193" s="3" t="str">
        <f>IFERROR(__xludf.DUMMYFUNCTION("""COMPUTED_VALUE"""),"Mon, 27 Sep 2021 07:00:00 GMT")</f>
        <v>Mon, 27 Sep 2021 07:00:00 GMT</v>
      </c>
      <c r="D193" s="2" t="str">
        <f>IFERROR(__xludf.DUMMYFUNCTION("""COMPUTED_VALUE"""),"Bonchon and Noori to Open Korean Fried Chicken Restaurants in Detroit  Eater 
Detroit")</f>
        <v>Bonchon and Noori to Open Korean Fried Chicken Restaurants in Detroit  Eater 
Detroit</v>
      </c>
    </row>
    <row r="194">
      <c r="A194" s="2" t="str">
        <f>IFERROR(__xludf.DUMMYFUNCTION("""COMPUTED_VALUE"""),"26 Unmissable Korean Dramas You Should Stream Right Now - BuzzFeed")</f>
        <v>26 Unmissable Korean Dramas You Should Stream Right Now - BuzzFeed</v>
      </c>
      <c r="B194" s="4" t="str">
        <f>IFERROR(__xludf.DUMMYFUNCTION("""COMPUTED_VALUE"""),"https://www.buzzfeed.com/hafsaahmed/k-dramas-must-watch")</f>
        <v>https://www.buzzfeed.com/hafsaahmed/k-dramas-must-watch</v>
      </c>
      <c r="C194" s="3" t="str">
        <f>IFERROR(__xludf.DUMMYFUNCTION("""COMPUTED_VALUE"""),"Wed, 23 Jun 2021 07:00:00 GMT")</f>
        <v>Wed, 23 Jun 2021 07:00:00 GMT</v>
      </c>
      <c r="D194" s="2" t="str">
        <f>IFERROR(__xludf.DUMMYFUNCTION("""COMPUTED_VALUE"""),"26 Unmissable Korean Dramas You Should Stream Right Now  BuzzFeed")</f>
        <v>26 Unmissable Korean Dramas You Should Stream Right Now  BuzzFeed</v>
      </c>
    </row>
    <row r="195">
      <c r="A195" s="2" t="str">
        <f>IFERROR(__xludf.DUMMYFUNCTION("""COMPUTED_VALUE"""),"From K-dramas to kimchi - The Indian Express")</f>
        <v>From K-dramas to kimchi - The Indian Express</v>
      </c>
      <c r="B195" s="4" t="str">
        <f>IFERROR(__xludf.DUMMYFUNCTION("""COMPUTED_VALUE"""),"https://indianexpress.com/article/express-sunday-eye/with-the-popularity-of-korean-dramas-in-india-grows-so-does-interest-in-other-aspects-of-korean-culture-particularly-the-fermented-vegetable-preparation-known-as-kimchi-7207090/")</f>
        <v>https://indianexpress.com/article/express-sunday-eye/with-the-popularity-of-korean-dramas-in-india-grows-so-does-interest-in-other-aspects-of-korean-culture-particularly-the-fermented-vegetable-preparation-known-as-kimchi-7207090/</v>
      </c>
      <c r="C195" s="3" t="str">
        <f>IFERROR(__xludf.DUMMYFUNCTION("""COMPUTED_VALUE"""),"Sun, 28 Feb 2021 08:00:00 GMT")</f>
        <v>Sun, 28 Feb 2021 08:00:00 GMT</v>
      </c>
      <c r="D195" s="2" t="str">
        <f>IFERROR(__xludf.DUMMYFUNCTION("""COMPUTED_VALUE"""),"From K-dramas to kimchi  The Indian Express")</f>
        <v>From K-dramas to kimchi  The Indian Express</v>
      </c>
    </row>
    <row r="196">
      <c r="A196" s="2" t="str">
        <f>IFERROR(__xludf.DUMMYFUNCTION("""COMPUTED_VALUE"""),"Korean Dramas and Series Coming to Netflix 2021 - HYPEBAE")</f>
        <v>Korean Dramas and Series Coming to Netflix 2021 - HYPEBAE</v>
      </c>
      <c r="B196" s="4" t="str">
        <f>IFERROR(__xludf.DUMMYFUNCTION("""COMPUTED_VALUE"""),"https://hypebae.com/2021/3/new-korean-drama-series-netflix-originals-dp-jung-haein-love-alarm-season-2-kingdom-ashin-of-the-north-release-date")</f>
        <v>https://hypebae.com/2021/3/new-korean-drama-series-netflix-originals-dp-jung-haein-love-alarm-season-2-kingdom-ashin-of-the-north-release-date</v>
      </c>
      <c r="C196" s="3" t="str">
        <f>IFERROR(__xludf.DUMMYFUNCTION("""COMPUTED_VALUE"""),"Tue, 02 Mar 2021 08:00:00 GMT")</f>
        <v>Tue, 02 Mar 2021 08:00:00 GMT</v>
      </c>
      <c r="D196" s="2" t="str">
        <f>IFERROR(__xludf.DUMMYFUNCTION("""COMPUTED_VALUE"""),"Korean Dramas and Series Coming to Netflix 2021  HYPEBAE")</f>
        <v>Korean Dramas and Series Coming to Netflix 2021  HYPEBAE</v>
      </c>
    </row>
    <row r="197">
      <c r="A197" s="2" t="str">
        <f>IFERROR(__xludf.DUMMYFUNCTION("""COMPUTED_VALUE"""),"5 K-dramas with the strongest fashion game - Lifestyle Asia")</f>
        <v>5 K-dramas with the strongest fashion game - Lifestyle Asia</v>
      </c>
      <c r="B197" s="4" t="str">
        <f>IFERROR(__xludf.DUMMYFUNCTION("""COMPUTED_VALUE"""),"https://www.lifestyleasia.com/bk/culture/entertainment/5-k-dramas-with-the-strongest-fashion-game/")</f>
        <v>https://www.lifestyleasia.com/bk/culture/entertainment/5-k-dramas-with-the-strongest-fashion-game/</v>
      </c>
      <c r="C197" s="3" t="str">
        <f>IFERROR(__xludf.DUMMYFUNCTION("""COMPUTED_VALUE"""),"Thu, 01 Jul 2021 07:00:00 GMT")</f>
        <v>Thu, 01 Jul 2021 07:00:00 GMT</v>
      </c>
      <c r="D197" s="2" t="str">
        <f>IFERROR(__xludf.DUMMYFUNCTION("""COMPUTED_VALUE"""),"5 K-dramas with the strongest fashion game  Lifestyle Asia")</f>
        <v>5 K-dramas with the strongest fashion game  Lifestyle Asia</v>
      </c>
    </row>
    <row r="198">
      <c r="A198" s="2" t="str">
        <f>IFERROR(__xludf.DUMMYFUNCTION("""COMPUTED_VALUE"""),"12 Things People Who Binge-Watch K-Dramas Will Relate To &amp; We Sure You’re One Of Them - iDiva.com")</f>
        <v>12 Things People Who Binge-Watch K-Dramas Will Relate To &amp; We Sure You’re One Of Them - iDiva.com</v>
      </c>
      <c r="B198" s="4" t="str">
        <f>IFERROR(__xludf.DUMMYFUNCTION("""COMPUTED_VALUE"""),"https://www.idiva.com/lifestyle/hot-takes/things-you-will-relate-to-if-you-binge-watch-korean-dramas-all-night/18017265")</f>
        <v>https://www.idiva.com/lifestyle/hot-takes/things-you-will-relate-to-if-you-binge-watch-korean-dramas-all-night/18017265</v>
      </c>
      <c r="C198" s="3" t="str">
        <f>IFERROR(__xludf.DUMMYFUNCTION("""COMPUTED_VALUE"""),"Mon, 08 Feb 2021 08:00:00 GMT")</f>
        <v>Mon, 08 Feb 2021 08:00:00 GMT</v>
      </c>
      <c r="D198" s="2" t="str">
        <f>IFERROR(__xludf.DUMMYFUNCTION("""COMPUTED_VALUE"""),"12 Things People Who Binge-Watch K-Dramas Will Relate To &amp; We Sure You’re 
One Of Them  iDiva.com")</f>
        <v>12 Things People Who Binge-Watch K-Dramas Will Relate To &amp; We Sure You’re 
One Of Them  iDiva.com</v>
      </c>
    </row>
    <row r="199">
      <c r="A199" s="2" t="str">
        <f>IFERROR(__xludf.DUMMYFUNCTION("""COMPUTED_VALUE"""),"60 Best Korean Dramas on Netflix for Binge Watching in 2021 - Robots.net")</f>
        <v>60 Best Korean Dramas on Netflix for Binge Watching in 2021 - Robots.net</v>
      </c>
      <c r="B199" s="4" t="str">
        <f>IFERROR(__xludf.DUMMYFUNCTION("""COMPUTED_VALUE"""),"https://robots.net/tech/tv-movie-streaming/best-korean-dramas-on-netflix/")</f>
        <v>https://robots.net/tech/tv-movie-streaming/best-korean-dramas-on-netflix/</v>
      </c>
      <c r="C199" s="3" t="str">
        <f>IFERROR(__xludf.DUMMYFUNCTION("""COMPUTED_VALUE"""),"Fri, 03 Sep 2021 07:00:00 GMT")</f>
        <v>Fri, 03 Sep 2021 07:00:00 GMT</v>
      </c>
      <c r="D199" s="2" t="str">
        <f>IFERROR(__xludf.DUMMYFUNCTION("""COMPUTED_VALUE"""),"60 Best Korean Dramas on Netflix for Binge Watching in 2021  Robots.net")</f>
        <v>60 Best Korean Dramas on Netflix for Binge Watching in 2021  Robots.net</v>
      </c>
    </row>
    <row r="200">
      <c r="A200" s="2" t="str">
        <f>IFERROR(__xludf.DUMMYFUNCTION("""COMPUTED_VALUE"""),"6 Realistic Things Most K-Dramas Show That Indian TV Shows Could Never - iDiva.com")</f>
        <v>6 Realistic Things Most K-Dramas Show That Indian TV Shows Could Never - iDiva.com</v>
      </c>
      <c r="B200" s="4" t="str">
        <f>IFERROR(__xludf.DUMMYFUNCTION("""COMPUTED_VALUE"""),"https://www.idiva.com/entertainment/tv/a-realistic-comparison-between-indian-and-korean-drama-tv-shows/18019581")</f>
        <v>https://www.idiva.com/entertainment/tv/a-realistic-comparison-between-indian-and-korean-drama-tv-shows/18019581</v>
      </c>
      <c r="C200" s="3" t="str">
        <f>IFERROR(__xludf.DUMMYFUNCTION("""COMPUTED_VALUE"""),"Wed, 28 Apr 2021 07:00:00 GMT")</f>
        <v>Wed, 28 Apr 2021 07:00:00 GMT</v>
      </c>
      <c r="D200" s="2" t="str">
        <f>IFERROR(__xludf.DUMMYFUNCTION("""COMPUTED_VALUE"""),"6 Realistic Things Most K-Dramas Show That Indian TV Shows Could Never  
iDiva.com")</f>
        <v>6 Realistic Things Most K-Dramas Show That Indian TV Shows Could Never  
iDiva.com</v>
      </c>
    </row>
    <row r="201">
      <c r="A201" s="2" t="str">
        <f>IFERROR(__xludf.DUMMYFUNCTION("""COMPUTED_VALUE"""),"Delivered with love from Korea - Livemint")</f>
        <v>Delivered with love from Korea - Livemint</v>
      </c>
      <c r="B201" s="4" t="str">
        <f>IFERROR(__xludf.DUMMYFUNCTION("""COMPUTED_VALUE"""),"https://lifestyle.livemint.com/food/discover/delivered-with-love-from-korea-111621566001002.html")</f>
        <v>https://lifestyle.livemint.com/food/discover/delivered-with-love-from-korea-111621566001002.html</v>
      </c>
      <c r="C201" s="3" t="str">
        <f>IFERROR(__xludf.DUMMYFUNCTION("""COMPUTED_VALUE"""),"Fri, 21 May 2021 07:00:00 GMT")</f>
        <v>Fri, 21 May 2021 07:00:00 GMT</v>
      </c>
      <c r="D201" s="2" t="str">
        <f>IFERROR(__xludf.DUMMYFUNCTION("""COMPUTED_VALUE"""),"Delivered with love from Korea  Livemint")</f>
        <v>Delivered with love from Korea  Livemint</v>
      </c>
    </row>
    <row r="202">
      <c r="A202" s="2" t="str">
        <f>IFERROR(__xludf.DUMMYFUNCTION("""COMPUTED_VALUE"""),"Panel discussion: what’s ticking with all things K - The Hindu")</f>
        <v>Panel discussion: what’s ticking with all things K - The Hindu</v>
      </c>
      <c r="B202" s="4" t="str">
        <f>IFERROR(__xludf.DUMMYFUNCTION("""COMPUTED_VALUE"""),"https://www.thehindu.com/life-and-style/panel-discussion-whats-ticking-with-all-things-k/article34392438.ece")</f>
        <v>https://www.thehindu.com/life-and-style/panel-discussion-whats-ticking-with-all-things-k/article34392438.ece</v>
      </c>
      <c r="C202" s="3" t="str">
        <f>IFERROR(__xludf.DUMMYFUNCTION("""COMPUTED_VALUE"""),"Fri, 23 Apr 2021 07:00:00 GMT")</f>
        <v>Fri, 23 Apr 2021 07:00:00 GMT</v>
      </c>
      <c r="D202" s="2" t="str">
        <f>IFERROR(__xludf.DUMMYFUNCTION("""COMPUTED_VALUE"""),"Panel discussion: what’s ticking with all things K  The Hindu")</f>
        <v>Panel discussion: what’s ticking with all things K  The Hindu</v>
      </c>
    </row>
    <row r="203">
      <c r="A203" s="2" t="str">
        <f>IFERROR(__xludf.DUMMYFUNCTION("""COMPUTED_VALUE"""),"5 Habits All Of Us K-Drama Fans Have Picked Up Along The Way - iDiva.com")</f>
        <v>5 Habits All Of Us K-Drama Fans Have Picked Up Along The Way - iDiva.com</v>
      </c>
      <c r="B203" s="4" t="str">
        <f>IFERROR(__xludf.DUMMYFUNCTION("""COMPUTED_VALUE"""),"https://www.idiva.com/entertainment/tv/habits-of-a-korean-drama-fan/18021737")</f>
        <v>https://www.idiva.com/entertainment/tv/habits-of-a-korean-drama-fan/18021737</v>
      </c>
      <c r="C203" s="3" t="str">
        <f>IFERROR(__xludf.DUMMYFUNCTION("""COMPUTED_VALUE"""),"Thu, 01 Jul 2021 07:00:00 GMT")</f>
        <v>Thu, 01 Jul 2021 07:00:00 GMT</v>
      </c>
      <c r="D203" s="2" t="str">
        <f>IFERROR(__xludf.DUMMYFUNCTION("""COMPUTED_VALUE"""),"5 Habits All Of Us K-Drama Fans Have Picked Up Along The Way  iDiva.com")</f>
        <v>5 Habits All Of Us K-Drama Fans Have Picked Up Along The Way  iDiva.com</v>
      </c>
    </row>
    <row r="204">
      <c r="A204" s="2" t="str">
        <f>IFERROR(__xludf.DUMMYFUNCTION("""COMPUTED_VALUE"""),"Hooked on Squid Game? Here are 10 of the best K-dramas to watch next - The Guardian")</f>
        <v>Hooked on Squid Game? Here are 10 of the best K-dramas to watch next - The Guardian</v>
      </c>
      <c r="B204" s="4" t="str">
        <f>IFERROR(__xludf.DUMMYFUNCTION("""COMPUTED_VALUE"""),"https://www.theguardian.com/tv-and-radio/2021/oct/25/hooked-on-squid-game-here-are-10-of-the-best-k-dramas-to-watch-next")</f>
        <v>https://www.theguardian.com/tv-and-radio/2021/oct/25/hooked-on-squid-game-here-are-10-of-the-best-k-dramas-to-watch-next</v>
      </c>
      <c r="C204" s="3" t="str">
        <f>IFERROR(__xludf.DUMMYFUNCTION("""COMPUTED_VALUE"""),"Tue, 26 Oct 2021 07:00:00 GMT")</f>
        <v>Tue, 26 Oct 2021 07:00:00 GMT</v>
      </c>
      <c r="D204" s="2" t="str">
        <f>IFERROR(__xludf.DUMMYFUNCTION("""COMPUTED_VALUE"""),"Hooked on Squid Game? Here are 10 of the best K-dramas to watch next  The 
Guardian")</f>
        <v>Hooked on Squid Game? Here are 10 of the best K-dramas to watch next  The 
Guardian</v>
      </c>
    </row>
    <row r="205">
      <c r="A205" s="2" t="str">
        <f>IFERROR(__xludf.DUMMYFUNCTION("""COMPUTED_VALUE"""),"Kimchi's new Chinese name has become the epicenter of a cultural war ... again - CNN Travel")</f>
        <v>Kimchi's new Chinese name has become the epicenter of a cultural war ... again - CNN Travel</v>
      </c>
      <c r="B205" s="4" t="str">
        <f>IFERROR(__xludf.DUMMYFUNCTION("""COMPUTED_VALUE"""),"https://www.cnn.com/travel/article/xinqi-kimchi-new-chinese-name-cmd/index.html")</f>
        <v>https://www.cnn.com/travel/article/xinqi-kimchi-new-chinese-name-cmd/index.html</v>
      </c>
      <c r="C205" s="3" t="str">
        <f>IFERROR(__xludf.DUMMYFUNCTION("""COMPUTED_VALUE"""),"Thu, 19 Aug 2021 07:00:00 GMT")</f>
        <v>Thu, 19 Aug 2021 07:00:00 GMT</v>
      </c>
      <c r="D205" s="2" t="str">
        <f>IFERROR(__xludf.DUMMYFUNCTION("""COMPUTED_VALUE"""),"Kimchi's new Chinese name has become the epicenter of a cultural war ... 
again  CNN Travel")</f>
        <v>Kimchi's new Chinese name has become the epicenter of a cultural war ... 
again  CNN Travel</v>
      </c>
    </row>
    <row r="206">
      <c r="A206" s="2" t="str">
        <f>IFERROR(__xludf.DUMMYFUNCTION("""COMPUTED_VALUE"""),"Brake &amp; Eat: For Korean corn dogs and fried chicken, The Boonseek is your destination - Pittsburgh Post-Gazette")</f>
        <v>Brake &amp; Eat: For Korean corn dogs and fried chicken, The Boonseek is your destination - Pittsburgh Post-Gazette</v>
      </c>
      <c r="B206" s="4" t="str">
        <f>IFERROR(__xludf.DUMMYFUNCTION("""COMPUTED_VALUE"""),"https://www.post-gazette.com/life/food/2021/09/30/The-Boonseek-pittsburgh-food-truck-korean-corn-dogs-oakland-pitt-cmu/stories/202109300002")</f>
        <v>https://www.post-gazette.com/life/food/2021/09/30/The-Boonseek-pittsburgh-food-truck-korean-corn-dogs-oakland-pitt-cmu/stories/202109300002</v>
      </c>
      <c r="C206" s="3" t="str">
        <f>IFERROR(__xludf.DUMMYFUNCTION("""COMPUTED_VALUE"""),"Thu, 30 Sep 2021 07:00:00 GMT")</f>
        <v>Thu, 30 Sep 2021 07:00:00 GMT</v>
      </c>
      <c r="D206" s="2" t="str">
        <f>IFERROR(__xludf.DUMMYFUNCTION("""COMPUTED_VALUE"""),"Brake &amp; Eat: For Korean corn dogs and fried chicken, The Boonseek is your 
destination  Pittsburgh Post-Gazette")</f>
        <v>Brake &amp; Eat: For Korean corn dogs and fried chicken, The Boonseek is your 
destination  Pittsburgh Post-Gazette</v>
      </c>
    </row>
    <row r="207">
      <c r="A207" s="2" t="str">
        <f>IFERROR(__xludf.DUMMYFUNCTION("""COMPUTED_VALUE"""),"South Korea’s famous BB.Q Chicken finally comes to Silicon Valley — and here’s what makes this KFC different from others - The Mercury News")</f>
        <v>South Korea’s famous BB.Q Chicken finally comes to Silicon Valley — and here’s what makes this KFC different from others - The Mercury News</v>
      </c>
      <c r="B207" s="4" t="str">
        <f>IFERROR(__xludf.DUMMYFUNCTION("""COMPUTED_VALUE"""),"https://www.mercurynews.com/2021/08/23/south-koreas-famous-bb-q-chicken-finally-comes-to-silicon-valley-and-heres-what-makes-this-kfc-different-from-others")</f>
        <v>https://www.mercurynews.com/2021/08/23/south-koreas-famous-bb-q-chicken-finally-comes-to-silicon-valley-and-heres-what-makes-this-kfc-different-from-others</v>
      </c>
      <c r="C207" s="3" t="str">
        <f>IFERROR(__xludf.DUMMYFUNCTION("""COMPUTED_VALUE"""),"Mon, 23 Aug 2021 07:00:00 GMT")</f>
        <v>Mon, 23 Aug 2021 07:00:00 GMT</v>
      </c>
      <c r="D207" s="2" t="str">
        <f>IFERROR(__xludf.DUMMYFUNCTION("""COMPUTED_VALUE"""),"South Korea’s famous BB.Q Chicken finally comes to Silicon Valley — and 
here’s what makes this KFC different from others  The Mercury News")</f>
        <v>South Korea’s famous BB.Q Chicken finally comes to Silicon Valley — and 
here’s what makes this KFC different from others  The Mercury News</v>
      </c>
    </row>
    <row r="208">
      <c r="A208" s="2" t="str">
        <f>IFERROR(__xludf.DUMMYFUNCTION("""COMPUTED_VALUE"""),"30 Best Korean Dramas - KDramas To Stream in 2021 - Parade")</f>
        <v>30 Best Korean Dramas - KDramas To Stream in 2021 - Parade</v>
      </c>
      <c r="B208" s="4" t="str">
        <f>IFERROR(__xludf.DUMMYFUNCTION("""COMPUTED_VALUE"""),"https://parade.com/1177190/dakota-kim/best-korean-dramas/")</f>
        <v>https://parade.com/1177190/dakota-kim/best-korean-dramas/</v>
      </c>
      <c r="C208" s="3" t="str">
        <f>IFERROR(__xludf.DUMMYFUNCTION("""COMPUTED_VALUE"""),"Tue, 09 Mar 2021 08:00:00 GMT")</f>
        <v>Tue, 09 Mar 2021 08:00:00 GMT</v>
      </c>
      <c r="D208" s="2" t="str">
        <f>IFERROR(__xludf.DUMMYFUNCTION("""COMPUTED_VALUE"""),"30 Best Korean Dramas - KDramas To Stream in 2021  Parade")</f>
        <v>30 Best Korean Dramas - KDramas To Stream in 2021  Parade</v>
      </c>
    </row>
    <row r="209">
      <c r="A209" s="2" t="str">
        <f>IFERROR(__xludf.DUMMYFUNCTION("""COMPUTED_VALUE"""),"The journey of Korean food - Jordan Times")</f>
        <v>The journey of Korean food - Jordan Times</v>
      </c>
      <c r="B209" s="4" t="str">
        <f>IFERROR(__xludf.DUMMYFUNCTION("""COMPUTED_VALUE"""),"https://www.jordantimes.com/opinion/jt/journey-korean-food")</f>
        <v>https://www.jordantimes.com/opinion/jt/journey-korean-food</v>
      </c>
      <c r="C209" s="3" t="str">
        <f>IFERROR(__xludf.DUMMYFUNCTION("""COMPUTED_VALUE"""),"Mon, 07 Jun 2021 07:00:00 GMT")</f>
        <v>Mon, 07 Jun 2021 07:00:00 GMT</v>
      </c>
      <c r="D209" s="2" t="str">
        <f>IFERROR(__xludf.DUMMYFUNCTION("""COMPUTED_VALUE"""),"The journey of Korean food  Jordan Times")</f>
        <v>The journey of Korean food  Jordan Times</v>
      </c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</hyperlinks>
  <drawing r:id="rId209"/>
</worksheet>
</file>