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mc:AlternateContent xmlns:mc="http://schemas.openxmlformats.org/markup-compatibility/2006">
    <mc:Choice Requires="x15">
      <x15ac:absPath xmlns:x15ac="http://schemas.microsoft.com/office/spreadsheetml/2010/11/ac" url="C:\Users\Estimator\Desktop\"/>
    </mc:Choice>
  </mc:AlternateContent>
  <xr:revisionPtr revIDLastSave="0" documentId="13_ncr:1_{BFB5113E-7C64-4190-A476-1554A8F13212}" xr6:coauthVersionLast="47" xr6:coauthVersionMax="47" xr10:uidLastSave="{00000000-0000-0000-0000-000000000000}"/>
  <bookViews>
    <workbookView xWindow="-110" yWindow="-110" windowWidth="38620" windowHeight="21100" tabRatio="1000" xr2:uid="{00000000-000D-0000-FFFF-FFFF00000000}"/>
  </bookViews>
  <sheets>
    <sheet name="Standard Cover Sheet" sheetId="10" r:id="rId1"/>
    <sheet name="Content " sheetId="11" r:id="rId2"/>
    <sheet name="Standard Estimating" sheetId="12" r:id="rId3"/>
    <sheet name="Standard Client Breakdown+" sheetId="13" r:id="rId4"/>
    <sheet name="NEW - Client Summary " sheetId="14" r:id="rId5"/>
    <sheet name="Standard Builder Breakdown+" sheetId="15" r:id="rId6"/>
    <sheet name="Terms Conditions    " sheetId="19" r:id="rId7"/>
    <sheet name=" " sheetId="20" r:id="rId8"/>
  </sheets>
  <externalReferences>
    <externalReference r:id="rId9"/>
    <externalReference r:id="rId10"/>
    <externalReference r:id="rId11"/>
  </externalReferences>
  <definedNames>
    <definedName name="_xlnm._FilterDatabase" localSheetId="2" hidden="1">'Standard Estimating'!$B$1:$AI$514</definedName>
    <definedName name="spec" localSheetId="0">'[1]Basic Estimation'!$D$126:$D$129</definedName>
    <definedName name="spec">'[2]Basic Estimation'!$D$126:$D$129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43" roundtripDataChecksum="bQPfGaubxNc9/1vbDcbdSZrMTXhS8kVdNK/1BpWFzq0="/>
    </ext>
  </extLst>
</workbook>
</file>

<file path=xl/calcChain.xml><?xml version="1.0" encoding="utf-8"?>
<calcChain xmlns="http://schemas.openxmlformats.org/spreadsheetml/2006/main">
  <c r="C41" i="15" l="1"/>
  <c r="E34" i="10"/>
  <c r="K187" i="12" l="1"/>
  <c r="M187" i="12" s="1"/>
  <c r="N187" i="12" s="1"/>
  <c r="S174" i="12" l="1"/>
  <c r="U174" i="12"/>
  <c r="M200" i="12" l="1"/>
  <c r="N200" i="12" s="1"/>
  <c r="C40" i="15" l="1"/>
  <c r="J39" i="15" l="1"/>
  <c r="J19" i="15"/>
  <c r="B4" i="14"/>
  <c r="B3" i="14"/>
  <c r="B2" i="14"/>
  <c r="F1" i="14"/>
  <c r="B1" i="14"/>
  <c r="B4" i="13"/>
  <c r="C4" i="15" s="1"/>
  <c r="B3" i="13"/>
  <c r="C3" i="15" s="1"/>
  <c r="B2" i="13"/>
  <c r="C2" i="15" s="1"/>
  <c r="F1" i="13"/>
  <c r="B1" i="13"/>
  <c r="C1" i="15" s="1"/>
  <c r="F471" i="12"/>
  <c r="P457" i="12"/>
  <c r="W457" i="12" s="1"/>
  <c r="M450" i="12"/>
  <c r="N450" i="12" s="1"/>
  <c r="M447" i="12"/>
  <c r="N447" i="12" s="1"/>
  <c r="R431" i="12"/>
  <c r="R427" i="12"/>
  <c r="AC418" i="12"/>
  <c r="AC411" i="12"/>
  <c r="U411" i="12"/>
  <c r="AC408" i="12"/>
  <c r="U408" i="12"/>
  <c r="AC405" i="12"/>
  <c r="U405" i="12"/>
  <c r="AC386" i="12"/>
  <c r="U386" i="12"/>
  <c r="AC373" i="12"/>
  <c r="U373" i="12"/>
  <c r="U370" i="12"/>
  <c r="AC367" i="12"/>
  <c r="U367" i="12"/>
  <c r="AC362" i="12"/>
  <c r="U352" i="12"/>
  <c r="AC332" i="12"/>
  <c r="U332" i="12"/>
  <c r="AC326" i="12"/>
  <c r="U326" i="12"/>
  <c r="AC305" i="12"/>
  <c r="AC301" i="12"/>
  <c r="AC297" i="12"/>
  <c r="U296" i="12"/>
  <c r="S296" i="12"/>
  <c r="U264" i="12"/>
  <c r="AC242" i="12"/>
  <c r="AC222" i="12"/>
  <c r="U221" i="12"/>
  <c r="U193" i="12"/>
  <c r="AC183" i="12"/>
  <c r="AC182" i="12"/>
  <c r="U182" i="12"/>
  <c r="AC178" i="12"/>
  <c r="AC175" i="12"/>
  <c r="AC170" i="12"/>
  <c r="AC167" i="12"/>
  <c r="U166" i="12"/>
  <c r="U163" i="12"/>
  <c r="AC147" i="12"/>
  <c r="AC136" i="12"/>
  <c r="U135" i="12"/>
  <c r="S135" i="12"/>
  <c r="AC124" i="12"/>
  <c r="AC117" i="12"/>
  <c r="U116" i="12"/>
  <c r="AC111" i="12"/>
  <c r="AC99" i="12"/>
  <c r="AC87" i="12"/>
  <c r="U86" i="12"/>
  <c r="AC83" i="12"/>
  <c r="U83" i="12"/>
  <c r="AC67" i="12"/>
  <c r="U67" i="12"/>
  <c r="AC53" i="12"/>
  <c r="U53" i="12"/>
  <c r="AC9" i="12"/>
  <c r="S9" i="12"/>
  <c r="E1" i="10"/>
  <c r="M379" i="12" l="1"/>
  <c r="N452" i="12"/>
  <c r="H490" i="12" s="1"/>
  <c r="M232" i="12" l="1"/>
  <c r="N232" i="12" s="1"/>
  <c r="M227" i="12"/>
  <c r="N227" i="12" s="1"/>
  <c r="M155" i="12"/>
  <c r="M383" i="12"/>
  <c r="M122" i="12"/>
  <c r="M376" i="12"/>
  <c r="M127" i="12"/>
  <c r="M31" i="12"/>
  <c r="M378" i="12"/>
  <c r="M131" i="12"/>
  <c r="M119" i="12"/>
  <c r="M126" i="12"/>
  <c r="M377" i="12"/>
  <c r="M382" i="12"/>
  <c r="M210" i="12"/>
  <c r="N210" i="12" s="1"/>
  <c r="M11" i="12"/>
  <c r="M279" i="12"/>
  <c r="M209" i="12"/>
  <c r="M204" i="12"/>
  <c r="M203" i="12"/>
  <c r="N203" i="12" s="1"/>
  <c r="M218" i="12"/>
  <c r="M196" i="12"/>
  <c r="M208" i="12"/>
  <c r="M317" i="12"/>
  <c r="N317" i="12" s="1"/>
  <c r="M290" i="12"/>
  <c r="M132" i="12"/>
  <c r="M153" i="12"/>
  <c r="M267" i="12"/>
  <c r="M214" i="12"/>
  <c r="M56" i="12"/>
  <c r="M303" i="12"/>
  <c r="M93" i="12"/>
  <c r="M144" i="12"/>
  <c r="M57" i="12"/>
  <c r="M58" i="12"/>
  <c r="M62" i="12"/>
  <c r="N62" i="12" s="1"/>
  <c r="M414" i="12"/>
  <c r="M59" i="12"/>
  <c r="M63" i="12"/>
  <c r="N63" i="12" s="1"/>
  <c r="M80" i="12"/>
  <c r="M307" i="12"/>
  <c r="M77" i="12"/>
  <c r="M101" i="12"/>
  <c r="M215" i="12"/>
  <c r="N215" i="12" s="1"/>
  <c r="M106" i="12"/>
  <c r="M213" i="12"/>
  <c r="M199" i="12"/>
  <c r="M308" i="12"/>
  <c r="M316" i="12"/>
  <c r="M311" i="12"/>
  <c r="M298" i="12"/>
  <c r="M314" i="12"/>
  <c r="M320" i="12"/>
  <c r="N320" i="12" s="1"/>
  <c r="M338" i="12"/>
  <c r="M315" i="12"/>
  <c r="M236" i="12"/>
  <c r="M224" i="12"/>
  <c r="M225" i="12"/>
  <c r="M235" i="12"/>
  <c r="M226" i="12"/>
  <c r="N226" i="12" s="1"/>
  <c r="M230" i="12"/>
  <c r="M413" i="12"/>
  <c r="M237" i="12"/>
  <c r="N237" i="12" s="1"/>
  <c r="M255" i="12"/>
  <c r="M415" i="12"/>
  <c r="M240" i="12"/>
  <c r="M231" i="12"/>
  <c r="M274" i="12"/>
  <c r="M273" i="12"/>
  <c r="M154" i="12"/>
  <c r="M64" i="12"/>
  <c r="M156" i="12"/>
  <c r="N156" i="12" s="1"/>
  <c r="M345" i="12"/>
  <c r="M275" i="12"/>
  <c r="M270" i="12"/>
  <c r="M70" i="12"/>
  <c r="M73" i="12"/>
  <c r="M150" i="12"/>
  <c r="M97" i="12"/>
  <c r="N97" i="12" s="1"/>
  <c r="M149" i="12"/>
  <c r="M355" i="12"/>
  <c r="M109" i="12"/>
  <c r="N109" i="12" s="1"/>
  <c r="M354" i="12"/>
  <c r="M105" i="12"/>
  <c r="M102" i="12"/>
  <c r="M329" i="12"/>
  <c r="M89" i="12"/>
  <c r="M94" i="12"/>
  <c r="M190" i="12"/>
  <c r="M90" i="12"/>
  <c r="M113" i="12"/>
  <c r="N113" i="12" s="1"/>
  <c r="M289" i="12"/>
  <c r="M288" i="12"/>
  <c r="M287" i="12"/>
  <c r="M293" i="12"/>
  <c r="M398" i="12"/>
  <c r="M282" i="12"/>
  <c r="M283" i="12"/>
  <c r="M402" i="12"/>
  <c r="M388" i="12"/>
  <c r="M142" i="12"/>
  <c r="M139" i="12"/>
  <c r="M143" i="12"/>
  <c r="M145" i="12"/>
  <c r="M394" i="12"/>
  <c r="M138" i="12"/>
  <c r="M257" i="12"/>
  <c r="M260" i="12"/>
  <c r="N260" i="12" s="1"/>
  <c r="M254" i="12"/>
  <c r="M261" i="12"/>
  <c r="N261" i="12" s="1"/>
  <c r="M359" i="12"/>
  <c r="M360" i="12"/>
  <c r="M256" i="12"/>
  <c r="M397" i="12"/>
  <c r="M299" i="12"/>
  <c r="M186" i="12"/>
  <c r="M251" i="12"/>
  <c r="M349" i="12"/>
  <c r="M334" i="12"/>
  <c r="M302" i="12"/>
  <c r="M244" i="12"/>
  <c r="M185" i="12"/>
  <c r="M393" i="12"/>
  <c r="M392" i="12"/>
  <c r="M364" i="12"/>
  <c r="M363" i="12"/>
  <c r="M248" i="12"/>
  <c r="M245" i="12"/>
  <c r="M341" i="12"/>
  <c r="P111" i="12" l="1"/>
  <c r="H28" i="15" s="1"/>
  <c r="M159" i="12"/>
  <c r="N159" i="12" s="1"/>
  <c r="M176" i="12"/>
  <c r="M179" i="12"/>
  <c r="M160" i="12"/>
  <c r="N160" i="12" s="1"/>
  <c r="N80" i="12"/>
  <c r="M168" i="12"/>
  <c r="M171" i="12"/>
  <c r="N64" i="12"/>
  <c r="AD111" i="12" l="1"/>
  <c r="N73" i="12"/>
  <c r="N402" i="12"/>
  <c r="N413" i="12"/>
  <c r="N329" i="12" l="1"/>
  <c r="P400" i="12"/>
  <c r="F37" i="14" s="1"/>
  <c r="N56" i="12"/>
  <c r="N142" i="12"/>
  <c r="N132" i="12"/>
  <c r="N204" i="12"/>
  <c r="N176" i="12"/>
  <c r="N218" i="12"/>
  <c r="N179" i="12"/>
  <c r="N360" i="12"/>
  <c r="N414" i="12"/>
  <c r="N57" i="12"/>
  <c r="N334" i="12"/>
  <c r="N190" i="12"/>
  <c r="N58" i="12"/>
  <c r="N59" i="12"/>
  <c r="W174" i="12" l="1"/>
  <c r="P217" i="12"/>
  <c r="H41" i="15" s="1"/>
  <c r="N153" i="12"/>
  <c r="N382" i="12"/>
  <c r="N282" i="12"/>
  <c r="P178" i="12"/>
  <c r="AD178" i="12" s="1"/>
  <c r="N383" i="12"/>
  <c r="N171" i="12"/>
  <c r="N168" i="12"/>
  <c r="N355" i="12"/>
  <c r="N364" i="12"/>
  <c r="N256" i="12"/>
  <c r="N245" i="12"/>
  <c r="N257" i="12"/>
  <c r="N251" i="12"/>
  <c r="N101" i="12"/>
  <c r="N89" i="12"/>
  <c r="N388" i="12"/>
  <c r="W83" i="12"/>
  <c r="N150" i="12"/>
  <c r="N139" i="12"/>
  <c r="N303" i="12"/>
  <c r="N131" i="12"/>
  <c r="P175" i="12"/>
  <c r="N31" i="12"/>
  <c r="N11" i="12"/>
  <c r="N341" i="12"/>
  <c r="N338" i="12"/>
  <c r="N378" i="12"/>
  <c r="N254" i="12"/>
  <c r="N244" i="12"/>
  <c r="N397" i="12"/>
  <c r="N398" i="12"/>
  <c r="N392" i="12"/>
  <c r="N393" i="12"/>
  <c r="N155" i="12"/>
  <c r="N144" i="12"/>
  <c r="N154" i="12"/>
  <c r="N143" i="12"/>
  <c r="P333" i="12"/>
  <c r="N149" i="12"/>
  <c r="N138" i="12"/>
  <c r="W53" i="12"/>
  <c r="E10" i="10" s="1"/>
  <c r="P54" i="12"/>
  <c r="N199" i="12"/>
  <c r="N196" i="12"/>
  <c r="N255" i="12"/>
  <c r="N248" i="12"/>
  <c r="N349" i="12"/>
  <c r="N345" i="12"/>
  <c r="N102" i="12"/>
  <c r="N90" i="12"/>
  <c r="N126" i="12"/>
  <c r="N77" i="12"/>
  <c r="N70" i="12"/>
  <c r="N236" i="12"/>
  <c r="N225" i="12"/>
  <c r="N213" i="12"/>
  <c r="N208" i="12"/>
  <c r="W408" i="12" l="1"/>
  <c r="H486" i="12" s="1"/>
  <c r="P343" i="12"/>
  <c r="F32" i="14" s="1"/>
  <c r="P347" i="12"/>
  <c r="W9" i="12"/>
  <c r="P30" i="12"/>
  <c r="P147" i="12"/>
  <c r="F35" i="14"/>
  <c r="P194" i="12"/>
  <c r="N274" i="12"/>
  <c r="N283" i="12"/>
  <c r="N287" i="12"/>
  <c r="N315" i="12"/>
  <c r="N415" i="12"/>
  <c r="H49" i="15"/>
  <c r="P170" i="12"/>
  <c r="H44" i="15" s="1"/>
  <c r="N308" i="12"/>
  <c r="N314" i="12"/>
  <c r="N231" i="12"/>
  <c r="P167" i="12"/>
  <c r="AD167" i="12" s="1"/>
  <c r="W163" i="12"/>
  <c r="H470" i="12" s="1"/>
  <c r="W332" i="12"/>
  <c r="N394" i="12"/>
  <c r="P390" i="12" s="1"/>
  <c r="P387" i="12"/>
  <c r="AD175" i="12"/>
  <c r="H48" i="15"/>
  <c r="W166" i="12"/>
  <c r="H16" i="15"/>
  <c r="AD53" i="12"/>
  <c r="H466" i="12"/>
  <c r="N145" i="12"/>
  <c r="P136" i="12" s="1"/>
  <c r="AD136" i="12" s="1"/>
  <c r="N302" i="12"/>
  <c r="P301" i="12" s="1"/>
  <c r="AD301" i="12" s="1"/>
  <c r="N127" i="12"/>
  <c r="P124" i="12" s="1"/>
  <c r="AD124" i="12" s="1"/>
  <c r="P10" i="12"/>
  <c r="P75" i="12"/>
  <c r="P68" i="12"/>
  <c r="N214" i="12"/>
  <c r="N209" i="12"/>
  <c r="N105" i="12"/>
  <c r="N93" i="12"/>
  <c r="P336" i="12"/>
  <c r="P242" i="12"/>
  <c r="AD242" i="12" s="1"/>
  <c r="N230" i="12"/>
  <c r="F30" i="14" s="1"/>
  <c r="W367" i="12"/>
  <c r="AD83" i="12"/>
  <c r="H467" i="12"/>
  <c r="N376" i="12" l="1"/>
  <c r="N267" i="12"/>
  <c r="N311" i="12"/>
  <c r="AI332" i="12"/>
  <c r="E18" i="10"/>
  <c r="AD408" i="12"/>
  <c r="N235" i="12"/>
  <c r="N119" i="12"/>
  <c r="W135" i="12"/>
  <c r="P206" i="12"/>
  <c r="H40" i="15" s="1"/>
  <c r="N290" i="12"/>
  <c r="N279" i="12"/>
  <c r="P277" i="12" s="1"/>
  <c r="W386" i="12"/>
  <c r="AD386" i="12" s="1"/>
  <c r="N270" i="12"/>
  <c r="N186" i="12"/>
  <c r="N185" i="12"/>
  <c r="AD170" i="12"/>
  <c r="N307" i="12"/>
  <c r="N273" i="12"/>
  <c r="N240" i="12"/>
  <c r="H45" i="15"/>
  <c r="N298" i="12"/>
  <c r="F36" i="14"/>
  <c r="N224" i="12"/>
  <c r="N288" i="12"/>
  <c r="N316" i="12"/>
  <c r="N379" i="12"/>
  <c r="AI193" i="12"/>
  <c r="H475" i="12"/>
  <c r="AD332" i="12"/>
  <c r="W67" i="12"/>
  <c r="W370" i="12"/>
  <c r="W411" i="12"/>
  <c r="H32" i="15"/>
  <c r="H35" i="15"/>
  <c r="N363" i="12"/>
  <c r="H473" i="12"/>
  <c r="H60" i="15"/>
  <c r="H36" i="15"/>
  <c r="AD147" i="12"/>
  <c r="H471" i="12"/>
  <c r="W193" i="12"/>
  <c r="H56" i="15"/>
  <c r="AD194" i="12"/>
  <c r="N377" i="12"/>
  <c r="H12" i="15"/>
  <c r="AD9" i="12"/>
  <c r="H464" i="12"/>
  <c r="N275" i="12"/>
  <c r="N106" i="12"/>
  <c r="N94" i="12"/>
  <c r="W326" i="12"/>
  <c r="P327" i="12"/>
  <c r="AD367" i="12"/>
  <c r="Y367" i="12"/>
  <c r="N122" i="12" l="1"/>
  <c r="P117" i="12" s="1"/>
  <c r="E17" i="10"/>
  <c r="H476" i="12"/>
  <c r="E14" i="10"/>
  <c r="E11" i="10"/>
  <c r="H73" i="15"/>
  <c r="P362" i="12"/>
  <c r="AD362" i="12" s="1"/>
  <c r="N299" i="12"/>
  <c r="P297" i="12" s="1"/>
  <c r="AD297" i="12" s="1"/>
  <c r="H55" i="15" s="1"/>
  <c r="H485" i="12"/>
  <c r="N289" i="12"/>
  <c r="N293" i="12"/>
  <c r="P183" i="12"/>
  <c r="AD183" i="12" s="1"/>
  <c r="W182" i="12"/>
  <c r="P374" i="12"/>
  <c r="P222" i="12"/>
  <c r="AD222" i="12" s="1"/>
  <c r="W221" i="12"/>
  <c r="P305" i="12"/>
  <c r="AD305" i="12" s="1"/>
  <c r="H20" i="15"/>
  <c r="H465" i="12"/>
  <c r="H483" i="12"/>
  <c r="AD370" i="12"/>
  <c r="H19" i="15"/>
  <c r="P265" i="12"/>
  <c r="F34" i="14" s="1"/>
  <c r="AD67" i="12"/>
  <c r="H487" i="12"/>
  <c r="AD411" i="12"/>
  <c r="P99" i="12"/>
  <c r="Z367" i="12"/>
  <c r="AA367" i="12" s="1"/>
  <c r="H72" i="15"/>
  <c r="F33" i="14"/>
  <c r="W373" i="12"/>
  <c r="P87" i="12"/>
  <c r="H479" i="12"/>
  <c r="W86" i="12"/>
  <c r="E12" i="10" s="1"/>
  <c r="N359" i="12"/>
  <c r="P357" i="12" s="1"/>
  <c r="AD357" i="12" s="1"/>
  <c r="N354" i="12"/>
  <c r="P353" i="12" s="1"/>
  <c r="AD326" i="12"/>
  <c r="H477" i="12"/>
  <c r="H39" i="15"/>
  <c r="W116" i="12" l="1"/>
  <c r="E13" i="10" s="1"/>
  <c r="AD182" i="12"/>
  <c r="E15" i="10"/>
  <c r="P285" i="12"/>
  <c r="AD265" i="12" s="1"/>
  <c r="H63" i="15" s="1"/>
  <c r="H64" i="15"/>
  <c r="W296" i="12"/>
  <c r="AD117" i="12"/>
  <c r="W264" i="12"/>
  <c r="H478" i="12"/>
  <c r="AI182" i="12"/>
  <c r="H52" i="15"/>
  <c r="H59" i="15"/>
  <c r="H474" i="12"/>
  <c r="H71" i="15"/>
  <c r="H68" i="15"/>
  <c r="AD353" i="12"/>
  <c r="F31" i="14"/>
  <c r="H18" i="15"/>
  <c r="H25" i="15"/>
  <c r="AD99" i="12"/>
  <c r="H468" i="12"/>
  <c r="H24" i="15"/>
  <c r="AD87" i="12"/>
  <c r="AD373" i="12"/>
  <c r="H484" i="12"/>
  <c r="W352" i="12"/>
  <c r="H469" i="12" l="1"/>
  <c r="H17" i="15"/>
  <c r="E16" i="10"/>
  <c r="H472" i="12"/>
  <c r="H31" i="15"/>
  <c r="H480" i="12"/>
  <c r="H21" i="15"/>
  <c r="H67" i="15"/>
  <c r="H482" i="12"/>
  <c r="W405" i="12" l="1"/>
  <c r="AD405" i="12" l="1"/>
  <c r="Y405" i="12"/>
  <c r="Z405" i="12" l="1"/>
  <c r="AA405" i="12" s="1"/>
  <c r="W323" i="12" l="1"/>
  <c r="H481" i="12" l="1"/>
  <c r="AI326" i="12"/>
  <c r="F28" i="14" l="1"/>
  <c r="F42" i="14" s="1"/>
  <c r="AD323" i="12"/>
  <c r="H489" i="12"/>
  <c r="G486" i="12" l="1"/>
  <c r="H441" i="12" s="1"/>
  <c r="M441" i="12" s="1"/>
  <c r="N441" i="12" s="1"/>
  <c r="S441" i="12" s="1"/>
  <c r="X408" i="12" s="1"/>
  <c r="Y408" i="12" s="1"/>
  <c r="G472" i="12"/>
  <c r="H428" i="12" s="1"/>
  <c r="M428" i="12" s="1"/>
  <c r="N428" i="12" s="1"/>
  <c r="S428" i="12" s="1"/>
  <c r="X296" i="12" s="1"/>
  <c r="Y296" i="12" s="1"/>
  <c r="G476" i="12"/>
  <c r="H431" i="12" s="1"/>
  <c r="M431" i="12" s="1"/>
  <c r="N431" i="12" s="1"/>
  <c r="S431" i="12" s="1"/>
  <c r="X135" i="12" s="1"/>
  <c r="Y135" i="12" s="1"/>
  <c r="G470" i="12"/>
  <c r="H426" i="12" s="1"/>
  <c r="M426" i="12" s="1"/>
  <c r="N426" i="12" s="1"/>
  <c r="S426" i="12" s="1"/>
  <c r="X163" i="12" s="1"/>
  <c r="Y163" i="12" s="1"/>
  <c r="G487" i="12"/>
  <c r="H442" i="12" s="1"/>
  <c r="M442" i="12" s="1"/>
  <c r="N442" i="12" s="1"/>
  <c r="S442" i="12" s="1"/>
  <c r="X411" i="12" s="1"/>
  <c r="Y411" i="12" s="1"/>
  <c r="G474" i="12"/>
  <c r="H425" i="12" s="1"/>
  <c r="M425" i="12" s="1"/>
  <c r="N425" i="12" s="1"/>
  <c r="S425" i="12" s="1"/>
  <c r="X221" i="12" s="1"/>
  <c r="Y221" i="12" s="1"/>
  <c r="G484" i="12"/>
  <c r="H439" i="12" s="1"/>
  <c r="M439" i="12" s="1"/>
  <c r="N439" i="12" s="1"/>
  <c r="S439" i="12" s="1"/>
  <c r="X373" i="12" s="1"/>
  <c r="Y373" i="12" s="1"/>
  <c r="G464" i="12"/>
  <c r="H419" i="12" s="1"/>
  <c r="M419" i="12" s="1"/>
  <c r="N419" i="12" s="1"/>
  <c r="G483" i="12"/>
  <c r="H438" i="12" s="1"/>
  <c r="M438" i="12" s="1"/>
  <c r="N438" i="12" s="1"/>
  <c r="S438" i="12" s="1"/>
  <c r="X370" i="12" s="1"/>
  <c r="Y370" i="12" s="1"/>
  <c r="G467" i="12"/>
  <c r="H422" i="12" s="1"/>
  <c r="M422" i="12" s="1"/>
  <c r="N422" i="12" s="1"/>
  <c r="S422" i="12" s="1"/>
  <c r="X83" i="12" s="1"/>
  <c r="Y83" i="12" s="1"/>
  <c r="G477" i="12"/>
  <c r="H432" i="12" s="1"/>
  <c r="M432" i="12" s="1"/>
  <c r="N432" i="12" s="1"/>
  <c r="S432" i="12" s="1"/>
  <c r="X326" i="12" s="1"/>
  <c r="Y326" i="12" s="1"/>
  <c r="G468" i="12"/>
  <c r="H423" i="12" s="1"/>
  <c r="M423" i="12" s="1"/>
  <c r="N423" i="12" s="1"/>
  <c r="S423" i="12" s="1"/>
  <c r="X86" i="12" s="1"/>
  <c r="Y86" i="12" s="1"/>
  <c r="G473" i="12"/>
  <c r="H429" i="12" s="1"/>
  <c r="M429" i="12" s="1"/>
  <c r="N429" i="12" s="1"/>
  <c r="S429" i="12" s="1"/>
  <c r="X166" i="12" s="1"/>
  <c r="Y166" i="12" s="1"/>
  <c r="G478" i="12"/>
  <c r="H433" i="12" s="1"/>
  <c r="M433" i="12" s="1"/>
  <c r="N433" i="12" s="1"/>
  <c r="S433" i="12" s="1"/>
  <c r="X182" i="12" s="1"/>
  <c r="Y182" i="12" s="1"/>
  <c r="G465" i="12"/>
  <c r="H420" i="12" s="1"/>
  <c r="M420" i="12" s="1"/>
  <c r="N420" i="12" s="1"/>
  <c r="S420" i="12" s="1"/>
  <c r="X67" i="12" s="1"/>
  <c r="Y67" i="12" s="1"/>
  <c r="G480" i="12"/>
  <c r="H435" i="12" s="1"/>
  <c r="M435" i="12" s="1"/>
  <c r="N435" i="12" s="1"/>
  <c r="S435" i="12" s="1"/>
  <c r="X264" i="12" s="1"/>
  <c r="Y264" i="12" s="1"/>
  <c r="G482" i="12"/>
  <c r="H437" i="12" s="1"/>
  <c r="M437" i="12" s="1"/>
  <c r="N437" i="12" s="1"/>
  <c r="S437" i="12" s="1"/>
  <c r="X352" i="12" s="1"/>
  <c r="Y352" i="12" s="1"/>
  <c r="G475" i="12"/>
  <c r="H430" i="12" s="1"/>
  <c r="M430" i="12" s="1"/>
  <c r="N430" i="12" s="1"/>
  <c r="S430" i="12" s="1"/>
  <c r="X332" i="12" s="1"/>
  <c r="Y332" i="12" s="1"/>
  <c r="G485" i="12"/>
  <c r="H440" i="12" s="1"/>
  <c r="M440" i="12" s="1"/>
  <c r="N440" i="12" s="1"/>
  <c r="S440" i="12" s="1"/>
  <c r="X386" i="12" s="1"/>
  <c r="Y386" i="12" s="1"/>
  <c r="G466" i="12"/>
  <c r="H421" i="12" s="1"/>
  <c r="M421" i="12" s="1"/>
  <c r="N421" i="12" s="1"/>
  <c r="S421" i="12" s="1"/>
  <c r="X53" i="12" s="1"/>
  <c r="Y53" i="12" s="1"/>
  <c r="G471" i="12"/>
  <c r="H427" i="12" s="1"/>
  <c r="M427" i="12" s="1"/>
  <c r="N427" i="12" s="1"/>
  <c r="S427" i="12" s="1"/>
  <c r="X174" i="12" s="1"/>
  <c r="Y174" i="12" s="1"/>
  <c r="G479" i="12"/>
  <c r="H434" i="12" s="1"/>
  <c r="M434" i="12" s="1"/>
  <c r="N434" i="12" s="1"/>
  <c r="S434" i="12" s="1"/>
  <c r="X193" i="12" s="1"/>
  <c r="Y193" i="12" s="1"/>
  <c r="G469" i="12"/>
  <c r="H424" i="12" s="1"/>
  <c r="M424" i="12" s="1"/>
  <c r="N424" i="12" s="1"/>
  <c r="S424" i="12" s="1"/>
  <c r="X116" i="12" s="1"/>
  <c r="Y116" i="12" s="1"/>
  <c r="G481" i="12"/>
  <c r="H436" i="12" s="1"/>
  <c r="M436" i="12" s="1"/>
  <c r="N436" i="12" s="1"/>
  <c r="S436" i="12" s="1"/>
  <c r="X323" i="12" s="1"/>
  <c r="Y323" i="12" s="1"/>
  <c r="Z174" i="12" l="1"/>
  <c r="AA174" i="12" s="1"/>
  <c r="Z67" i="12"/>
  <c r="AA67" i="12" s="1"/>
  <c r="F12" i="13" s="1"/>
  <c r="Z166" i="12"/>
  <c r="AA166" i="12" s="1"/>
  <c r="F18" i="13" s="1"/>
  <c r="Z323" i="12"/>
  <c r="AA323" i="12" s="1"/>
  <c r="Z370" i="12"/>
  <c r="AA370" i="12" s="1"/>
  <c r="N456" i="12"/>
  <c r="S419" i="12"/>
  <c r="W418" i="12"/>
  <c r="Z182" i="12"/>
  <c r="AA182" i="12" s="1"/>
  <c r="F24" i="13" s="1"/>
  <c r="Z373" i="12"/>
  <c r="AA373" i="12" s="1"/>
  <c r="F29" i="13" s="1"/>
  <c r="Z326" i="12"/>
  <c r="AA326" i="12" s="1"/>
  <c r="F23" i="13" s="1"/>
  <c r="Z221" i="12"/>
  <c r="AA221" i="12" s="1"/>
  <c r="F26" i="13" s="1"/>
  <c r="Z264" i="12"/>
  <c r="AA264" i="12" s="1"/>
  <c r="F27" i="13" s="1"/>
  <c r="Z116" i="12"/>
  <c r="AA116" i="12" s="1"/>
  <c r="Z411" i="12"/>
  <c r="AA411" i="12" s="1"/>
  <c r="F30" i="13" s="1"/>
  <c r="Z83" i="12"/>
  <c r="AA83" i="12" s="1"/>
  <c r="Z53" i="12"/>
  <c r="AA53" i="12" s="1"/>
  <c r="F11" i="13" s="1"/>
  <c r="Z163" i="12"/>
  <c r="AA163" i="12" s="1"/>
  <c r="Z193" i="12"/>
  <c r="AA193" i="12" s="1"/>
  <c r="F25" i="13" s="1"/>
  <c r="Z386" i="12"/>
  <c r="AA386" i="12" s="1"/>
  <c r="F33" i="13" s="1"/>
  <c r="Z135" i="12"/>
  <c r="AA135" i="12" s="1"/>
  <c r="F19" i="13" s="1"/>
  <c r="Z86" i="12"/>
  <c r="AA86" i="12" s="1"/>
  <c r="F16" i="13" s="1"/>
  <c r="Z332" i="12"/>
  <c r="AA332" i="12" s="1"/>
  <c r="F20" i="13" s="1"/>
  <c r="Z296" i="12"/>
  <c r="AA296" i="12" s="1"/>
  <c r="F22" i="13" s="1"/>
  <c r="Z352" i="12"/>
  <c r="AA352" i="12" s="1"/>
  <c r="F28" i="13" s="1"/>
  <c r="Z408" i="12"/>
  <c r="AA408" i="12" s="1"/>
  <c r="D10" i="13" l="1"/>
  <c r="F8" i="14"/>
  <c r="F24" i="14"/>
  <c r="E32" i="13"/>
  <c r="H13" i="15"/>
  <c r="H76" i="15" s="1"/>
  <c r="C76" i="15" s="1"/>
  <c r="C77" i="15" s="1"/>
  <c r="AD418" i="12"/>
  <c r="X9" i="12"/>
  <c r="Y9" i="12" s="1"/>
  <c r="S443" i="12"/>
  <c r="N458" i="12"/>
  <c r="N459" i="12" s="1"/>
  <c r="F17" i="13" l="1"/>
  <c r="F21" i="13"/>
  <c r="N460" i="12"/>
  <c r="N461" i="12" s="1"/>
  <c r="E7" i="10" s="1"/>
  <c r="B41" i="14"/>
  <c r="N463" i="12"/>
  <c r="Z9" i="12"/>
  <c r="AA9" i="12" s="1"/>
  <c r="F15" i="13" s="1"/>
  <c r="D14" i="13" l="1"/>
  <c r="F12" i="14"/>
  <c r="F38" i="13"/>
  <c r="F7" i="13"/>
  <c r="F39" i="13" l="1"/>
  <c r="F40" i="13" s="1"/>
  <c r="B38" i="13"/>
  <c r="B40" i="13" s="1"/>
  <c r="G25" i="13"/>
  <c r="G28" i="13"/>
  <c r="G24" i="13"/>
  <c r="G26" i="13"/>
  <c r="G12" i="13"/>
  <c r="G16" i="13"/>
  <c r="G30" i="13"/>
  <c r="G11" i="13"/>
  <c r="G29" i="13"/>
  <c r="G23" i="13"/>
  <c r="G22" i="13"/>
  <c r="G17" i="13"/>
  <c r="G21" i="13"/>
  <c r="G18" i="13"/>
  <c r="G19" i="13"/>
  <c r="G20" i="13"/>
  <c r="G27" i="13"/>
  <c r="G33" i="13"/>
  <c r="G15" i="13"/>
  <c r="F7" i="14"/>
  <c r="F41" i="14"/>
  <c r="F44" i="14" l="1"/>
  <c r="B42" i="14"/>
  <c r="B43" i="14" s="1"/>
  <c r="F45" i="14" l="1"/>
  <c r="F46" i="14" s="1"/>
</calcChain>
</file>

<file path=xl/sharedStrings.xml><?xml version="1.0" encoding="utf-8"?>
<sst xmlns="http://schemas.openxmlformats.org/spreadsheetml/2006/main" count="1409" uniqueCount="630">
  <si>
    <t>Preliminaries</t>
  </si>
  <si>
    <t xml:space="preserve">Project Build </t>
  </si>
  <si>
    <t>m2</t>
  </si>
  <si>
    <t>Project Build Site Preliminaries up to 140m2</t>
  </si>
  <si>
    <t>Plasterer</t>
  </si>
  <si>
    <t>Plumber</t>
  </si>
  <si>
    <t xml:space="preserve">Site Preporation </t>
  </si>
  <si>
    <t>Earthworks</t>
  </si>
  <si>
    <t>Earthworks - Supply &amp; Labour</t>
  </si>
  <si>
    <t xml:space="preserve">Site preporation </t>
  </si>
  <si>
    <t xml:space="preserve">Standard Cut and Fill Area </t>
  </si>
  <si>
    <t>each</t>
  </si>
  <si>
    <t>lm</t>
  </si>
  <si>
    <t>Footings excavation</t>
  </si>
  <si>
    <t>Stormwater pipe excavation</t>
  </si>
  <si>
    <t>Pier excavation</t>
  </si>
  <si>
    <t>allow</t>
  </si>
  <si>
    <t>Hard Digging</t>
  </si>
  <si>
    <t>Other Items</t>
  </si>
  <si>
    <t>m3</t>
  </si>
  <si>
    <t xml:space="preserve">Cut site &amp; Fill Site </t>
  </si>
  <si>
    <t xml:space="preserve">Removal Sand &amp; Debris from Site </t>
  </si>
  <si>
    <t>m</t>
  </si>
  <si>
    <t>Unit</t>
  </si>
  <si>
    <t>Stormwater Disposal</t>
  </si>
  <si>
    <t xml:space="preserve">Stormwater - Supply </t>
  </si>
  <si>
    <t xml:space="preserve">Stormwater  - Supply </t>
  </si>
  <si>
    <t>Pipework</t>
  </si>
  <si>
    <t>Rainwater Tanks - Supply</t>
  </si>
  <si>
    <t>Above Ground Water Holding Tank incl Water Pump - up to 50,000L</t>
  </si>
  <si>
    <t xml:space="preserve">Stormwater - Labour </t>
  </si>
  <si>
    <t>Stormwater  - Labour</t>
  </si>
  <si>
    <t xml:space="preserve">Demolition </t>
  </si>
  <si>
    <t xml:space="preserve">Internal Demolition </t>
  </si>
  <si>
    <t>Cabinets</t>
  </si>
  <si>
    <t>Tiling</t>
  </si>
  <si>
    <t>Fixtures</t>
  </si>
  <si>
    <t>Appliances</t>
  </si>
  <si>
    <t xml:space="preserve">External </t>
  </si>
  <si>
    <t>Roof Cover</t>
  </si>
  <si>
    <t xml:space="preserve">Concrete Slab </t>
  </si>
  <si>
    <t>day</t>
  </si>
  <si>
    <t>Concrete Slab</t>
  </si>
  <si>
    <t>Concrete (Ground) - Supply</t>
  </si>
  <si>
    <t>Concrete Slab on Ground  - Supply</t>
  </si>
  <si>
    <t>Concrete - Footing including Reinforcement</t>
  </si>
  <si>
    <t>Concrete - Ground on slab including Reinforcement</t>
  </si>
  <si>
    <t xml:space="preserve">Add Concrete </t>
  </si>
  <si>
    <t>Concrete Piers - Supply</t>
  </si>
  <si>
    <t>Concrete - Supply</t>
  </si>
  <si>
    <t>Concrete (Ground) - Labour</t>
  </si>
  <si>
    <t xml:space="preserve">Concrete Labour </t>
  </si>
  <si>
    <t>Concrete Pier - Labour</t>
  </si>
  <si>
    <t>Suspended Concrete Supply</t>
  </si>
  <si>
    <t xml:space="preserve">Suspended Concrete Labour </t>
  </si>
  <si>
    <t>Concrete Pump</t>
  </si>
  <si>
    <t xml:space="preserve">Concrete Pumping </t>
  </si>
  <si>
    <t>Job</t>
  </si>
  <si>
    <t xml:space="preserve">Timber Supply </t>
  </si>
  <si>
    <t>Ground Floor Timbers Supply</t>
  </si>
  <si>
    <t xml:space="preserve">Structural LVL Beam </t>
  </si>
  <si>
    <t xml:space="preserve">Stud Framed Walls - Supply </t>
  </si>
  <si>
    <t>Stud Walls</t>
  </si>
  <si>
    <t xml:space="preserve">LVLs to Windows &amp; Doors </t>
  </si>
  <si>
    <t>Upper Floor Timbers - Supply</t>
  </si>
  <si>
    <t>Roof Framing - Supply</t>
  </si>
  <si>
    <t xml:space="preserve">Roof take off </t>
  </si>
  <si>
    <t xml:space="preserve">Truss roof timbers </t>
  </si>
  <si>
    <t xml:space="preserve">Structural Steel </t>
  </si>
  <si>
    <t>Structural Beams Slab - Supply</t>
  </si>
  <si>
    <t>PFC Beam - Galv</t>
  </si>
  <si>
    <t>Steel Columns SHS</t>
  </si>
  <si>
    <t>Splays, Notches</t>
  </si>
  <si>
    <t>Site Transport</t>
  </si>
  <si>
    <t xml:space="preserve">Deliveries </t>
  </si>
  <si>
    <t>Structural Beams Slab - Labour</t>
  </si>
  <si>
    <t>hr</t>
  </si>
  <si>
    <t xml:space="preserve">Crane Hire </t>
  </si>
  <si>
    <t>.</t>
  </si>
  <si>
    <t xml:space="preserve">Welders   </t>
  </si>
  <si>
    <t>Hire - Welder ARC - 580 AMP DC - Deisel</t>
  </si>
  <si>
    <t xml:space="preserve">Site Welding Allowance </t>
  </si>
  <si>
    <t>Structural Beams Roof - Supply</t>
  </si>
  <si>
    <t>Portal Frame Fabrication</t>
  </si>
  <si>
    <t xml:space="preserve">Structral Beam Roof - Labour </t>
  </si>
  <si>
    <t>Beams - Labour</t>
  </si>
  <si>
    <t>Portal Frame Handling</t>
  </si>
  <si>
    <t>Staircases &amp; Balustrade</t>
  </si>
  <si>
    <t>Stair Case</t>
  </si>
  <si>
    <t>Timber Staircases - Supply</t>
  </si>
  <si>
    <t xml:space="preserve">Timber Staircase - Labour </t>
  </si>
  <si>
    <t>External Steel Staircase - Supply</t>
  </si>
  <si>
    <t xml:space="preserve">External Steel Staircase - Labour </t>
  </si>
  <si>
    <t>Balustrade &amp; Handrail</t>
  </si>
  <si>
    <t>Balustrade &amp; Handrail - Supply</t>
  </si>
  <si>
    <t xml:space="preserve">Balustrade - Labour </t>
  </si>
  <si>
    <t>Structural Walls</t>
  </si>
  <si>
    <t>Internal Wall - Brick Wall - Int - Supply</t>
  </si>
  <si>
    <t>Single Leaf Concrete Blocks - Ext - Supply</t>
  </si>
  <si>
    <t xml:space="preserve">3.0m high block wall excluding render </t>
  </si>
  <si>
    <t>Weather Board Wall Stucture - Ext - Supply</t>
  </si>
  <si>
    <t>Single Leaf Face Brick Wall - Ext - Supply</t>
  </si>
  <si>
    <t>Polywall Render - Ext - Supply</t>
  </si>
  <si>
    <t>Dincel Concrete Blockwork (excl Core Concrete) - Supply</t>
  </si>
  <si>
    <t>Cavity Brickwork - Ext - Supply</t>
  </si>
  <si>
    <t>m2 high Cavity Brick wall excluding render &amp; linings</t>
  </si>
  <si>
    <t xml:space="preserve">Bricklayer </t>
  </si>
  <si>
    <t>Internal Wall - Brick Wall - Int - Labour</t>
  </si>
  <si>
    <t>Single Leaf Concrete Blocks - Ext - Labour</t>
  </si>
  <si>
    <t>Single Leaf Face Brick Wall - Ext - Labour</t>
  </si>
  <si>
    <t xml:space="preserve">Dincel Concrete Blockwork (excl Core Concrete) - Labour </t>
  </si>
  <si>
    <t>Cavity Brickwork - Ext - Labour</t>
  </si>
  <si>
    <t>Windows &amp; Glazing</t>
  </si>
  <si>
    <t xml:space="preserve">Windows </t>
  </si>
  <si>
    <t>Framing &amp; Glazing</t>
  </si>
  <si>
    <t>Construction material - clear glazed glass and standard frame</t>
  </si>
  <si>
    <t>Provide Flyscreen to windows</t>
  </si>
  <si>
    <t>Window Accessories</t>
  </si>
  <si>
    <t xml:space="preserve">Awning Windows </t>
  </si>
  <si>
    <t>Roofing &amp; Scaffolding</t>
  </si>
  <si>
    <t>Roofing : Supply &amp; Install</t>
  </si>
  <si>
    <t>Roof Cover - Supply</t>
  </si>
  <si>
    <t>Roof Cover including Anticon</t>
  </si>
  <si>
    <t>item</t>
  </si>
  <si>
    <t xml:space="preserve">Roof Cover - Labour </t>
  </si>
  <si>
    <t>Roof Cover incl anticon</t>
  </si>
  <si>
    <t>Roof Plumbing - Supply</t>
  </si>
  <si>
    <t xml:space="preserve">Gutter &amp; Fascia </t>
  </si>
  <si>
    <t>Downpipes</t>
  </si>
  <si>
    <t xml:space="preserve">Flashing </t>
  </si>
  <si>
    <t xml:space="preserve">Roof Plumbing - Labour </t>
  </si>
  <si>
    <t xml:space="preserve">Safety Rail </t>
  </si>
  <si>
    <t>Min fee for temporary hand rails</t>
  </si>
  <si>
    <t>Temporary hand rails</t>
  </si>
  <si>
    <t>Skylights</t>
  </si>
  <si>
    <t xml:space="preserve">Supply &amp; Install fixed skylight </t>
  </si>
  <si>
    <t>Scaffold</t>
  </si>
  <si>
    <t>Scaffold - Supply</t>
  </si>
  <si>
    <t>week</t>
  </si>
  <si>
    <t>Plasterboard Walls</t>
  </si>
  <si>
    <t xml:space="preserve">Plasterboard Walls - Supply </t>
  </si>
  <si>
    <t>Plasterboard to Walls</t>
  </si>
  <si>
    <t>Float and Set to Masonary</t>
  </si>
  <si>
    <t>Insulation to Internal Walls</t>
  </si>
  <si>
    <t>Insulation to External Walls</t>
  </si>
  <si>
    <t>Moisture Resistant Wall to Wet Areas</t>
  </si>
  <si>
    <t xml:space="preserve">Additional items </t>
  </si>
  <si>
    <t>Plasterboard Walls - Labour</t>
  </si>
  <si>
    <t>Insulation to Walls</t>
  </si>
  <si>
    <t>Plasterboard Ceilings</t>
  </si>
  <si>
    <t xml:space="preserve">Plasterboard Ceiling Supply </t>
  </si>
  <si>
    <t xml:space="preserve">Gyrpock Ceilings </t>
  </si>
  <si>
    <t>Moisture Resistant Ceilings</t>
  </si>
  <si>
    <t>Additional Charge - Raking Ceiling</t>
  </si>
  <si>
    <t xml:space="preserve">Plasterboard Ceiling Labour </t>
  </si>
  <si>
    <t>Project Allowances</t>
  </si>
  <si>
    <t>Standard Ceiling Small Kit</t>
  </si>
  <si>
    <t>Rubbish Bins</t>
  </si>
  <si>
    <t>Fixings</t>
  </si>
  <si>
    <t>Doors &amp; Door Handles</t>
  </si>
  <si>
    <t>Select External Doors</t>
  </si>
  <si>
    <t>Glazed Solid Doors</t>
  </si>
  <si>
    <t>Select Internal Doors</t>
  </si>
  <si>
    <t xml:space="preserve">Internal Doors </t>
  </si>
  <si>
    <t>Internal door (hollow)</t>
  </si>
  <si>
    <t xml:space="preserve">Select Doors Handles </t>
  </si>
  <si>
    <t>Entry Door Handle</t>
  </si>
  <si>
    <t>Internal Levers</t>
  </si>
  <si>
    <t>Door Frames</t>
  </si>
  <si>
    <t>External Hardware</t>
  </si>
  <si>
    <t>External Single Door Frame</t>
  </si>
  <si>
    <t>Internal Doors &amp; Sets</t>
  </si>
  <si>
    <t>Internal double door frame</t>
  </si>
  <si>
    <t>Hardware Items</t>
  </si>
  <si>
    <t>Door Seals</t>
  </si>
  <si>
    <t xml:space="preserve">Skirting </t>
  </si>
  <si>
    <t>Hinges</t>
  </si>
  <si>
    <t>Carpentry</t>
  </si>
  <si>
    <t>Ground Floor Timbers Labour</t>
  </si>
  <si>
    <t>Upper Floor Timbers - Labour</t>
  </si>
  <si>
    <t>Stud Framed Walls - Labour</t>
  </si>
  <si>
    <t>Stud Walls Labour</t>
  </si>
  <si>
    <t>LVL to Windows</t>
  </si>
  <si>
    <t>Weather Board Wall Stucture - Ext - Labour</t>
  </si>
  <si>
    <t>Polywall Render - Ext - Labour</t>
  </si>
  <si>
    <t>Roof Carpenter - Labour</t>
  </si>
  <si>
    <t>Fixing Carpenter Labour</t>
  </si>
  <si>
    <t xml:space="preserve">Doors Labour </t>
  </si>
  <si>
    <t xml:space="preserve">External Solid Door </t>
  </si>
  <si>
    <t>e/o hang feature entry doors</t>
  </si>
  <si>
    <t xml:space="preserve">Hardware - Labour </t>
  </si>
  <si>
    <t xml:space="preserve">Deadlock / Trilock </t>
  </si>
  <si>
    <t>Glue Allowances</t>
  </si>
  <si>
    <t xml:space="preserve">Plumbing Fixtures </t>
  </si>
  <si>
    <t xml:space="preserve">Wet Room </t>
  </si>
  <si>
    <t>Wet Room - Fixings</t>
  </si>
  <si>
    <t>Laundry &amp; Kitchen</t>
  </si>
  <si>
    <t>Tapware</t>
  </si>
  <si>
    <t>Mixers</t>
  </si>
  <si>
    <t>Other</t>
  </si>
  <si>
    <t>Standard Inclusions</t>
  </si>
  <si>
    <t>Premium Inclusions</t>
  </si>
  <si>
    <t>HWS</t>
  </si>
  <si>
    <t xml:space="preserve">Plumber </t>
  </si>
  <si>
    <t xml:space="preserve">Site Connections </t>
  </si>
  <si>
    <t>Fixtures &amp; Fittings</t>
  </si>
  <si>
    <t xml:space="preserve">Contingency </t>
  </si>
  <si>
    <t xml:space="preserve">Electrical </t>
  </si>
  <si>
    <t>Electrical Standard Allowances</t>
  </si>
  <si>
    <t xml:space="preserve">Electrcial connections and site management up to 250m2 </t>
  </si>
  <si>
    <t xml:space="preserve">Power Points &amp; Data </t>
  </si>
  <si>
    <t>Power Points &amp; Data - Supply</t>
  </si>
  <si>
    <t>Weatherproof Double Power Point</t>
  </si>
  <si>
    <t>Power Points &amp; Data - Labour</t>
  </si>
  <si>
    <t>Lighting - Supply</t>
  </si>
  <si>
    <t xml:space="preserve">Internal </t>
  </si>
  <si>
    <t xml:space="preserve">Downlights </t>
  </si>
  <si>
    <t>Lighting - Labour</t>
  </si>
  <si>
    <t>Material - Supply</t>
  </si>
  <si>
    <t xml:space="preserve">Material - Labour </t>
  </si>
  <si>
    <t>Supply &amp; Install Misc Items</t>
  </si>
  <si>
    <t>Wet Area Tiling - Supply</t>
  </si>
  <si>
    <t>Tiling Sundries</t>
  </si>
  <si>
    <t>Non Slip Floor Tiles</t>
  </si>
  <si>
    <t>Wet Area Tiling - Labour</t>
  </si>
  <si>
    <t>Waterproofing</t>
  </si>
  <si>
    <t xml:space="preserve">Supply &amp; Install Waterproofing to Walls </t>
  </si>
  <si>
    <t xml:space="preserve">Supply &amp; Install Waterproofing to Outdoor Floor Tiles </t>
  </si>
  <si>
    <t xml:space="preserve">Cabinet Works </t>
  </si>
  <si>
    <t>Kitchen Accessories</t>
  </si>
  <si>
    <t>Site allowances</t>
  </si>
  <si>
    <t>Bench Tops</t>
  </si>
  <si>
    <t>Splashbacks</t>
  </si>
  <si>
    <t>Floor Coverings</t>
  </si>
  <si>
    <t>Carpets</t>
  </si>
  <si>
    <t>Internal Timber Flooring</t>
  </si>
  <si>
    <t>Polished Concrete</t>
  </si>
  <si>
    <t>Main Floor Tiling</t>
  </si>
  <si>
    <t>Main Floor Tiling - Supply</t>
  </si>
  <si>
    <t xml:space="preserve">Main Floor Tiling - Labour </t>
  </si>
  <si>
    <t>Painting</t>
  </si>
  <si>
    <t>New Home Works Painting</t>
  </si>
  <si>
    <t>Doors &amp; Frames</t>
  </si>
  <si>
    <t>Internal Walls</t>
  </si>
  <si>
    <t xml:space="preserve">Paint Skirting </t>
  </si>
  <si>
    <t>External Walls</t>
  </si>
  <si>
    <t xml:space="preserve">Render Single Block Wall </t>
  </si>
  <si>
    <t>Render Cavity Brick Walls</t>
  </si>
  <si>
    <t>External Items</t>
  </si>
  <si>
    <t>Automatic Doors &amp; Gates</t>
  </si>
  <si>
    <t>Roller door</t>
  </si>
  <si>
    <t xml:space="preserve">Supply &amp; Install Decking </t>
  </si>
  <si>
    <t xml:space="preserve">Supply Material </t>
  </si>
  <si>
    <t xml:space="preserve">Labour Material </t>
  </si>
  <si>
    <t>Supply &amp; Install Paving</t>
  </si>
  <si>
    <t xml:space="preserve">Supply - Brick Pavers </t>
  </si>
  <si>
    <t xml:space="preserve">Supply - Sand </t>
  </si>
  <si>
    <t>Delivery fee</t>
  </si>
  <si>
    <t xml:space="preserve">Labour - Brick Pavers </t>
  </si>
  <si>
    <t>Handling costs</t>
  </si>
  <si>
    <t>Landscaping</t>
  </si>
  <si>
    <t>Extenal Concrete</t>
  </si>
  <si>
    <t xml:space="preserve">Screen Wall </t>
  </si>
  <si>
    <t xml:space="preserve">Retaining Walls / Planterbox </t>
  </si>
  <si>
    <t xml:space="preserve">Stone Cladding </t>
  </si>
  <si>
    <t>Stone Cladding</t>
  </si>
  <si>
    <t>Concrete Swimming Pool - Medium</t>
  </si>
  <si>
    <t>Misc Items</t>
  </si>
  <si>
    <t>Air-Conditioning &amp; Heating</t>
  </si>
  <si>
    <t>Ducted Reverse System Systems</t>
  </si>
  <si>
    <t>Wall Mounted Split systems</t>
  </si>
  <si>
    <t>Under Floor Heating</t>
  </si>
  <si>
    <t>Internal item</t>
  </si>
  <si>
    <t>Other Items Internal</t>
  </si>
  <si>
    <t xml:space="preserve">House Cleaning </t>
  </si>
  <si>
    <t>Internal Floor Area</t>
  </si>
  <si>
    <t>Extenal Areas</t>
  </si>
  <si>
    <t>Window Glazing</t>
  </si>
  <si>
    <t>Water App Fees</t>
  </si>
  <si>
    <t>Compaction certificate</t>
  </si>
  <si>
    <t>Contract Works and Public Liability Insurance - 0.33% of Contract value</t>
  </si>
  <si>
    <t>Asset protection bond (council) excluded from Contract works</t>
  </si>
  <si>
    <t>Asset protection permit excluded from Contract works</t>
  </si>
  <si>
    <t xml:space="preserve">Energy Efficiency </t>
  </si>
  <si>
    <t>Domestic Building Insurance</t>
  </si>
  <si>
    <t>Surveyor to site</t>
  </si>
  <si>
    <t xml:space="preserve">White ant Treatment Part &amp; B </t>
  </si>
  <si>
    <t xml:space="preserve">Site Signs </t>
  </si>
  <si>
    <t xml:space="preserve">Temporary Fencing </t>
  </si>
  <si>
    <t>Site Shed</t>
  </si>
  <si>
    <t>Shed Delivery &amp; Pickup</t>
  </si>
  <si>
    <t>Toilet hire</t>
  </si>
  <si>
    <t xml:space="preserve">Toilet clean </t>
  </si>
  <si>
    <t>Toilet Delivery &amp; Pickup</t>
  </si>
  <si>
    <t>Parking area fees</t>
  </si>
  <si>
    <t>Shadecloth - 50m roll</t>
  </si>
  <si>
    <t>Tarpaulin 3.5 x 6.2</t>
  </si>
  <si>
    <t>General Labour</t>
  </si>
  <si>
    <t xml:space="preserve"> </t>
  </si>
  <si>
    <t>Start</t>
  </si>
  <si>
    <t>x</t>
  </si>
  <si>
    <t>Supervisions &amp; Contingency</t>
  </si>
  <si>
    <t>Total</t>
  </si>
  <si>
    <t>Plasterboard</t>
  </si>
  <si>
    <t>Builder</t>
  </si>
  <si>
    <t>Date</t>
  </si>
  <si>
    <t>Contact</t>
  </si>
  <si>
    <t xml:space="preserve">Email </t>
  </si>
  <si>
    <t>Project</t>
  </si>
  <si>
    <t xml:space="preserve">Constrution Costs </t>
  </si>
  <si>
    <t>Total Construction Build Cost (including Builders Margin &amp; GST)</t>
  </si>
  <si>
    <t xml:space="preserve"> ·  </t>
  </si>
  <si>
    <t xml:space="preserve">This Construction Estimation is broken downs into Cost Centres including sub-cost centres as below: </t>
  </si>
  <si>
    <t xml:space="preserve">Preliminaries </t>
  </si>
  <si>
    <t xml:space="preserve">Sloping Site </t>
  </si>
  <si>
    <t>Hire Equipment</t>
  </si>
  <si>
    <t xml:space="preserve">Concrete &amp; Reinforcement </t>
  </si>
  <si>
    <t>Concrete, Reinforcement &amp; Formork</t>
  </si>
  <si>
    <t>Suspended Timber Framed Flooring</t>
  </si>
  <si>
    <t>Staircases</t>
  </si>
  <si>
    <t>Internal Structural Walls</t>
  </si>
  <si>
    <t xml:space="preserve">Entry Glazing Doors </t>
  </si>
  <si>
    <t>Accessories</t>
  </si>
  <si>
    <t xml:space="preserve">Site Management </t>
  </si>
  <si>
    <t xml:space="preserve">Roofing </t>
  </si>
  <si>
    <t xml:space="preserve">Sanitary Fixing Install </t>
  </si>
  <si>
    <t>Rectify Established Structures</t>
  </si>
  <si>
    <t>Wall Tiling</t>
  </si>
  <si>
    <t>Floor Tiling</t>
  </si>
  <si>
    <t>Robes</t>
  </si>
  <si>
    <t>Garage Door</t>
  </si>
  <si>
    <t>Front Garage Door</t>
  </si>
  <si>
    <t>Rear Roller Door</t>
  </si>
  <si>
    <t>Concrete Pools</t>
  </si>
  <si>
    <t xml:space="preserve">Wet Area Tiling </t>
  </si>
  <si>
    <t>Supervision</t>
  </si>
  <si>
    <t>Material Handling</t>
  </si>
  <si>
    <t>Quantity</t>
  </si>
  <si>
    <t>Supply Rate</t>
  </si>
  <si>
    <t>Lbr Rate</t>
  </si>
  <si>
    <t>T/Rate</t>
  </si>
  <si>
    <t>Sub-totals</t>
  </si>
  <si>
    <t xml:space="preserve">Building Fees &amp; Insurances </t>
  </si>
  <si>
    <t>Building Permit - New single storey or Extension to existing dwellings including 4 inspections</t>
  </si>
  <si>
    <t>Existing Structure Insurance - $0.15% of existing structure value</t>
  </si>
  <si>
    <t>Construction Fees</t>
  </si>
  <si>
    <t>Commission to agent</t>
  </si>
  <si>
    <t>Engineer Inspection Fees</t>
  </si>
  <si>
    <t>Surveryors</t>
  </si>
  <si>
    <t xml:space="preserve">Site Hire Equipment </t>
  </si>
  <si>
    <t>Termites Treatment</t>
  </si>
  <si>
    <t>General Labour Allowances</t>
  </si>
  <si>
    <t>Rubbish Bins (10m3)</t>
  </si>
  <si>
    <t>Comments</t>
  </si>
  <si>
    <t xml:space="preserve">Project Contingency </t>
  </si>
  <si>
    <t xml:space="preserve">Soakwell Supply </t>
  </si>
  <si>
    <t>SupplyRate</t>
  </si>
  <si>
    <t>Demolition</t>
  </si>
  <si>
    <t>trips</t>
  </si>
  <si>
    <t>Second Fixing</t>
  </si>
  <si>
    <t>Fixings &amp; Hardware - Supply</t>
  </si>
  <si>
    <t>Internal Items</t>
  </si>
  <si>
    <t>Overheads Totals</t>
  </si>
  <si>
    <r>
      <rPr>
        <sz val="10"/>
        <color theme="1"/>
        <rFont val="Calibri"/>
        <family val="2"/>
      </rPr>
      <t xml:space="preserve">Supervisions &amp; Contingency </t>
    </r>
    <r>
      <rPr>
        <i/>
        <sz val="10"/>
        <color theme="1"/>
        <rFont val="Calibri"/>
        <family val="2"/>
      </rPr>
      <t>(this allowance is included in all lines above)</t>
    </r>
  </si>
  <si>
    <t xml:space="preserve">Site Manager </t>
  </si>
  <si>
    <t>Estimating Contingency 2% allowance</t>
  </si>
  <si>
    <t>Construction Cost excl GST</t>
  </si>
  <si>
    <t>Margin %</t>
  </si>
  <si>
    <t xml:space="preserve"> Profit excl GST</t>
  </si>
  <si>
    <t>Construction Cost incl Profit</t>
  </si>
  <si>
    <t>Excluding GST</t>
  </si>
  <si>
    <t xml:space="preserve">GST </t>
  </si>
  <si>
    <t>Construction Building Cost incl GST</t>
  </si>
  <si>
    <t xml:space="preserve">Supervision Formula by Blulevel </t>
  </si>
  <si>
    <t>Building m2 Rate (Client Rate)</t>
  </si>
  <si>
    <t xml:space="preserve">Notes: Our estimates are produced by a highly informed and well educated team that is grounded by real experience. However, due to differing </t>
  </si>
  <si>
    <t xml:space="preserve">methods in construction, amomalies will occur and it is the client's responsibility to ensure that the quantities produced are correct and </t>
  </si>
  <si>
    <t xml:space="preserve">conform to the adopted build method prior to the release of the data supplied. We disclaim any liability for loss or damage </t>
  </si>
  <si>
    <t xml:space="preserve">arising from errors or omissions in the information provided. Any items not included in the estimation above are excluded from the construction price. </t>
  </si>
  <si>
    <t>Material Construction rates are supplied by suppliers and distributors across Australia, these rates have been supplied by form of web search, online</t>
  </si>
  <si>
    <t>product search or form of a material price list. All of our labour construction rates are calculated based on hourly rate multiplied by duration of task. Purchasing</t>
  </si>
  <si>
    <t>the additional reporting you will have the function to adjust hourly rates and task durations.</t>
  </si>
  <si>
    <t>Margin Guideline</t>
  </si>
  <si>
    <t>$0 - $100k</t>
  </si>
  <si>
    <t xml:space="preserve"> Range between 25% - 50%</t>
  </si>
  <si>
    <t>$100k - $250k</t>
  </si>
  <si>
    <t xml:space="preserve"> Range between 25% - 35%</t>
  </si>
  <si>
    <t>$250k - $400k</t>
  </si>
  <si>
    <t xml:space="preserve"> Range between 20% - 30%</t>
  </si>
  <si>
    <t>$400k - $750k</t>
  </si>
  <si>
    <t xml:space="preserve"> Range between 18% - 25%</t>
  </si>
  <si>
    <t>$750k - $1m</t>
  </si>
  <si>
    <t xml:space="preserve"> Range between 15% - 20%</t>
  </si>
  <si>
    <t>$1m - $1.5m</t>
  </si>
  <si>
    <t xml:space="preserve"> Range between 12% - 20%</t>
  </si>
  <si>
    <t>$1.5m - $2.0m</t>
  </si>
  <si>
    <t xml:space="preserve"> Range between 10% - 20%</t>
  </si>
  <si>
    <t xml:space="preserve">$2.0m + </t>
  </si>
  <si>
    <t>Client :</t>
  </si>
  <si>
    <t>Date :</t>
  </si>
  <si>
    <t>Contact :</t>
  </si>
  <si>
    <t>Mobile :</t>
  </si>
  <si>
    <t>Email :</t>
  </si>
  <si>
    <t>Reference :</t>
  </si>
  <si>
    <t>Project :</t>
  </si>
  <si>
    <t xml:space="preserve">Description - All cost exclude GST </t>
  </si>
  <si>
    <t>Total Excl GST</t>
  </si>
  <si>
    <t>Building Cost Breakdown</t>
  </si>
  <si>
    <t xml:space="preserve">Site Construction </t>
  </si>
  <si>
    <t>·</t>
  </si>
  <si>
    <t>PS</t>
  </si>
  <si>
    <t>Construction Items</t>
  </si>
  <si>
    <t xml:space="preserve">Finishing Items </t>
  </si>
  <si>
    <t xml:space="preserve">Construction Totals </t>
  </si>
  <si>
    <t>Total Amount Excluding GST</t>
  </si>
  <si>
    <t>Total Amount of GST</t>
  </si>
  <si>
    <t>Total Amount including GST</t>
  </si>
  <si>
    <t xml:space="preserve">Construction Costs included as per contract - All cost exclude GST </t>
  </si>
  <si>
    <t xml:space="preserve">Remove items from contract - All cost exclude GST </t>
  </si>
  <si>
    <t>Remove insulation to internal walls</t>
  </si>
  <si>
    <t xml:space="preserve">Owner to supply Wall &amp; Floor Tiles to Wet Rooms during construction </t>
  </si>
  <si>
    <t xml:space="preserve">Owner to supply Downlights during construction </t>
  </si>
  <si>
    <t>Remove Supply &amp; Install of Internal Wall Painting by owner after handover</t>
  </si>
  <si>
    <t>Owner to supply all Doors &amp; Hardware</t>
  </si>
  <si>
    <t>Remove Skylights, by owner after handover</t>
  </si>
  <si>
    <t>Remove Supply &amp; Install Paving, by owner after handover</t>
  </si>
  <si>
    <t>Remove all items from contract</t>
  </si>
  <si>
    <t>Revised Contact Amount Excluding GST</t>
  </si>
  <si>
    <t xml:space="preserve">Description - Builder cost only. Excludes Margin, GST </t>
  </si>
  <si>
    <t>Major Trades</t>
  </si>
  <si>
    <t>Demolition : Construction allowance $</t>
  </si>
  <si>
    <t>Concrete Works - Ground</t>
  </si>
  <si>
    <t>Concrete Pump All-in</t>
  </si>
  <si>
    <t>Structural Beams Roof - Labour</t>
  </si>
  <si>
    <t>Electrican : Construction allowance $</t>
  </si>
  <si>
    <t xml:space="preserve">Roofing &amp; Scaffold </t>
  </si>
  <si>
    <t>Sturctural Walls</t>
  </si>
  <si>
    <t>Brickwork</t>
  </si>
  <si>
    <t>Concrete Blocks / Render - Ext - Labour</t>
  </si>
  <si>
    <t xml:space="preserve">Frame out </t>
  </si>
  <si>
    <t>Second Fix Items</t>
  </si>
  <si>
    <t xml:space="preserve">Construction Cost Total </t>
  </si>
  <si>
    <t>Construction Cost Total Excluding GST</t>
  </si>
  <si>
    <t>Terms and conditions</t>
  </si>
  <si>
    <t>Blulevel Estimating Pty Ltd ACN 617 435 079 (Blulevel) will provide the Services to You on the terms and conditions set out below.</t>
  </si>
  <si>
    <t>The parties agree as follows:</t>
  </si>
  <si>
    <t>1           Interpretation</t>
  </si>
  <si>
    <t>In this document, unless the context requires otherwise:</t>
  </si>
  <si>
    <t>a.          Contract means the contract for the supply of Services by Blulevel to You, constituted by these Terms and the Quote.</t>
  </si>
  <si>
    <t>b.          Estimation means the construction estimation report prepared by Blulevel as a part of the Services;</t>
  </si>
  <si>
    <t>c.          Fees means the amounts payable by You to Blulevel for the Services, including all fees, disbursements and GST as set out in the Quote. Fees highlighted within this quotation exclude GST</t>
  </si>
  <si>
    <t>d.          GST has the same meaning in the A New Tax System (Goods and Services Tax) Act 1999 (Cth);</t>
  </si>
  <si>
    <t>e.          Invoice mean an invoice rendered by Blulevel to You under clause 5;</t>
  </si>
  <si>
    <t>f.           Loss includes, but is not limited to, direct, indirect, punitive, incidental, special, consequential damages or any damages whatsoever, costs (including party to party legal costs), expenses, lost profits or revenue, lost data, personal injury and property damage;</t>
  </si>
  <si>
    <t>g.          Quote means a written quotation issued by Blulevel to You for the supply of Services to You;</t>
  </si>
  <si>
    <t>h.          Services means the estimation of quantities of materials and costs in the building and construction described in the Quote, including any other product and service inclusions specified in the Quote and excluding any product and service</t>
  </si>
  <si>
    <t>exclusions specified in the Quote;</t>
  </si>
  <si>
    <t>i.            Terms means this document entitled “Terms and conditions”;</t>
  </si>
  <si>
    <t>j.            You means the person requesting Blulevel to supply the Services the subject of these Terms;</t>
  </si>
  <si>
    <t>k.          a reference to a person includes:</t>
  </si>
  <si>
    <t>i.           a partnership, joint venture, unincorporated</t>
  </si>
  <si>
    <t>association, corporation and a government or statutory body or authority; and</t>
  </si>
  <si>
    <t>ii.          The person’s executors, administrators, legal personal representatives, successors, assigns and persons substituted by novation;</t>
  </si>
  <si>
    <t>l.            a reference to the parties is a reference to Blulevel and You; and</t>
  </si>
  <si>
    <t>m.        if You are a trustee, the Contract binds You both personally and in Your capacity as a trustee.</t>
  </si>
  <si>
    <t>2           Contract formation</t>
  </si>
  <si>
    <t>a.          The Quote will be valid for 30 days and upon expiry, shall not be capable of acceptance, unless otherwise agreed by the parties.</t>
  </si>
  <si>
    <t>b.          You shall be deemed to have accepted the Quote and to have entered into a Contract when:</t>
  </si>
  <si>
    <t>i.           You advise Blulevel that You accept the Quote, whether in writing or otherwise;</t>
  </si>
  <si>
    <t>ii.          You instruct Blulevel to proceed to supply the Services even if You have not expressly accepted the Quote; or</t>
  </si>
  <si>
    <t>iii.         You pay the Fees.</t>
  </si>
  <si>
    <t>c.          You must pay the Fees to Blulevel in advance of Blulevel providing the Services. To avoid doubt, Blulevel does not have to commence work until the Fees have been</t>
  </si>
  <si>
    <t>Blulevel Estimating Pty Ltd - Terms and Conditions</t>
  </si>
  <si>
    <t>received by Blulevel in cleared funds.</t>
  </si>
  <si>
    <t>3           Timeframe for providing Services</t>
  </si>
  <si>
    <t>Blulevel will use reasonable endeavours to provide the Services within:</t>
  </si>
  <si>
    <t>a.          3 to 8 business days; or</t>
  </si>
  <si>
    <t>b.          if, in the opinion of Blulevel, the Services are complex, 5 to 12 business days,</t>
  </si>
  <si>
    <t>from when You pay the Fees.</t>
  </si>
  <si>
    <t>4           Additional Services</t>
  </si>
  <si>
    <t>a.          You may at any time request additional Services to be supplied which exceed the scope of the Quote (Additional Services).</t>
  </si>
  <si>
    <t>b.          If You request Additional Services, Blulevel may issue You with a new quote for the Additional Services and You agree that these Terms are incorporated into any such new quote without the need for Blulevel to provide them to You again.</t>
  </si>
  <si>
    <t>5           Invoice and payment</t>
  </si>
  <si>
    <t>a.          Blulevel may render Invoices to You at any time for Services supplied by Blulevel to You.</t>
  </si>
  <si>
    <t>b.          You must pay in full the unpaid amounts in any Invoice within 7 days of the Invoice issue date, unless otherwise agreed in writing. Time is of the essence and estimating will commence after payment.</t>
  </si>
  <si>
    <t>c.          The Fees and all other amounts payable by You to Blulevel are exclusive of GST unless expressed otherwise in the Quote or Invoice.</t>
  </si>
  <si>
    <t>6           Acknowledgements</t>
  </si>
  <si>
    <t>You acknowledge and agree that:</t>
  </si>
  <si>
    <t>a.          unless otherwise expressly agreed, the Estimation will be based on non-conforming products and materials and may, for example, be based on industry average</t>
  </si>
  <si>
    <t>prices for specified products and materials;</t>
  </si>
  <si>
    <t>b.          if You require Blulevel to review any Estimation, provide responses in relation to questions regarding the Estimation, obtain and provide any conforming quotations and/or provide any other Additional Services then additional costs will apply;</t>
  </si>
  <si>
    <t>c.          while Blulevel’s Estimations are provided by experienced estimators, due to the nature of construction and, in particular, differing methods of construction, there is always an inherent risk of inaccuracy. It is therefore Your responsibility to ensure that all details in the Estimation, including quantity and cost estimates, are acceptable to You before use, and that the Estimation should not be the only source of information on which You rely;</t>
  </si>
  <si>
    <t>d.          the Estimation must not be used for any purpose other than for the project to which the Services relate to; and</t>
  </si>
  <si>
    <t>e.          the Estimation is confidential and remains the intellectual property of Blulevel.</t>
  </si>
  <si>
    <t>7           Termination</t>
  </si>
  <si>
    <t>a.          Blulevel may at its absolute discretion terminate the Contract at any time by giving You notice in writing (Termination Notice).</t>
  </si>
  <si>
    <t>b.          Upon receipt of the Termination Notice, You must immediately pay all amounts outstanding and payable by You to Blulevel pursuant to the Contract.</t>
  </si>
  <si>
    <t>c.          If Blulevel terminates the Contract pursuant to clause 7a prior to the supply of any Services, then it will refund any Fees relating to those Services to You.</t>
  </si>
  <si>
    <t>8           Limitation of liability</t>
  </si>
  <si>
    <t>a.          All Estimations are produced by experienced estimators and are provided to You in good faith and are believed to be accurate, appropriate and reliable at the time they are given, however, Blulevel gives no warranty in relation to the Services</t>
  </si>
  <si>
    <t>provided and You expressly agree that use of the Services is at Your own risk.</t>
  </si>
  <si>
    <t>b.          To the extent permitted by law:</t>
  </si>
  <si>
    <t>i.           all terms, guarantees, warranties, representations or conditions which are not expressly set out in this Contract are excluded; and</t>
  </si>
  <si>
    <t>ii.          Blulevel is not liable or responsible in any way to You or any other person for any Loss suffered as a result of any error, omission, deficiency, discrepancy or issue with the Services.</t>
  </si>
  <si>
    <t>c.          Where by law Blulevel is not able to exclude terms,</t>
  </si>
  <si>
    <t>guarantees,warranties, representations or conditions but is able to limit its liability, then to the extent permissible by law, Blulevel limits its liability for any breach, to supplying the Services again or, at Blulevel’s option, refunding the Fees to You.</t>
  </si>
  <si>
    <t>d.          You acknowledge that the Services are not for personal, domestic or household purposes. If however, the Australian Consumer Law (ACL) does apply to the Contract, then these Terms only exclude the ACL guarantees that can be excluded under the ACL and where Blulevel’s liability can be limited under the ACL, Blulevel’s liability is limited to the supply of the Services again or the cost of re-supplying the Services.</t>
  </si>
  <si>
    <t>9           Indemnity</t>
  </si>
  <si>
    <t>a.          You indemnify and keep indemnified Blulevel and its servants and agents in respect of any claim or demand made or action commenced by any person (including, but not limited to You) against Blulevel in connection with any Loss arising from or incidental to the provision of Services, any Quote or Contract.</t>
  </si>
  <si>
    <t>b.          You indemnify Blulevel against all costs and expenses incurred by Blulevel as a result of Your failure to perform Your obligations under the Contract, including enforcement</t>
  </si>
  <si>
    <t>costs and party to party legal costs.</t>
  </si>
  <si>
    <t>c.          This clause 9 remains in force after the termination of the Contract.</t>
  </si>
  <si>
    <t>10        Warranties</t>
  </si>
  <si>
    <t>You warrant that:</t>
  </si>
  <si>
    <t>a.          You have obtained all necessary third party consents to the supply of the Services by Blulevel to You, including consents to the use of intellectual property held by third parties; and</t>
  </si>
  <si>
    <t>b.          all information provided by You, including any quantities and costs are correct and accurate, and conform to all requirements under the National Construction Code published by the Australian Building Codes Board, as revised from time to time, and all other applicable legislation.</t>
  </si>
  <si>
    <t>11        Privacy</t>
  </si>
  <si>
    <t>a.          In the course of dealing with You, Blulevel will collect personal information from You.</t>
  </si>
  <si>
    <t>b.         You agree to allow Blulevel to collect and use the personal information collected from You for the purpose of supplying the Services to You, marketing and providing other goods and services to You and otherwise in accordance with any privacy policy that Blulevel may provide to You.</t>
  </si>
  <si>
    <t>c.          You agree to Blulevel disclosing Your personal information to other organisations in order to facilitate supply of the Services to You.</t>
  </si>
  <si>
    <t>12        General</t>
  </si>
  <si>
    <t>a.          If any part of the Contract is or becomes void or unenforceable, that part is or will be severed from the Contract to the intent that all parts that are not or do not become void or unenforceable remain in full force and effect and are unaffected by that severance.</t>
  </si>
  <si>
    <t>a.          These Terms can only be varied by written</t>
  </si>
  <si>
    <t>agreement of the parties.</t>
  </si>
  <si>
    <t>b.          Any notice or Invoice that Blulevel may give or issue to You pursuant to these Terms will be deemed to be validly given or issued if posted, faxed or emailed to You at Your contact details set out in the Quote.</t>
  </si>
  <si>
    <t>c.          Blulevel is not liable to You for any default or delay in the supply of the Services to You due to circumstances beyond Blulevel’s control including, but not limited to, the unavailability of materials or components, strikes, lockouts, riots, natural disasters, fire, war, acts of God, government decrees, proclamations or orders and failures or malfunctions of computers or other information technology systems.</t>
  </si>
  <si>
    <t>d.          The Contract shall be governed by the law of Victoria and the parties consent to the non-exclusive jurisdiction of the Courts of Victoria.</t>
  </si>
  <si>
    <t>q</t>
  </si>
  <si>
    <t>w</t>
  </si>
  <si>
    <t>e</t>
  </si>
  <si>
    <t>r</t>
  </si>
  <si>
    <t>t</t>
  </si>
  <si>
    <t>y</t>
  </si>
  <si>
    <t>u</t>
  </si>
  <si>
    <t>i</t>
  </si>
  <si>
    <t>o</t>
  </si>
  <si>
    <t>p</t>
  </si>
  <si>
    <t>a</t>
  </si>
  <si>
    <t>s</t>
  </si>
  <si>
    <t>d</t>
  </si>
  <si>
    <t>f</t>
  </si>
  <si>
    <t>g</t>
  </si>
  <si>
    <t>h</t>
  </si>
  <si>
    <t>j</t>
  </si>
  <si>
    <t>k</t>
  </si>
  <si>
    <t>l</t>
  </si>
  <si>
    <t>z</t>
  </si>
  <si>
    <t>c</t>
  </si>
  <si>
    <t>v</t>
  </si>
  <si>
    <t>b</t>
  </si>
  <si>
    <t>n</t>
  </si>
  <si>
    <t>-</t>
  </si>
  <si>
    <t>=</t>
  </si>
  <si>
    <t>[</t>
  </si>
  <si>
    <t>]</t>
  </si>
  <si>
    <t>\</t>
  </si>
  <si>
    <t>;</t>
  </si>
  <si>
    <t/>
  </si>
  <si>
    <t>,</t>
  </si>
  <si>
    <t xml:space="preserve">Supporting LVL Beam </t>
  </si>
  <si>
    <t>Remove Supply &amp; Install Swimming Pool, by owner after during Construction</t>
  </si>
  <si>
    <t>Site Preparation</t>
  </si>
  <si>
    <t>Site preparation</t>
  </si>
  <si>
    <t xml:space="preserve">Project Site Preparation up to 240m2 </t>
  </si>
  <si>
    <t>Rubbish Bins ( 9m3 )</t>
  </si>
  <si>
    <t xml:space="preserve">Plumbing connections and site management up to 250m2 </t>
  </si>
  <si>
    <t>Plumbing Standard Allowances</t>
  </si>
  <si>
    <t xml:space="preserve">Concrete - Concrete Pier </t>
  </si>
  <si>
    <t xml:space="preserve">Reinforced cage - for Concrete Pier </t>
  </si>
  <si>
    <t>Universal Beams - Galv</t>
  </si>
  <si>
    <t xml:space="preserve">Provide double glazed glazing </t>
  </si>
  <si>
    <t xml:space="preserve">Ceiling insulation </t>
  </si>
  <si>
    <t>Structural LVL Beam</t>
  </si>
  <si>
    <t>Concrete Pools - including equipment &amp; fencing</t>
  </si>
  <si>
    <t>Hardware Items - Labour</t>
  </si>
  <si>
    <t>External Items - Labour</t>
  </si>
  <si>
    <t xml:space="preserve">External Doors Labour </t>
  </si>
  <si>
    <t xml:space="preserve">Internal Doors Labour </t>
  </si>
  <si>
    <t>Above Ground Water Tanks - Labour</t>
  </si>
  <si>
    <t>Concrete Other - Supply</t>
  </si>
  <si>
    <t>Concrete Other - Labour</t>
  </si>
  <si>
    <t xml:space="preserve">Frame out - Supply </t>
  </si>
  <si>
    <t xml:space="preserve">Timber Beams - Supply </t>
  </si>
  <si>
    <t>Timber Beams &amp; Timber Columns - Supply</t>
  </si>
  <si>
    <t>Steel Beams - Supply</t>
  </si>
  <si>
    <t>Steel Columns &amp; Other - Supply</t>
  </si>
  <si>
    <t>Steel Beams - Labour</t>
  </si>
  <si>
    <t>Steel Columns &amp; Other - Labour</t>
  </si>
  <si>
    <t xml:space="preserve">Roof Plumbing </t>
  </si>
  <si>
    <t xml:space="preserve">Insulation - Supply </t>
  </si>
  <si>
    <t xml:space="preserve">Wall Treatment - Supply </t>
  </si>
  <si>
    <t>Wall Treatment - Labour</t>
  </si>
  <si>
    <t>Insulation - Labour</t>
  </si>
  <si>
    <t>Delivery Fee</t>
  </si>
  <si>
    <t>Insulation - Supply</t>
  </si>
  <si>
    <t xml:space="preserve">Pool &amp; Structure </t>
  </si>
  <si>
    <t>Staffing</t>
  </si>
  <si>
    <t>Concrete pump - per pour onsite - Ground Works</t>
  </si>
  <si>
    <t xml:space="preserve"> · Earthworks</t>
  </si>
  <si>
    <t xml:space="preserve"> · Plumber</t>
  </si>
  <si>
    <t xml:space="preserve"> · Carpenter</t>
  </si>
  <si>
    <t xml:space="preserve"> · Electrical</t>
  </si>
  <si>
    <t>Estimating Snapshot Costs ( Excl Margin &amp; GST )</t>
  </si>
  <si>
    <t>Estimating Snapshot Quantities</t>
  </si>
  <si>
    <t xml:space="preserve"> · Civilworks </t>
  </si>
  <si>
    <t xml:space="preserve"> · Concrete </t>
  </si>
  <si>
    <t xml:space="preserve"> · Structural Steel </t>
  </si>
  <si>
    <t xml:space="preserve"> · Windows </t>
  </si>
  <si>
    <t xml:space="preserve"> · Window Glazing</t>
  </si>
  <si>
    <t xml:space="preserve"> · Building Area</t>
  </si>
  <si>
    <t xml:space="preserve"> · Roof Area</t>
  </si>
  <si>
    <t xml:space="preserve"> · External Wall Perimeter</t>
  </si>
  <si>
    <t xml:space="preserve"> · Concrete Slab Area</t>
  </si>
  <si>
    <t xml:space="preserve"> · Concrete Footings</t>
  </si>
  <si>
    <t xml:space="preserve"> · Wall Plasterboard</t>
  </si>
  <si>
    <t xml:space="preserve"> · Ceiling Plasterboard</t>
  </si>
  <si>
    <t xml:space="preserve"> · Internal Doors</t>
  </si>
  <si>
    <t xml:space="preserve"> · External Doors</t>
  </si>
  <si>
    <t xml:space="preserve"> · Floor Covering Area</t>
  </si>
  <si>
    <t xml:space="preserve"> · Tiling Area</t>
  </si>
  <si>
    <t xml:space="preserve"> · Structural Beams</t>
  </si>
  <si>
    <t xml:space="preserve"> · Internal Wall </t>
  </si>
  <si>
    <t xml:space="preserve"> · Timber Supply</t>
  </si>
  <si>
    <t xml:space="preserve"> ·  Estimators Notes</t>
  </si>
  <si>
    <t xml:space="preserve">  · This is not the full breakdown for the estimation, please see the Standard Estimating tab for a full </t>
  </si>
  <si>
    <t xml:space="preserve"> ·  and comprehensive breakdown for the project.</t>
  </si>
  <si>
    <t>19 Burradoo Road, Bowral</t>
  </si>
  <si>
    <t>Bryce Clarke</t>
  </si>
  <si>
    <t>bryce@project-bc.com</t>
  </si>
  <si>
    <t>Project Building and Carpentry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</si>
</sst>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7" formatCode="_-&quot;$&quot;* #,##0.00_-;\-&quot;$&quot;* #,##0.00_-;_-&quot;$&quot;* &quot;-&quot;??_-;_-@"/>
  </numFmts>
  <fonts count="2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0"/>
      <color theme="1"/>
      <name val="Calibri"/>
      <family val="2"/>
    </font>
    <font>
      <sz val="10"/>
      <color theme="0"/>
      <name val="Calibri"/>
      <family val="2"/>
    </font>
    <font>
      <b/>
      <sz val="10"/>
      <color theme="0"/>
      <name val="Calibri"/>
      <family val="2"/>
    </font>
    <font>
      <b/>
      <i/>
      <sz val="10"/>
      <color theme="1"/>
      <name val="Calibri"/>
      <family val="2"/>
    </font>
    <font>
      <sz val="10"/>
      <color rgb="FFFF0000"/>
      <name val="Calibri"/>
      <family val="2"/>
    </font>
    <font>
      <b/>
      <sz val="10"/>
      <color theme="1"/>
      <name val="Calibri"/>
      <family val="2"/>
    </font>
    <font>
      <b/>
      <i/>
      <sz val="11"/>
      <color theme="1"/>
      <name val="Calibri"/>
      <family val="2"/>
    </font>
    <font>
      <u/>
      <sz val="11"/>
      <color theme="10"/>
      <name val="Calibri"/>
      <family val="2"/>
    </font>
    <font>
      <i/>
      <sz val="10"/>
      <color theme="1"/>
      <name val="Calibri"/>
      <family val="2"/>
    </font>
    <font>
      <b/>
      <sz val="10"/>
      <color rgb="FFAEABAB"/>
      <name val="Calibri"/>
      <family val="2"/>
    </font>
    <font>
      <b/>
      <i/>
      <sz val="10"/>
      <color theme="4"/>
      <name val="Calibri"/>
      <family val="2"/>
    </font>
    <font>
      <sz val="10"/>
      <color rgb="FF0070C0"/>
      <name val="Calibri"/>
      <family val="2"/>
    </font>
    <font>
      <sz val="10"/>
      <color theme="4"/>
      <name val="Calibri"/>
      <family val="2"/>
    </font>
    <font>
      <b/>
      <i/>
      <sz val="10"/>
      <color theme="0"/>
      <name val="Calibri"/>
      <family val="2"/>
    </font>
    <font>
      <sz val="10"/>
      <color rgb="FFD8D8D8"/>
      <name val="Calibri"/>
      <family val="2"/>
    </font>
    <font>
      <sz val="10"/>
      <color rgb="FFF2F2F2"/>
      <name val="Calibri"/>
      <family val="2"/>
    </font>
    <font>
      <sz val="11"/>
      <name val="Calibri"/>
      <family val="2"/>
    </font>
    <font>
      <sz val="11"/>
      <color theme="1"/>
      <name val="Arimo"/>
    </font>
    <font>
      <sz val="10"/>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sz val="11"/>
      <color theme="1"/>
      <name val="Calibri"/>
      <family val="2"/>
      <scheme val="minor"/>
    </font>
    <font>
      <sz val="8"/>
      <name val="Calibri"/>
      <family val="2"/>
      <scheme val="minor"/>
    </font>
  </fonts>
  <fills count="13">
    <fill>
      <patternFill patternType="none"/>
    </fill>
    <fill>
      <patternFill patternType="gray125"/>
    </fill>
    <fill>
      <patternFill patternType="solid">
        <fgColor rgb="FF0070C0"/>
        <bgColor rgb="FF0070C0"/>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F2F2"/>
        <bgColor rgb="FFF2F2F2"/>
      </patternFill>
    </fill>
    <fill>
      <patternFill patternType="solid">
        <fgColor rgb="FFE7E6E6"/>
        <bgColor rgb="FFE7E6E6"/>
      </patternFill>
    </fill>
    <fill>
      <patternFill patternType="solid">
        <fgColor rgb="FFECECEC"/>
        <bgColor rgb="FFECECEC"/>
      </patternFill>
    </fill>
    <fill>
      <patternFill patternType="solid">
        <fgColor rgb="FFD8D8D8"/>
        <bgColor rgb="FFD8D8D8"/>
      </patternFill>
    </fill>
    <fill>
      <patternFill patternType="solid">
        <fgColor theme="2" tint="-4.9989318521683403E-2"/>
        <bgColor indexed="64"/>
      </patternFill>
    </fill>
    <fill>
      <patternFill patternType="solid">
        <fgColor rgb="FFFFFF00"/>
        <bgColor indexed="64"/>
      </patternFill>
    </fill>
    <fill>
      <patternFill patternType="solid">
        <fgColor theme="2" tint="-4.9989318521683403E-2"/>
        <bgColor theme="0"/>
      </patternFill>
    </fill>
  </fills>
  <borders count="23">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D8D8D8"/>
      </top>
      <bottom style="thin">
        <color rgb="FFD8D8D8"/>
      </bottom>
      <diagonal/>
    </border>
    <border>
      <left/>
      <right/>
      <top/>
      <bottom style="thin">
        <color rgb="FFD8D8D8"/>
      </bottom>
      <diagonal/>
    </border>
    <border>
      <left/>
      <right/>
      <top style="thin">
        <color rgb="FFD8D8D8"/>
      </top>
      <bottom style="thin">
        <color rgb="FFD8D8D8"/>
      </bottom>
      <diagonal/>
    </border>
    <border>
      <left/>
      <right/>
      <top/>
      <bottom style="thin">
        <color rgb="FF000000"/>
      </bottom>
      <diagonal/>
    </border>
    <border>
      <left/>
      <right/>
      <top/>
      <bottom style="thin">
        <color rgb="FFD8D8D8"/>
      </bottom>
      <diagonal/>
    </border>
    <border>
      <left/>
      <right/>
      <top style="thin">
        <color rgb="FFD8D8D8"/>
      </top>
      <bottom/>
      <diagonal/>
    </border>
    <border>
      <left/>
      <right style="thin">
        <color rgb="FF000000"/>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top/>
      <bottom style="thin">
        <color rgb="FFD8D8D8"/>
      </bottom>
      <diagonal/>
    </border>
    <border>
      <left/>
      <right/>
      <top/>
      <bottom style="thin">
        <color rgb="FFD8D8D8"/>
      </bottom>
      <diagonal/>
    </border>
    <border>
      <left/>
      <right/>
      <top/>
      <bottom style="thin">
        <color rgb="FFD8D8D8"/>
      </bottom>
      <diagonal/>
    </border>
    <border>
      <left/>
      <right/>
      <top style="thin">
        <color rgb="FFD8D8D8"/>
      </top>
      <bottom style="thin">
        <color rgb="FFD8D8D8"/>
      </bottom>
      <diagonal/>
    </border>
    <border>
      <left/>
      <right/>
      <top style="thin">
        <color rgb="FFD8D8D8"/>
      </top>
      <bottom style="thin">
        <color rgb="FFD8D8D8"/>
      </bottom>
      <diagonal/>
    </border>
    <border>
      <left/>
      <right/>
      <top/>
      <bottom/>
      <diagonal/>
    </border>
    <border>
      <left/>
      <right/>
      <top/>
      <bottom style="thin">
        <color theme="2" tint="-0.14999847407452621"/>
      </bottom>
      <diagonal/>
    </border>
    <border>
      <left/>
      <right/>
      <top style="thin">
        <color theme="2" tint="-0.14999847407452621"/>
      </top>
      <bottom style="thin">
        <color theme="2" tint="-0.14999847407452621"/>
      </bottom>
      <diagonal/>
    </border>
    <border>
      <left/>
      <right/>
      <top style="thin">
        <color theme="2" tint="-0.14999847407452621"/>
      </top>
      <bottom/>
      <diagonal/>
    </border>
  </borders>
  <cellStyleXfs count="4">
    <xf numFmtId="0" fontId="0" fillId="0" borderId="0"/>
    <xf numFmtId="0" fontId="2" fillId="0" borderId="19"/>
    <xf numFmtId="9" fontId="2" fillId="0" borderId="19" applyFont="0" applyFill="0" applyBorder="0" applyAlignment="0" applyProtection="0"/>
    <xf numFmtId="0" fontId="27" fillId="0" borderId="19"/>
  </cellStyleXfs>
  <cellXfs count="255">
    <xf numFmtId="0" fontId="0" fillId="0" borderId="0" xfId="0"/>
    <xf numFmtId="0" fontId="3" fillId="0" borderId="0" xfId="0" applyFont="1"/>
    <xf numFmtId="0" fontId="4" fillId="0" borderId="0" xfId="0" applyFont="1"/>
    <xf numFmtId="164" fontId="5" fillId="0" borderId="0" xfId="0" applyNumberFormat="1" applyFont="1"/>
    <xf numFmtId="0" fontId="5" fillId="0" borderId="0" xfId="0" applyFont="1"/>
    <xf numFmtId="0" fontId="5" fillId="0" borderId="4" xfId="0" applyFont="1" applyBorder="1" applyAlignment="1">
      <alignment vertical="top"/>
    </xf>
    <xf numFmtId="0" fontId="6" fillId="0" borderId="0" xfId="0" applyFont="1"/>
    <xf numFmtId="0" fontId="8" fillId="0" borderId="4" xfId="0" applyFont="1" applyBorder="1"/>
    <xf numFmtId="0" fontId="5" fillId="0" borderId="5" xfId="0" applyFont="1" applyBorder="1" applyAlignment="1">
      <alignment horizontal="center"/>
    </xf>
    <xf numFmtId="0" fontId="5" fillId="0" borderId="6" xfId="0" applyFont="1" applyBorder="1"/>
    <xf numFmtId="0" fontId="5" fillId="0" borderId="0" xfId="0" applyFont="1" applyAlignment="1">
      <alignment horizontal="center"/>
    </xf>
    <xf numFmtId="0" fontId="8" fillId="0" borderId="0" xfId="0" applyFont="1"/>
    <xf numFmtId="0" fontId="5" fillId="0" borderId="5" xfId="0" applyFont="1" applyBorder="1"/>
    <xf numFmtId="164" fontId="5" fillId="0" borderId="2" xfId="0" applyNumberFormat="1" applyFont="1" applyBorder="1"/>
    <xf numFmtId="0" fontId="10" fillId="0" borderId="0" xfId="0" applyFont="1"/>
    <xf numFmtId="0" fontId="5" fillId="0" borderId="6" xfId="0" applyFont="1" applyBorder="1" applyAlignment="1">
      <alignment horizontal="center"/>
    </xf>
    <xf numFmtId="164" fontId="5" fillId="0" borderId="0" xfId="0" applyNumberFormat="1" applyFont="1" applyAlignment="1">
      <alignment horizontal="center"/>
    </xf>
    <xf numFmtId="0" fontId="5" fillId="0" borderId="0" xfId="0" applyFont="1" applyAlignment="1">
      <alignment vertical="top"/>
    </xf>
    <xf numFmtId="164" fontId="5" fillId="0" borderId="5" xfId="0" applyNumberFormat="1" applyFont="1" applyBorder="1" applyAlignment="1">
      <alignment horizontal="center"/>
    </xf>
    <xf numFmtId="0" fontId="9" fillId="0" borderId="6" xfId="0" applyFont="1" applyBorder="1"/>
    <xf numFmtId="165" fontId="5" fillId="0" borderId="5" xfId="0" applyNumberFormat="1" applyFont="1" applyBorder="1" applyAlignment="1">
      <alignment horizontal="center"/>
    </xf>
    <xf numFmtId="0" fontId="5" fillId="0" borderId="4" xfId="0" applyFont="1" applyBorder="1" applyAlignment="1">
      <alignment horizontal="center"/>
    </xf>
    <xf numFmtId="164" fontId="10" fillId="3" borderId="2" xfId="0" applyNumberFormat="1" applyFont="1" applyFill="1" applyBorder="1"/>
    <xf numFmtId="164" fontId="10" fillId="0" borderId="0" xfId="0" applyNumberFormat="1" applyFont="1"/>
    <xf numFmtId="0" fontId="5" fillId="4" borderId="7" xfId="0" applyFont="1" applyFill="1" applyBorder="1"/>
    <xf numFmtId="0" fontId="6" fillId="0" borderId="2" xfId="0" applyFont="1" applyBorder="1"/>
    <xf numFmtId="0" fontId="5" fillId="0" borderId="7" xfId="0" applyFont="1" applyBorder="1" applyAlignment="1">
      <alignment horizontal="center"/>
    </xf>
    <xf numFmtId="0" fontId="8" fillId="0" borderId="2" xfId="0" applyFont="1" applyBorder="1"/>
    <xf numFmtId="0" fontId="5" fillId="0" borderId="7" xfId="0" applyFont="1" applyBorder="1"/>
    <xf numFmtId="0" fontId="5" fillId="0" borderId="2" xfId="0" applyFont="1" applyBorder="1"/>
    <xf numFmtId="0" fontId="5" fillId="0" borderId="0" xfId="0" applyFont="1" applyAlignment="1">
      <alignment horizontal="right"/>
    </xf>
    <xf numFmtId="9" fontId="5" fillId="0" borderId="0" xfId="0" applyNumberFormat="1" applyFont="1"/>
    <xf numFmtId="0" fontId="4" fillId="0" borderId="0" xfId="0" applyFont="1" applyAlignment="1">
      <alignment horizontal="center"/>
    </xf>
    <xf numFmtId="0" fontId="11" fillId="0" borderId="0" xfId="0" applyFont="1" applyAlignment="1">
      <alignment horizontal="left"/>
    </xf>
    <xf numFmtId="0" fontId="5" fillId="4" borderId="2" xfId="0" applyFont="1" applyFill="1" applyBorder="1"/>
    <xf numFmtId="0" fontId="4" fillId="0" borderId="0" xfId="0" applyFont="1" applyAlignment="1">
      <alignment horizontal="right"/>
    </xf>
    <xf numFmtId="0" fontId="5" fillId="4" borderId="10" xfId="0" applyFont="1" applyFill="1" applyBorder="1"/>
    <xf numFmtId="164" fontId="5" fillId="4" borderId="7" xfId="0" applyNumberFormat="1" applyFont="1" applyFill="1" applyBorder="1"/>
    <xf numFmtId="0" fontId="12" fillId="0" borderId="0" xfId="0" applyFont="1"/>
    <xf numFmtId="0" fontId="13" fillId="0" borderId="0" xfId="0" applyFont="1"/>
    <xf numFmtId="0" fontId="6" fillId="2" borderId="2" xfId="0" applyFont="1" applyFill="1" applyBorder="1"/>
    <xf numFmtId="0" fontId="14" fillId="0" borderId="0" xfId="0" applyFont="1" applyAlignment="1">
      <alignment horizontal="center"/>
    </xf>
    <xf numFmtId="0" fontId="6" fillId="4" borderId="2" xfId="0" applyFont="1" applyFill="1" applyBorder="1"/>
    <xf numFmtId="0" fontId="5" fillId="4" borderId="9" xfId="0" applyFont="1" applyFill="1" applyBorder="1"/>
    <xf numFmtId="0" fontId="5" fillId="4" borderId="9" xfId="0" applyFont="1" applyFill="1" applyBorder="1" applyAlignment="1">
      <alignment horizontal="center"/>
    </xf>
    <xf numFmtId="164" fontId="5" fillId="0" borderId="6" xfId="0" applyNumberFormat="1" applyFont="1" applyBorder="1" applyAlignment="1">
      <alignment horizontal="center"/>
    </xf>
    <xf numFmtId="164" fontId="5" fillId="4" borderId="9" xfId="0" applyNumberFormat="1" applyFont="1" applyFill="1" applyBorder="1"/>
    <xf numFmtId="0" fontId="5" fillId="4" borderId="7" xfId="0" applyFont="1" applyFill="1" applyBorder="1" applyAlignment="1">
      <alignment horizontal="center"/>
    </xf>
    <xf numFmtId="0" fontId="14" fillId="0" borderId="0" xfId="0" applyFont="1"/>
    <xf numFmtId="0" fontId="9" fillId="4" borderId="2" xfId="0" applyFont="1" applyFill="1" applyBorder="1"/>
    <xf numFmtId="0" fontId="5" fillId="2" borderId="2" xfId="0" applyFont="1" applyFill="1" applyBorder="1"/>
    <xf numFmtId="0" fontId="7" fillId="2" borderId="3" xfId="0" applyFont="1" applyFill="1" applyBorder="1"/>
    <xf numFmtId="0" fontId="6" fillId="2" borderId="1" xfId="0" applyFont="1" applyFill="1" applyBorder="1" applyAlignment="1">
      <alignment vertical="top"/>
    </xf>
    <xf numFmtId="0" fontId="16" fillId="2" borderId="1" xfId="0" applyFont="1" applyFill="1" applyBorder="1" applyAlignment="1">
      <alignment vertical="top"/>
    </xf>
    <xf numFmtId="0" fontId="6" fillId="2" borderId="1" xfId="0" applyFont="1" applyFill="1" applyBorder="1" applyAlignment="1">
      <alignment horizontal="center"/>
    </xf>
    <xf numFmtId="164" fontId="6" fillId="2" borderId="1" xfId="0" applyNumberFormat="1" applyFont="1" applyFill="1" applyBorder="1" applyAlignment="1">
      <alignment horizontal="center"/>
    </xf>
    <xf numFmtId="164" fontId="6" fillId="2" borderId="1" xfId="0" applyNumberFormat="1" applyFont="1" applyFill="1" applyBorder="1"/>
    <xf numFmtId="0" fontId="6" fillId="2" borderId="1" xfId="0" applyFont="1" applyFill="1" applyBorder="1"/>
    <xf numFmtId="0" fontId="6" fillId="2" borderId="11" xfId="0" applyFont="1" applyFill="1" applyBorder="1"/>
    <xf numFmtId="0" fontId="16" fillId="2" borderId="2" xfId="0" applyFont="1" applyFill="1" applyBorder="1"/>
    <xf numFmtId="164" fontId="6" fillId="2" borderId="2" xfId="0" applyNumberFormat="1" applyFont="1" applyFill="1" applyBorder="1"/>
    <xf numFmtId="164" fontId="6" fillId="9" borderId="2" xfId="0" applyNumberFormat="1" applyFont="1" applyFill="1" applyBorder="1"/>
    <xf numFmtId="0" fontId="8" fillId="6" borderId="8" xfId="0" applyFont="1" applyFill="1" applyBorder="1"/>
    <xf numFmtId="0" fontId="5" fillId="6" borderId="8" xfId="0" applyFont="1" applyFill="1" applyBorder="1" applyAlignment="1">
      <alignment vertical="top"/>
    </xf>
    <xf numFmtId="0" fontId="5" fillId="6" borderId="8" xfId="0" applyFont="1" applyFill="1" applyBorder="1"/>
    <xf numFmtId="0" fontId="5" fillId="6" borderId="8" xfId="0" applyFont="1" applyFill="1" applyBorder="1" applyAlignment="1">
      <alignment horizontal="center"/>
    </xf>
    <xf numFmtId="164" fontId="5" fillId="6" borderId="8" xfId="0" applyNumberFormat="1" applyFont="1" applyFill="1" applyBorder="1" applyAlignment="1">
      <alignment horizontal="center"/>
    </xf>
    <xf numFmtId="164" fontId="5" fillId="6" borderId="8" xfId="0" applyNumberFormat="1" applyFont="1" applyFill="1" applyBorder="1"/>
    <xf numFmtId="164" fontId="13" fillId="6" borderId="8" xfId="0" applyNumberFormat="1" applyFont="1" applyFill="1" applyBorder="1"/>
    <xf numFmtId="164" fontId="14" fillId="0" borderId="0" xfId="0" applyNumberFormat="1" applyFont="1" applyAlignment="1">
      <alignment horizontal="center"/>
    </xf>
    <xf numFmtId="165" fontId="5" fillId="4" borderId="7" xfId="0" applyNumberFormat="1" applyFont="1" applyFill="1" applyBorder="1" applyAlignment="1">
      <alignment horizontal="center"/>
    </xf>
    <xf numFmtId="164" fontId="5" fillId="6" borderId="7" xfId="0" applyNumberFormat="1" applyFont="1" applyFill="1" applyBorder="1" applyAlignment="1">
      <alignment horizontal="center"/>
    </xf>
    <xf numFmtId="164" fontId="5" fillId="4" borderId="2" xfId="0" applyNumberFormat="1" applyFont="1" applyFill="1" applyBorder="1"/>
    <xf numFmtId="0" fontId="8" fillId="4" borderId="2" xfId="0" applyFont="1" applyFill="1" applyBorder="1"/>
    <xf numFmtId="164" fontId="5" fillId="6" borderId="9" xfId="0" applyNumberFormat="1" applyFont="1" applyFill="1" applyBorder="1" applyAlignment="1">
      <alignment horizontal="center"/>
    </xf>
    <xf numFmtId="165" fontId="5" fillId="6" borderId="8" xfId="0" applyNumberFormat="1" applyFont="1" applyFill="1" applyBorder="1" applyAlignment="1">
      <alignment horizontal="center"/>
    </xf>
    <xf numFmtId="164" fontId="6" fillId="0" borderId="0" xfId="0" applyNumberFormat="1" applyFont="1"/>
    <xf numFmtId="0" fontId="5" fillId="4" borderId="7" xfId="0" applyFont="1" applyFill="1" applyBorder="1" applyAlignment="1">
      <alignment vertical="top"/>
    </xf>
    <xf numFmtId="0" fontId="17" fillId="2" borderId="1" xfId="0" applyFont="1" applyFill="1" applyBorder="1"/>
    <xf numFmtId="165" fontId="6" fillId="2" borderId="1" xfId="0" applyNumberFormat="1" applyFont="1" applyFill="1" applyBorder="1" applyAlignment="1">
      <alignment horizontal="center"/>
    </xf>
    <xf numFmtId="0" fontId="10" fillId="4" borderId="2" xfId="0" applyFont="1" applyFill="1" applyBorder="1"/>
    <xf numFmtId="164" fontId="5" fillId="6" borderId="2" xfId="0" applyNumberFormat="1" applyFont="1" applyFill="1" applyBorder="1" applyAlignment="1">
      <alignment horizontal="center"/>
    </xf>
    <xf numFmtId="164" fontId="5" fillId="0" borderId="6" xfId="0" applyNumberFormat="1" applyFont="1" applyBorder="1"/>
    <xf numFmtId="165" fontId="5" fillId="4" borderId="2" xfId="0" applyNumberFormat="1" applyFont="1" applyFill="1" applyBorder="1" applyAlignment="1">
      <alignment horizontal="center"/>
    </xf>
    <xf numFmtId="0" fontId="5" fillId="4" borderId="2" xfId="0" applyFont="1" applyFill="1" applyBorder="1" applyAlignment="1">
      <alignment horizontal="left"/>
    </xf>
    <xf numFmtId="0" fontId="5" fillId="4" borderId="2" xfId="0" applyFont="1" applyFill="1" applyBorder="1" applyAlignment="1">
      <alignment horizontal="center"/>
    </xf>
    <xf numFmtId="0" fontId="6" fillId="4" borderId="7" xfId="0" applyFont="1" applyFill="1" applyBorder="1"/>
    <xf numFmtId="0" fontId="19" fillId="6" borderId="8" xfId="0" applyFont="1" applyFill="1" applyBorder="1" applyAlignment="1">
      <alignment vertical="top"/>
    </xf>
    <xf numFmtId="0" fontId="5" fillId="4" borderId="2" xfId="0" applyFont="1" applyFill="1" applyBorder="1" applyAlignment="1">
      <alignment vertical="top"/>
    </xf>
    <xf numFmtId="164" fontId="5" fillId="4" borderId="2" xfId="0" applyNumberFormat="1" applyFont="1" applyFill="1" applyBorder="1" applyAlignment="1">
      <alignment horizontal="center"/>
    </xf>
    <xf numFmtId="0" fontId="6" fillId="4" borderId="2" xfId="0" applyFont="1" applyFill="1" applyBorder="1" applyAlignment="1">
      <alignment horizontal="center"/>
    </xf>
    <xf numFmtId="164" fontId="10" fillId="3" borderId="12" xfId="0" applyNumberFormat="1" applyFont="1" applyFill="1" applyBorder="1" applyAlignment="1">
      <alignment horizontal="center"/>
    </xf>
    <xf numFmtId="164" fontId="10" fillId="3" borderId="12" xfId="0" applyNumberFormat="1" applyFont="1" applyFill="1" applyBorder="1" applyAlignment="1">
      <alignment horizontal="right"/>
    </xf>
    <xf numFmtId="164" fontId="10" fillId="3" borderId="12" xfId="0" applyNumberFormat="1" applyFont="1" applyFill="1" applyBorder="1"/>
    <xf numFmtId="164" fontId="10" fillId="3" borderId="13" xfId="0" applyNumberFormat="1" applyFont="1" applyFill="1" applyBorder="1"/>
    <xf numFmtId="0" fontId="7" fillId="0" borderId="0" xfId="0" applyFont="1"/>
    <xf numFmtId="164" fontId="5" fillId="4" borderId="2" xfId="0" applyNumberFormat="1" applyFont="1" applyFill="1" applyBorder="1" applyAlignment="1">
      <alignment horizontal="right"/>
    </xf>
    <xf numFmtId="0" fontId="5" fillId="4" borderId="7" xfId="0" applyFont="1" applyFill="1" applyBorder="1" applyAlignment="1">
      <alignment horizontal="right"/>
    </xf>
    <xf numFmtId="164" fontId="5" fillId="3" borderId="12" xfId="0" applyNumberFormat="1" applyFont="1" applyFill="1" applyBorder="1"/>
    <xf numFmtId="9" fontId="5" fillId="4" borderId="12" xfId="0" applyNumberFormat="1" applyFont="1" applyFill="1" applyBorder="1"/>
    <xf numFmtId="0" fontId="6" fillId="4" borderId="7" xfId="0" applyFont="1" applyFill="1" applyBorder="1" applyAlignment="1">
      <alignment horizontal="right"/>
    </xf>
    <xf numFmtId="164" fontId="5" fillId="4" borderId="12" xfId="0" applyNumberFormat="1" applyFont="1" applyFill="1" applyBorder="1"/>
    <xf numFmtId="0" fontId="13" fillId="7" borderId="2" xfId="0" applyFont="1" applyFill="1" applyBorder="1"/>
    <xf numFmtId="0" fontId="5" fillId="7" borderId="2" xfId="0" applyFont="1" applyFill="1" applyBorder="1" applyAlignment="1">
      <alignment horizontal="center"/>
    </xf>
    <xf numFmtId="164" fontId="5" fillId="4" borderId="8" xfId="0" applyNumberFormat="1" applyFont="1" applyFill="1" applyBorder="1" applyAlignment="1">
      <alignment vertical="top"/>
    </xf>
    <xf numFmtId="164" fontId="5" fillId="4" borderId="2" xfId="0" applyNumberFormat="1" applyFont="1" applyFill="1" applyBorder="1" applyAlignment="1">
      <alignment vertical="top"/>
    </xf>
    <xf numFmtId="49" fontId="5" fillId="4" borderId="2" xfId="0" applyNumberFormat="1" applyFont="1" applyFill="1" applyBorder="1" applyAlignment="1">
      <alignment horizontal="left"/>
    </xf>
    <xf numFmtId="0" fontId="5" fillId="0" borderId="0" xfId="0" applyFont="1" applyAlignment="1">
      <alignment horizontal="left"/>
    </xf>
    <xf numFmtId="49" fontId="5" fillId="0" borderId="0" xfId="0" applyNumberFormat="1" applyFont="1" applyAlignment="1">
      <alignment horizontal="left" vertical="top"/>
    </xf>
    <xf numFmtId="0" fontId="10" fillId="0" borderId="6" xfId="0" applyFont="1" applyBorder="1" applyAlignment="1">
      <alignment horizontal="right"/>
    </xf>
    <xf numFmtId="0" fontId="5" fillId="0" borderId="6" xfId="0" applyFont="1" applyBorder="1" applyAlignment="1">
      <alignment horizontal="left"/>
    </xf>
    <xf numFmtId="14" fontId="5" fillId="0" borderId="6" xfId="0" applyNumberFormat="1" applyFont="1" applyBorder="1"/>
    <xf numFmtId="0" fontId="10" fillId="0" borderId="5" xfId="0" applyFont="1" applyBorder="1" applyAlignment="1">
      <alignment horizontal="right"/>
    </xf>
    <xf numFmtId="0" fontId="5" fillId="0" borderId="5" xfId="0" applyFont="1" applyBorder="1" applyAlignment="1">
      <alignment horizontal="right"/>
    </xf>
    <xf numFmtId="0" fontId="7" fillId="2" borderId="9" xfId="0" applyFont="1" applyFill="1" applyBorder="1"/>
    <xf numFmtId="0" fontId="5" fillId="2" borderId="9" xfId="0" applyFont="1" applyFill="1" applyBorder="1"/>
    <xf numFmtId="0" fontId="10" fillId="0" borderId="6" xfId="0" applyFont="1" applyBorder="1"/>
    <xf numFmtId="0" fontId="8" fillId="6" borderId="9" xfId="0" applyFont="1" applyFill="1" applyBorder="1"/>
    <xf numFmtId="0" fontId="5" fillId="6" borderId="9" xfId="0" applyFont="1" applyFill="1" applyBorder="1"/>
    <xf numFmtId="0" fontId="5" fillId="0" borderId="6" xfId="0" applyFont="1" applyBorder="1" applyAlignment="1">
      <alignment horizontal="right"/>
    </xf>
    <xf numFmtId="10" fontId="5" fillId="0" borderId="6" xfId="0" applyNumberFormat="1" applyFont="1" applyBorder="1"/>
    <xf numFmtId="0" fontId="18" fillId="2" borderId="2" xfId="0" applyFont="1" applyFill="1" applyBorder="1"/>
    <xf numFmtId="0" fontId="6" fillId="2" borderId="2" xfId="0" applyFont="1" applyFill="1" applyBorder="1" applyAlignment="1">
      <alignment horizontal="right"/>
    </xf>
    <xf numFmtId="164" fontId="6" fillId="0" borderId="6" xfId="0" applyNumberFormat="1" applyFont="1" applyBorder="1"/>
    <xf numFmtId="0" fontId="8" fillId="6" borderId="2" xfId="0" applyFont="1" applyFill="1" applyBorder="1"/>
    <xf numFmtId="0" fontId="5" fillId="6" borderId="2" xfId="0" applyFont="1" applyFill="1" applyBorder="1"/>
    <xf numFmtId="164" fontId="10" fillId="6" borderId="2" xfId="0" applyNumberFormat="1" applyFont="1" applyFill="1" applyBorder="1"/>
    <xf numFmtId="0" fontId="10" fillId="6" borderId="2" xfId="0" applyFont="1" applyFill="1" applyBorder="1"/>
    <xf numFmtId="10" fontId="5" fillId="0" borderId="0" xfId="0" applyNumberFormat="1" applyFont="1"/>
    <xf numFmtId="164" fontId="7" fillId="2" borderId="9" xfId="0" applyNumberFormat="1" applyFont="1" applyFill="1" applyBorder="1"/>
    <xf numFmtId="2" fontId="6" fillId="0" borderId="0" xfId="0" applyNumberFormat="1" applyFont="1"/>
    <xf numFmtId="0" fontId="9" fillId="0" borderId="0" xfId="0" applyFont="1"/>
    <xf numFmtId="0" fontId="10" fillId="0" borderId="0" xfId="0" applyFont="1" applyAlignment="1">
      <alignment horizontal="right"/>
    </xf>
    <xf numFmtId="14" fontId="5" fillId="0" borderId="6" xfId="0" applyNumberFormat="1" applyFont="1" applyBorder="1" applyAlignment="1">
      <alignment horizontal="center"/>
    </xf>
    <xf numFmtId="0" fontId="10" fillId="0" borderId="5" xfId="0" applyFont="1" applyBorder="1"/>
    <xf numFmtId="0" fontId="5" fillId="0" borderId="5" xfId="0" applyFont="1" applyBorder="1" applyAlignment="1">
      <alignment horizontal="left"/>
    </xf>
    <xf numFmtId="0" fontId="10" fillId="6" borderId="8" xfId="0" applyFont="1" applyFill="1" applyBorder="1"/>
    <xf numFmtId="0" fontId="8" fillId="8" borderId="9" xfId="0" applyFont="1" applyFill="1" applyBorder="1"/>
    <xf numFmtId="0" fontId="5" fillId="8" borderId="9" xfId="0" applyFont="1" applyFill="1" applyBorder="1"/>
    <xf numFmtId="167" fontId="10" fillId="8" borderId="9" xfId="0" applyNumberFormat="1" applyFont="1" applyFill="1" applyBorder="1"/>
    <xf numFmtId="9" fontId="5" fillId="8" borderId="9" xfId="0" applyNumberFormat="1" applyFont="1" applyFill="1" applyBorder="1"/>
    <xf numFmtId="167" fontId="5" fillId="0" borderId="6" xfId="0" applyNumberFormat="1" applyFont="1" applyBorder="1"/>
    <xf numFmtId="9" fontId="5" fillId="0" borderId="6" xfId="0" applyNumberFormat="1" applyFont="1" applyBorder="1"/>
    <xf numFmtId="167" fontId="8" fillId="8" borderId="9" xfId="0" applyNumberFormat="1" applyFont="1" applyFill="1" applyBorder="1"/>
    <xf numFmtId="167" fontId="5" fillId="0" borderId="0" xfId="0" applyNumberFormat="1" applyFont="1"/>
    <xf numFmtId="0" fontId="5" fillId="3" borderId="2" xfId="0" applyFont="1" applyFill="1" applyBorder="1" applyAlignment="1">
      <alignment horizontal="right"/>
    </xf>
    <xf numFmtId="0" fontId="8" fillId="3" borderId="2" xfId="0" applyFont="1" applyFill="1" applyBorder="1"/>
    <xf numFmtId="0" fontId="5" fillId="3" borderId="2" xfId="0" applyFont="1" applyFill="1" applyBorder="1"/>
    <xf numFmtId="164" fontId="5" fillId="0" borderId="6" xfId="0" applyNumberFormat="1" applyFont="1" applyBorder="1" applyAlignment="1">
      <alignment horizontal="right"/>
    </xf>
    <xf numFmtId="0" fontId="4" fillId="0" borderId="0" xfId="0" applyFont="1" applyAlignment="1">
      <alignment wrapText="1"/>
    </xf>
    <xf numFmtId="0" fontId="22" fillId="0" borderId="0" xfId="0" applyFont="1" applyAlignment="1">
      <alignment horizontal="center"/>
    </xf>
    <xf numFmtId="0" fontId="4" fillId="5" borderId="2" xfId="0" applyFont="1" applyFill="1" applyBorder="1" applyAlignment="1">
      <alignment horizontal="center"/>
    </xf>
    <xf numFmtId="0" fontId="22" fillId="0" borderId="0" xfId="0" quotePrefix="1" applyFont="1" applyAlignment="1">
      <alignment horizontal="center"/>
    </xf>
    <xf numFmtId="0" fontId="4" fillId="0" borderId="0" xfId="0" quotePrefix="1" applyFont="1" applyAlignment="1">
      <alignment horizontal="center"/>
    </xf>
    <xf numFmtId="0" fontId="5" fillId="0" borderId="7" xfId="0" applyFont="1" applyBorder="1" applyAlignment="1">
      <alignment vertical="top"/>
    </xf>
    <xf numFmtId="165" fontId="5" fillId="0" borderId="7" xfId="0" applyNumberFormat="1" applyFont="1" applyBorder="1" applyAlignment="1">
      <alignment horizontal="center"/>
    </xf>
    <xf numFmtId="0" fontId="5" fillId="0" borderId="9" xfId="0" applyFont="1" applyBorder="1"/>
    <xf numFmtId="0" fontId="5" fillId="0" borderId="9" xfId="0" applyFont="1" applyBorder="1" applyAlignment="1">
      <alignment vertical="top"/>
    </xf>
    <xf numFmtId="165" fontId="5" fillId="0" borderId="9" xfId="0" applyNumberFormat="1" applyFont="1" applyBorder="1" applyAlignment="1">
      <alignment horizontal="center"/>
    </xf>
    <xf numFmtId="165" fontId="5" fillId="0" borderId="6" xfId="0" applyNumberFormat="1" applyFont="1" applyBorder="1" applyAlignment="1">
      <alignment horizontal="center"/>
    </xf>
    <xf numFmtId="0" fontId="8" fillId="0" borderId="9" xfId="0" applyFont="1" applyBorder="1"/>
    <xf numFmtId="0" fontId="15" fillId="0" borderId="9" xfId="0" applyFont="1" applyBorder="1" applyAlignment="1">
      <alignment horizontal="left"/>
    </xf>
    <xf numFmtId="0" fontId="5" fillId="0" borderId="9" xfId="0" applyFont="1" applyBorder="1" applyAlignment="1">
      <alignment horizontal="center"/>
    </xf>
    <xf numFmtId="0" fontId="8" fillId="0" borderId="7" xfId="0" applyFont="1" applyBorder="1"/>
    <xf numFmtId="0" fontId="5" fillId="0" borderId="9" xfId="0" applyFont="1" applyBorder="1" applyAlignment="1">
      <alignment horizontal="left"/>
    </xf>
    <xf numFmtId="0" fontId="9" fillId="0" borderId="2" xfId="0" applyFont="1" applyBorder="1"/>
    <xf numFmtId="0" fontId="5" fillId="0" borderId="6" xfId="0" applyFont="1" applyBorder="1" applyAlignment="1">
      <alignment vertical="top"/>
    </xf>
    <xf numFmtId="0" fontId="10" fillId="0" borderId="9" xfId="0" applyFont="1" applyBorder="1"/>
    <xf numFmtId="0" fontId="10" fillId="0" borderId="2" xfId="0" applyFont="1" applyBorder="1"/>
    <xf numFmtId="0" fontId="5" fillId="0" borderId="4" xfId="0" applyFont="1" applyBorder="1"/>
    <xf numFmtId="165" fontId="5" fillId="0" borderId="4" xfId="0" applyNumberFormat="1" applyFont="1" applyBorder="1" applyAlignment="1">
      <alignment horizontal="center"/>
    </xf>
    <xf numFmtId="0" fontId="5" fillId="0" borderId="5" xfId="0" applyFont="1" applyBorder="1" applyAlignment="1">
      <alignment vertical="top"/>
    </xf>
    <xf numFmtId="165" fontId="5" fillId="0" borderId="2" xfId="0" applyNumberFormat="1" applyFont="1" applyBorder="1" applyAlignment="1">
      <alignment horizontal="center"/>
    </xf>
    <xf numFmtId="0" fontId="5" fillId="0" borderId="2" xfId="0" applyFont="1" applyBorder="1" applyAlignment="1">
      <alignment horizontal="left"/>
    </xf>
    <xf numFmtId="0" fontId="5" fillId="0" borderId="2" xfId="0" applyFont="1" applyBorder="1" applyAlignment="1">
      <alignment horizontal="center"/>
    </xf>
    <xf numFmtId="164" fontId="5" fillId="0" borderId="7" xfId="0" applyNumberFormat="1" applyFont="1" applyBorder="1"/>
    <xf numFmtId="164" fontId="5" fillId="0" borderId="9" xfId="0" applyNumberFormat="1" applyFont="1" applyBorder="1"/>
    <xf numFmtId="164" fontId="5" fillId="0" borderId="4" xfId="0" applyNumberFormat="1" applyFont="1" applyBorder="1"/>
    <xf numFmtId="164" fontId="13" fillId="0" borderId="4" xfId="0" applyNumberFormat="1" applyFont="1" applyBorder="1"/>
    <xf numFmtId="0" fontId="20" fillId="0" borderId="7" xfId="0" applyFont="1" applyBorder="1" applyAlignment="1">
      <alignment vertical="top"/>
    </xf>
    <xf numFmtId="0" fontId="5" fillId="0" borderId="2" xfId="0" applyFont="1" applyBorder="1" applyAlignment="1">
      <alignment vertical="top"/>
    </xf>
    <xf numFmtId="165" fontId="6" fillId="0" borderId="7" xfId="0" applyNumberFormat="1" applyFont="1" applyBorder="1" applyAlignment="1">
      <alignment horizontal="center"/>
    </xf>
    <xf numFmtId="164" fontId="6" fillId="0" borderId="7" xfId="0" applyNumberFormat="1" applyFont="1" applyBorder="1"/>
    <xf numFmtId="0" fontId="5" fillId="0" borderId="16" xfId="0" applyFont="1" applyBorder="1" applyAlignment="1">
      <alignment horizontal="center"/>
    </xf>
    <xf numFmtId="0" fontId="5" fillId="0" borderId="16" xfId="0" applyFont="1" applyBorder="1"/>
    <xf numFmtId="0" fontId="5" fillId="0" borderId="18" xfId="0" applyFont="1" applyBorder="1" applyAlignment="1">
      <alignment horizontal="center"/>
    </xf>
    <xf numFmtId="0" fontId="5" fillId="0" borderId="18" xfId="0" applyFont="1" applyBorder="1"/>
    <xf numFmtId="164" fontId="5" fillId="0" borderId="18" xfId="0" applyNumberFormat="1" applyFont="1" applyBorder="1" applyAlignment="1">
      <alignment horizontal="center"/>
    </xf>
    <xf numFmtId="0" fontId="6" fillId="4" borderId="19" xfId="0" applyFont="1" applyFill="1" applyBorder="1"/>
    <xf numFmtId="0" fontId="6" fillId="0" borderId="19" xfId="0" applyFont="1" applyBorder="1"/>
    <xf numFmtId="0" fontId="8" fillId="0" borderId="19" xfId="0" applyFont="1" applyBorder="1"/>
    <xf numFmtId="0" fontId="5" fillId="0" borderId="16" xfId="0" applyFont="1" applyBorder="1" applyAlignment="1">
      <alignment vertical="top"/>
    </xf>
    <xf numFmtId="165" fontId="5" fillId="0" borderId="18" xfId="0" applyNumberFormat="1" applyFont="1" applyBorder="1" applyAlignment="1">
      <alignment horizontal="center"/>
    </xf>
    <xf numFmtId="164" fontId="5" fillId="0" borderId="16" xfId="0" applyNumberFormat="1" applyFont="1" applyBorder="1" applyAlignment="1">
      <alignment horizontal="center"/>
    </xf>
    <xf numFmtId="164" fontId="5" fillId="6" borderId="18" xfId="0" applyNumberFormat="1" applyFont="1" applyFill="1" applyBorder="1" applyAlignment="1">
      <alignment horizontal="center"/>
    </xf>
    <xf numFmtId="164" fontId="5" fillId="0" borderId="16" xfId="0" applyNumberFormat="1" applyFont="1" applyBorder="1"/>
    <xf numFmtId="0" fontId="5" fillId="4" borderId="16" xfId="0" applyFont="1" applyFill="1" applyBorder="1"/>
    <xf numFmtId="0" fontId="5" fillId="4" borderId="19" xfId="0" applyFont="1" applyFill="1" applyBorder="1"/>
    <xf numFmtId="0" fontId="5" fillId="0" borderId="18" xfId="0" applyFont="1" applyBorder="1" applyAlignment="1">
      <alignment vertical="top"/>
    </xf>
    <xf numFmtId="0" fontId="5" fillId="4" borderId="18" xfId="0" applyFont="1" applyFill="1" applyBorder="1"/>
    <xf numFmtId="165" fontId="5" fillId="0" borderId="16" xfId="0" applyNumberFormat="1" applyFont="1" applyBorder="1" applyAlignment="1">
      <alignment horizontal="center"/>
    </xf>
    <xf numFmtId="164" fontId="5" fillId="6" borderId="19" xfId="0" applyNumberFormat="1" applyFont="1" applyFill="1" applyBorder="1" applyAlignment="1">
      <alignment horizontal="center"/>
    </xf>
    <xf numFmtId="165" fontId="5" fillId="0" borderId="19" xfId="0" applyNumberFormat="1" applyFont="1" applyBorder="1" applyAlignment="1">
      <alignment horizontal="center"/>
    </xf>
    <xf numFmtId="0" fontId="5" fillId="0" borderId="19" xfId="0" applyFont="1" applyBorder="1"/>
    <xf numFmtId="9" fontId="5" fillId="0" borderId="16" xfId="0" applyNumberFormat="1" applyFont="1" applyBorder="1"/>
    <xf numFmtId="0" fontId="24" fillId="0" borderId="0" xfId="0" applyFont="1"/>
    <xf numFmtId="164" fontId="5" fillId="6" borderId="16" xfId="0" applyNumberFormat="1" applyFont="1" applyFill="1" applyBorder="1" applyAlignment="1">
      <alignment horizontal="center"/>
    </xf>
    <xf numFmtId="0" fontId="5" fillId="0" borderId="19" xfId="0" applyFont="1" applyBorder="1" applyAlignment="1">
      <alignment horizontal="center"/>
    </xf>
    <xf numFmtId="1" fontId="5" fillId="0" borderId="18" xfId="0" applyNumberFormat="1" applyFont="1" applyBorder="1" applyAlignment="1">
      <alignment horizontal="center"/>
    </xf>
    <xf numFmtId="164" fontId="5" fillId="4" borderId="19" xfId="0" applyNumberFormat="1" applyFont="1" applyFill="1" applyBorder="1"/>
    <xf numFmtId="0" fontId="25" fillId="0" borderId="0" xfId="0" applyFont="1"/>
    <xf numFmtId="0" fontId="0" fillId="0" borderId="19" xfId="0" applyBorder="1"/>
    <xf numFmtId="0" fontId="8" fillId="4" borderId="19" xfId="0" applyFont="1" applyFill="1" applyBorder="1"/>
    <xf numFmtId="0" fontId="5" fillId="4" borderId="18" xfId="0" applyFont="1" applyFill="1" applyBorder="1" applyAlignment="1">
      <alignment vertical="top"/>
    </xf>
    <xf numFmtId="164" fontId="5" fillId="0" borderId="18" xfId="0" applyNumberFormat="1" applyFont="1" applyBorder="1"/>
    <xf numFmtId="0" fontId="23" fillId="0" borderId="19" xfId="0" applyFont="1" applyBorder="1"/>
    <xf numFmtId="165" fontId="5" fillId="4" borderId="18" xfId="0" applyNumberFormat="1" applyFont="1" applyFill="1" applyBorder="1" applyAlignment="1">
      <alignment horizontal="center"/>
    </xf>
    <xf numFmtId="0" fontId="5" fillId="4" borderId="16" xfId="0" applyFont="1" applyFill="1" applyBorder="1" applyAlignment="1">
      <alignment horizontal="center"/>
    </xf>
    <xf numFmtId="164" fontId="5" fillId="4" borderId="18" xfId="0" applyNumberFormat="1" applyFont="1" applyFill="1" applyBorder="1"/>
    <xf numFmtId="0" fontId="5" fillId="12" borderId="19" xfId="0" applyFont="1" applyFill="1" applyBorder="1"/>
    <xf numFmtId="0" fontId="0" fillId="10" borderId="0" xfId="0" applyFill="1"/>
    <xf numFmtId="164" fontId="5" fillId="12" borderId="19" xfId="0" applyNumberFormat="1" applyFont="1" applyFill="1" applyBorder="1"/>
    <xf numFmtId="0" fontId="10" fillId="4" borderId="19" xfId="0" applyFont="1" applyFill="1" applyBorder="1" applyAlignment="1">
      <alignment horizontal="left"/>
    </xf>
    <xf numFmtId="0" fontId="11" fillId="12" borderId="19" xfId="0" applyFont="1" applyFill="1" applyBorder="1"/>
    <xf numFmtId="0" fontId="5" fillId="10" borderId="20" xfId="0" applyFont="1" applyFill="1" applyBorder="1" applyAlignment="1">
      <alignment horizontal="right"/>
    </xf>
    <xf numFmtId="0" fontId="5" fillId="12" borderId="21" xfId="0" applyFont="1" applyFill="1" applyBorder="1" applyAlignment="1">
      <alignment horizontal="right"/>
    </xf>
    <xf numFmtId="0" fontId="5" fillId="12" borderId="21" xfId="0" applyFont="1" applyFill="1" applyBorder="1"/>
    <xf numFmtId="0" fontId="5" fillId="12" borderId="2" xfId="0" applyFont="1" applyFill="1" applyBorder="1"/>
    <xf numFmtId="0" fontId="5" fillId="12" borderId="7" xfId="0" applyFont="1" applyFill="1" applyBorder="1"/>
    <xf numFmtId="14" fontId="5" fillId="12" borderId="2" xfId="0" applyNumberFormat="1" applyFont="1" applyFill="1" applyBorder="1"/>
    <xf numFmtId="0" fontId="0" fillId="10" borderId="19" xfId="0" applyFill="1" applyBorder="1"/>
    <xf numFmtId="0" fontId="5" fillId="4" borderId="19" xfId="0" applyFont="1" applyFill="1" applyBorder="1" applyAlignment="1">
      <alignment horizontal="left"/>
    </xf>
    <xf numFmtId="164" fontId="5" fillId="0" borderId="19" xfId="0" applyNumberFormat="1" applyFont="1" applyBorder="1" applyAlignment="1">
      <alignment horizontal="right"/>
    </xf>
    <xf numFmtId="164" fontId="5" fillId="4" borderId="19" xfId="0" applyNumberFormat="1" applyFont="1" applyFill="1" applyBorder="1" applyAlignment="1">
      <alignment horizontal="right"/>
    </xf>
    <xf numFmtId="0" fontId="5" fillId="4" borderId="19" xfId="0" applyFont="1" applyFill="1" applyBorder="1" applyAlignment="1">
      <alignment horizontal="center"/>
    </xf>
    <xf numFmtId="0" fontId="5" fillId="12" borderId="22" xfId="0" applyFont="1" applyFill="1" applyBorder="1"/>
    <xf numFmtId="0" fontId="23" fillId="10" borderId="19" xfId="0" applyFont="1" applyFill="1" applyBorder="1"/>
    <xf numFmtId="0" fontId="5" fillId="12" borderId="19" xfId="0" applyFont="1" applyFill="1" applyBorder="1" applyAlignment="1">
      <alignment horizontal="center"/>
    </xf>
    <xf numFmtId="0" fontId="8" fillId="12" borderId="19" xfId="0" applyFont="1" applyFill="1" applyBorder="1" applyAlignment="1">
      <alignment horizontal="left"/>
    </xf>
    <xf numFmtId="49" fontId="5" fillId="4" borderId="19" xfId="0" applyNumberFormat="1" applyFont="1" applyFill="1" applyBorder="1" applyAlignment="1">
      <alignment horizontal="left"/>
    </xf>
    <xf numFmtId="49" fontId="5" fillId="12" borderId="20" xfId="0" applyNumberFormat="1" applyFont="1" applyFill="1" applyBorder="1" applyAlignment="1">
      <alignment horizontal="left"/>
    </xf>
    <xf numFmtId="0" fontId="5" fillId="12" borderId="20" xfId="0" applyFont="1" applyFill="1" applyBorder="1"/>
    <xf numFmtId="0" fontId="23" fillId="10" borderId="20" xfId="0" applyFont="1" applyFill="1" applyBorder="1"/>
    <xf numFmtId="0" fontId="5" fillId="12" borderId="20" xfId="0" applyFont="1" applyFill="1" applyBorder="1" applyAlignment="1">
      <alignment horizontal="center"/>
    </xf>
    <xf numFmtId="0" fontId="5" fillId="12" borderId="21" xfId="0" applyFont="1" applyFill="1" applyBorder="1" applyAlignment="1">
      <alignment horizontal="left"/>
    </xf>
    <xf numFmtId="0" fontId="23" fillId="10" borderId="21" xfId="0" applyFont="1" applyFill="1" applyBorder="1"/>
    <xf numFmtId="0" fontId="5" fillId="12" borderId="21" xfId="0" applyFont="1" applyFill="1" applyBorder="1" applyAlignment="1">
      <alignment horizontal="center"/>
    </xf>
    <xf numFmtId="164" fontId="10" fillId="6" borderId="14" xfId="0" applyNumberFormat="1" applyFont="1" applyFill="1" applyBorder="1" applyAlignment="1">
      <alignment horizontal="right"/>
    </xf>
    <xf numFmtId="0" fontId="21" fillId="0" borderId="15" xfId="0" applyFont="1" applyBorder="1"/>
    <xf numFmtId="0" fontId="21" fillId="0" borderId="16" xfId="0" applyFont="1" applyBorder="1"/>
    <xf numFmtId="164" fontId="10" fillId="6" borderId="17" xfId="0" applyNumberFormat="1" applyFont="1" applyFill="1" applyBorder="1" applyAlignment="1">
      <alignment horizontal="right"/>
    </xf>
    <xf numFmtId="0" fontId="21" fillId="0" borderId="5" xfId="0" applyFont="1" applyBorder="1"/>
    <xf numFmtId="0" fontId="21" fillId="0" borderId="18" xfId="0" applyFont="1" applyBorder="1"/>
    <xf numFmtId="0" fontId="1" fillId="0" borderId="0" xfId="0" applyFont="1"/>
    <xf numFmtId="165" fontId="5" fillId="11" borderId="18" xfId="0" applyNumberFormat="1" applyFont="1" applyFill="1" applyBorder="1" applyAlignment="1">
      <alignment horizontal="center"/>
    </xf>
  </cellXfs>
  <cellStyles count="4">
    <cellStyle name="Normal" xfId="0" builtinId="0"/>
    <cellStyle name="Normal 2" xfId="1" xr:uid="{84F95D9E-20E8-48C0-9927-D213C06BBFCB}"/>
    <cellStyle name="Normal 3" xfId="3" xr:uid="{CFF5EF30-690F-4AE9-AAB6-F4E9D40C8317}"/>
    <cellStyle name="Percent 2" xfId="2" xr:uid="{D45169E9-486D-4245-80EB-66AE4A49FC69}"/>
  </cellStyles>
  <dxfs count="0"/>
  <tableStyles count="0" defaultTableStyle="TableStyleMedium2" defaultPivotStyle="PivotStyleLight16"/>
  <colors>
    <mruColors>
      <color rgb="FFFF6600"/>
      <color rgb="FFC48F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47" Type="http://schemas.openxmlformats.org/officeDocument/2006/relationships/calcChain" Target="calcChain.xml"/><Relationship Id="rId7" Type="http://schemas.openxmlformats.org/officeDocument/2006/relationships/worksheet" Target="worksheets/sheet7.xml"/><Relationship Id="rId46"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45"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43" Type="http://customschemas.google.com/relationships/workbookmetadata" Target="metadata"/></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180975</xdr:rowOff>
    </xdr:from>
    <xdr:ext cx="6448425" cy="47625"/>
    <xdr:grpSp>
      <xdr:nvGrpSpPr>
        <xdr:cNvPr id="2" name="Shape 2">
          <a:extLst>
            <a:ext uri="{FF2B5EF4-FFF2-40B4-BE49-F238E27FC236}">
              <a16:creationId xmlns:a16="http://schemas.microsoft.com/office/drawing/2014/main" id="{00000000-0008-0000-1200-000002000000}"/>
            </a:ext>
          </a:extLst>
        </xdr:cNvPr>
        <xdr:cNvGrpSpPr/>
      </xdr:nvGrpSpPr>
      <xdr:grpSpPr>
        <a:xfrm>
          <a:off x="0" y="174625"/>
          <a:ext cx="6448425" cy="47625"/>
          <a:chOff x="2121788" y="3756188"/>
          <a:chExt cx="6448425" cy="41056"/>
        </a:xfrm>
      </xdr:grpSpPr>
      <xdr:grpSp>
        <xdr:nvGrpSpPr>
          <xdr:cNvPr id="7" name="Shape 7">
            <a:extLst>
              <a:ext uri="{FF2B5EF4-FFF2-40B4-BE49-F238E27FC236}">
                <a16:creationId xmlns:a16="http://schemas.microsoft.com/office/drawing/2014/main" id="{00000000-0008-0000-1200-000007000000}"/>
              </a:ext>
            </a:extLst>
          </xdr:cNvPr>
          <xdr:cNvGrpSpPr/>
        </xdr:nvGrpSpPr>
        <xdr:grpSpPr>
          <a:xfrm>
            <a:off x="2121788" y="3756188"/>
            <a:ext cx="6448425" cy="41056"/>
            <a:chOff x="0" y="0"/>
            <a:chExt cx="4385" cy="25"/>
          </a:xfrm>
        </xdr:grpSpPr>
        <xdr:sp macro="" textlink="">
          <xdr:nvSpPr>
            <xdr:cNvPr id="8" name="Shape 8">
              <a:extLst>
                <a:ext uri="{FF2B5EF4-FFF2-40B4-BE49-F238E27FC236}">
                  <a16:creationId xmlns:a16="http://schemas.microsoft.com/office/drawing/2014/main" id="{00000000-0008-0000-1200-000008000000}"/>
                </a:ext>
              </a:extLst>
            </xdr:cNvPr>
            <xdr:cNvSpPr/>
          </xdr:nvSpPr>
          <xdr:spPr>
            <a:xfrm>
              <a:off x="0" y="0"/>
              <a:ext cx="4375" cy="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 name="Shape 9">
              <a:extLst>
                <a:ext uri="{FF2B5EF4-FFF2-40B4-BE49-F238E27FC236}">
                  <a16:creationId xmlns:a16="http://schemas.microsoft.com/office/drawing/2014/main" id="{00000000-0008-0000-1200-000009000000}"/>
                </a:ext>
              </a:extLst>
            </xdr:cNvPr>
            <xdr:cNvCxnSpPr/>
          </xdr:nvCxnSpPr>
          <xdr:spPr>
            <a:xfrm>
              <a:off x="0" y="14"/>
              <a:ext cx="4385" cy="0"/>
            </a:xfrm>
            <a:prstGeom prst="straightConnector1">
              <a:avLst/>
            </a:prstGeom>
            <a:noFill/>
            <a:ln w="18275" cap="flat" cmpd="sng">
              <a:solidFill>
                <a:srgbClr val="000000"/>
              </a:solidFill>
              <a:prstDash val="solid"/>
              <a:round/>
              <a:headEnd type="none" w="med" len="med"/>
              <a:tailEnd type="none" w="med" len="med"/>
            </a:ln>
          </xdr:spPr>
        </xdr:cxnSp>
      </xdr:grpSp>
    </xdr:grpSp>
    <xdr:clientData fLocksWithSheet="0"/>
  </xdr:oneCellAnchor>
  <xdr:oneCellAnchor>
    <xdr:from>
      <xdr:col>0</xdr:col>
      <xdr:colOff>0</xdr:colOff>
      <xdr:row>57</xdr:row>
      <xdr:rowOff>19050</xdr:rowOff>
    </xdr:from>
    <xdr:ext cx="6067425" cy="161925"/>
    <xdr:grpSp>
      <xdr:nvGrpSpPr>
        <xdr:cNvPr id="3" name="Shape 2">
          <a:extLst>
            <a:ext uri="{FF2B5EF4-FFF2-40B4-BE49-F238E27FC236}">
              <a16:creationId xmlns:a16="http://schemas.microsoft.com/office/drawing/2014/main" id="{00000000-0008-0000-1200-000003000000}"/>
            </a:ext>
          </a:extLst>
        </xdr:cNvPr>
        <xdr:cNvGrpSpPr/>
      </xdr:nvGrpSpPr>
      <xdr:grpSpPr>
        <a:xfrm>
          <a:off x="0" y="10153650"/>
          <a:ext cx="6067425" cy="161925"/>
          <a:chOff x="2312288" y="3721372"/>
          <a:chExt cx="6067425" cy="139591"/>
        </a:xfrm>
      </xdr:grpSpPr>
      <xdr:grpSp>
        <xdr:nvGrpSpPr>
          <xdr:cNvPr id="10" name="Shape 10">
            <a:extLst>
              <a:ext uri="{FF2B5EF4-FFF2-40B4-BE49-F238E27FC236}">
                <a16:creationId xmlns:a16="http://schemas.microsoft.com/office/drawing/2014/main" id="{00000000-0008-0000-1200-00000A000000}"/>
              </a:ext>
            </a:extLst>
          </xdr:cNvPr>
          <xdr:cNvGrpSpPr/>
        </xdr:nvGrpSpPr>
        <xdr:grpSpPr>
          <a:xfrm rot="10800000" flipH="1">
            <a:off x="2312288" y="3721372"/>
            <a:ext cx="6067425" cy="139591"/>
            <a:chOff x="0" y="0"/>
            <a:chExt cx="9418" cy="25"/>
          </a:xfrm>
        </xdr:grpSpPr>
        <xdr:sp macro="" textlink="">
          <xdr:nvSpPr>
            <xdr:cNvPr id="4" name="Shape 8">
              <a:extLst>
                <a:ext uri="{FF2B5EF4-FFF2-40B4-BE49-F238E27FC236}">
                  <a16:creationId xmlns:a16="http://schemas.microsoft.com/office/drawing/2014/main" id="{00000000-0008-0000-1200-000004000000}"/>
                </a:ext>
              </a:extLst>
            </xdr:cNvPr>
            <xdr:cNvSpPr/>
          </xdr:nvSpPr>
          <xdr:spPr>
            <a:xfrm>
              <a:off x="0" y="0"/>
              <a:ext cx="9400" cy="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1" name="Shape 11">
              <a:extLst>
                <a:ext uri="{FF2B5EF4-FFF2-40B4-BE49-F238E27FC236}">
                  <a16:creationId xmlns:a16="http://schemas.microsoft.com/office/drawing/2014/main" id="{00000000-0008-0000-1200-00000B000000}"/>
                </a:ext>
              </a:extLst>
            </xdr:cNvPr>
            <xdr:cNvCxnSpPr/>
          </xdr:nvCxnSpPr>
          <xdr:spPr>
            <a:xfrm>
              <a:off x="0" y="14"/>
              <a:ext cx="9418" cy="0"/>
            </a:xfrm>
            <a:prstGeom prst="straightConnector1">
              <a:avLst/>
            </a:prstGeom>
            <a:noFill/>
            <a:ln w="18275" cap="flat" cmpd="sng">
              <a:solidFill>
                <a:srgbClr val="000000"/>
              </a:solidFill>
              <a:prstDash val="solid"/>
              <a:round/>
              <a:headEnd type="none" w="med" len="med"/>
              <a:tailEnd type="none" w="med" len="med"/>
            </a:ln>
          </xdr:spPr>
        </xdr:cxnSp>
      </xdr:grp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timator/Downloads/Estimating%20Templates/Blulevel%20Estimating%20Template%202021%20-%20v9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stimator/Downloads/Estimating%20Templates/Blulevel%20Estimating%20Template%202021%20-%20v93%20-pricing.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Estimator\Desktop\Blulevel%20Standard%20Estimate%20-%2019%20Buddaroo%20Road,%20Bowral%20-%2007112024%20v1.xlsx" TargetMode="External"/><Relationship Id="rId1" Type="http://schemas.openxmlformats.org/officeDocument/2006/relationships/externalLinkPath" Target="Blulevel%20Standard%20Estimate%20-%2019%20Buddaroo%20Road,%20Bowral%20-%2007112024%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Cover Sheet"/>
      <sheetName val="Standard Estimating"/>
      <sheetName val="Standard Client Breakdown+"/>
      <sheetName val="Standard Builder Breakdown+"/>
      <sheetName val=" "/>
      <sheetName val="Lbr Pricing Database"/>
      <sheetName val="      "/>
      <sheetName val="  "/>
      <sheetName val="Basic Estimation"/>
      <sheetName val="Option 1) Client Report"/>
      <sheetName val="Option 2) Client Report"/>
      <sheetName val="Terms Conditions "/>
      <sheetName val="    "/>
      <sheetName val="Est Start"/>
      <sheetName val="Price Database"/>
      <sheetName val="Pricing Data"/>
      <sheetName val="Additional items for Premium "/>
      <sheetName val="Data Search RH"/>
      <sheetName val="NEW Estimate Data"/>
      <sheetName val="Database to build trade labour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Cover Sheet"/>
      <sheetName val="Content "/>
      <sheetName val="Standard Estimating"/>
      <sheetName val="Standard Client Breakdown+"/>
      <sheetName val="Standard Builder Breakdown+"/>
      <sheetName val=" "/>
      <sheetName val="Lbr Pricing Database"/>
      <sheetName val="Terms Conditions    "/>
      <sheetName val="      "/>
      <sheetName val="  "/>
      <sheetName val="Basic Estimation"/>
      <sheetName val="Option 1) Client Report"/>
      <sheetName val="Option 2) Client Report"/>
      <sheetName val="Terms Conditions "/>
      <sheetName val="    "/>
      <sheetName val="Est Start"/>
      <sheetName val="Price Database"/>
      <sheetName val="Pricing Data"/>
      <sheetName val="Additional items for Premium "/>
      <sheetName val="Data Search RH"/>
      <sheetName val="NEW Estimate Data"/>
      <sheetName val="Database to build trade labour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s"/>
      <sheetName val="Custom Items"/>
      <sheetName val="Master Price Library"/>
      <sheetName val="Scheduling Data"/>
      <sheetName val="Master Scheduling Data"/>
      <sheetName val="    "/>
      <sheetName val="For Comparing"/>
      <sheetName val="Cost Recipies"/>
      <sheetName val="       "/>
      <sheetName val="BL Rates Coding"/>
      <sheetName val="Standard Cover Sheet"/>
      <sheetName val="Content "/>
      <sheetName val="Standard Estimating"/>
      <sheetName val="Standard Client Breakdown+"/>
      <sheetName val="NEW - Client Summary "/>
      <sheetName val="Standard Builder Breakdown+"/>
      <sheetName val="Basic Estimation"/>
      <sheetName val="Option 1) Client Report"/>
      <sheetName val="Option 2) Client Report"/>
      <sheetName val="Carpentry Estimate"/>
      <sheetName val="Premium Cover Sheet"/>
      <sheetName val="Premium Estimation"/>
      <sheetName val="Premium Client Breakdown"/>
      <sheetName val="Premium Builder Breakdown"/>
      <sheetName val="Terms Conditions    "/>
      <sheetName val=" "/>
      <sheetName val="RE Rates Coding"/>
      <sheetName val="RE Production Estimating "/>
      <sheetName val="Production Client Report"/>
      <sheetName val="Production OH Sheet"/>
      <sheetName val="Construction Estimating"/>
      <sheetName val="Construction Client Report"/>
      <sheetName val="RE Prelim Estimation "/>
      <sheetName val="Construction OH Sheet"/>
      <sheetName val="   "/>
      <sheetName val="ME Rates Coding"/>
      <sheetName val="ME Rates Coding +"/>
      <sheetName val="Sales Estimation"/>
      <sheetName val="Builders Estimation"/>
      <sheetName val="Cost Estimate"/>
    </sheetNames>
    <sheetDataSet>
      <sheetData sheetId="0"/>
      <sheetData sheetId="1"/>
      <sheetData sheetId="2">
        <row r="389">
          <cell r="F389" t="str">
            <v xml:space="preserve">Site Welding Allowance </v>
          </cell>
          <cell r="G389">
            <v>69.14</v>
          </cell>
          <cell r="H389">
            <v>74.599999999999994</v>
          </cell>
          <cell r="I389">
            <v>77.330000000000013</v>
          </cell>
          <cell r="J389">
            <v>77.330000000000013</v>
          </cell>
          <cell r="K389">
            <v>80.06</v>
          </cell>
          <cell r="L389">
            <v>82.789999999999992</v>
          </cell>
          <cell r="M389">
            <v>83.882000000000005</v>
          </cell>
          <cell r="N389">
            <v>69.14</v>
          </cell>
        </row>
        <row r="392">
          <cell r="F392" t="str">
            <v>PFC Beam - Galv</v>
          </cell>
          <cell r="G392">
            <v>173.8</v>
          </cell>
          <cell r="H392">
            <v>173.8</v>
          </cell>
          <cell r="I392">
            <v>173.8</v>
          </cell>
          <cell r="J392">
            <v>173.8</v>
          </cell>
          <cell r="K392">
            <v>173.8</v>
          </cell>
          <cell r="L392">
            <v>173.8</v>
          </cell>
          <cell r="M392">
            <v>173.8</v>
          </cell>
          <cell r="N392">
            <v>173.8</v>
          </cell>
        </row>
        <row r="393">
          <cell r="F393" t="str">
            <v>Universal Beams - Galv</v>
          </cell>
          <cell r="G393">
            <v>217.2</v>
          </cell>
          <cell r="H393">
            <v>217.2</v>
          </cell>
          <cell r="I393">
            <v>217.2</v>
          </cell>
          <cell r="J393">
            <v>217.2</v>
          </cell>
          <cell r="K393">
            <v>217.2</v>
          </cell>
          <cell r="L393">
            <v>217.2</v>
          </cell>
          <cell r="M393">
            <v>217.2</v>
          </cell>
          <cell r="N393">
            <v>217.2</v>
          </cell>
        </row>
        <row r="394">
          <cell r="F394" t="str">
            <v>Tee Bar Beam - Galv</v>
          </cell>
          <cell r="G394">
            <v>82.627200000000002</v>
          </cell>
          <cell r="H394">
            <v>91.808000000000007</v>
          </cell>
          <cell r="I394">
            <v>120.498</v>
          </cell>
          <cell r="J394">
            <v>135.19875600000003</v>
          </cell>
          <cell r="K394">
            <v>141.63679200000004</v>
          </cell>
          <cell r="L394">
            <v>148.07482800000002</v>
          </cell>
          <cell r="M394">
            <v>150.65004240000002</v>
          </cell>
          <cell r="N394">
            <v>82.627200000000002</v>
          </cell>
        </row>
        <row r="395">
          <cell r="F395" t="str">
            <v>Angles for Windows  - Galv</v>
          </cell>
          <cell r="G395">
            <v>29.016000000000002</v>
          </cell>
          <cell r="H395">
            <v>32.24</v>
          </cell>
          <cell r="I395">
            <v>42.314999999999998</v>
          </cell>
          <cell r="J395">
            <v>47.477429999999998</v>
          </cell>
          <cell r="K395">
            <v>49.738260000000004</v>
          </cell>
          <cell r="L395">
            <v>51.999089999999995</v>
          </cell>
          <cell r="M395">
            <v>52.903421999999999</v>
          </cell>
          <cell r="N395">
            <v>29.016000000000002</v>
          </cell>
        </row>
        <row r="396">
          <cell r="F396" t="str">
            <v>Steel Framed Roof- Supply</v>
          </cell>
          <cell r="G396">
            <v>51.59</v>
          </cell>
          <cell r="H396">
            <v>51.59</v>
          </cell>
          <cell r="I396">
            <v>51.59</v>
          </cell>
          <cell r="J396">
            <v>51.59</v>
          </cell>
          <cell r="K396">
            <v>51.59</v>
          </cell>
          <cell r="L396">
            <v>51.59</v>
          </cell>
          <cell r="M396">
            <v>51.59</v>
          </cell>
          <cell r="N396">
            <v>51.59</v>
          </cell>
        </row>
        <row r="397">
          <cell r="F397" t="str">
            <v>Portal Frame Fabrication</v>
          </cell>
          <cell r="G397">
            <v>889.2</v>
          </cell>
          <cell r="H397">
            <v>988</v>
          </cell>
          <cell r="I397">
            <v>1296.75</v>
          </cell>
          <cell r="J397">
            <v>1454.9535000000001</v>
          </cell>
          <cell r="K397">
            <v>1524.2370000000003</v>
          </cell>
          <cell r="L397">
            <v>1593.5204999999999</v>
          </cell>
          <cell r="M397">
            <v>1621.2338999999999</v>
          </cell>
          <cell r="N397">
            <v>889.2</v>
          </cell>
        </row>
        <row r="398">
          <cell r="F398" t="str">
            <v>Steel Columns SHS</v>
          </cell>
          <cell r="G398">
            <v>398.9</v>
          </cell>
          <cell r="H398">
            <v>398.9</v>
          </cell>
          <cell r="I398">
            <v>398.9</v>
          </cell>
          <cell r="J398">
            <v>478.67999999999995</v>
          </cell>
          <cell r="K398">
            <v>478.67999999999995</v>
          </cell>
          <cell r="L398">
            <v>478.67999999999995</v>
          </cell>
          <cell r="M398">
            <v>574.41599999999994</v>
          </cell>
          <cell r="N398">
            <v>574.41599999999994</v>
          </cell>
        </row>
        <row r="399">
          <cell r="F399" t="str">
            <v>Splays, Notches</v>
          </cell>
          <cell r="G399">
            <v>23.400000000000002</v>
          </cell>
          <cell r="H399">
            <v>25.740000000000006</v>
          </cell>
          <cell r="I399">
            <v>28.314000000000007</v>
          </cell>
          <cell r="J399">
            <v>31.145400000000009</v>
          </cell>
          <cell r="K399">
            <v>34.259940000000014</v>
          </cell>
          <cell r="L399">
            <v>37.685934000000017</v>
          </cell>
          <cell r="M399">
            <v>41.454527400000025</v>
          </cell>
          <cell r="N399">
            <v>23.400000000000002</v>
          </cell>
        </row>
        <row r="400">
          <cell r="F400" t="str">
            <v>Site Transport</v>
          </cell>
          <cell r="G400">
            <v>324</v>
          </cell>
          <cell r="H400">
            <v>360</v>
          </cell>
          <cell r="I400">
            <v>472.5</v>
          </cell>
          <cell r="J400">
            <v>530.1450000000001</v>
          </cell>
          <cell r="K400">
            <v>555.3900000000001</v>
          </cell>
          <cell r="L400">
            <v>580.6350000000001</v>
          </cell>
          <cell r="M400">
            <v>590.73300000000006</v>
          </cell>
          <cell r="N400">
            <v>324</v>
          </cell>
        </row>
        <row r="404">
          <cell r="F404" t="str">
            <v>PFC Beam - Galv</v>
          </cell>
          <cell r="G404">
            <v>58.968000000000011</v>
          </cell>
          <cell r="H404">
            <v>73.710000000000008</v>
          </cell>
          <cell r="I404">
            <v>90.090000000000018</v>
          </cell>
          <cell r="J404">
            <v>98.28</v>
          </cell>
          <cell r="K404">
            <v>106.47000000000001</v>
          </cell>
          <cell r="L404">
            <v>117.117</v>
          </cell>
          <cell r="M404">
            <v>127.764</v>
          </cell>
          <cell r="N404">
            <v>58.968000000000011</v>
          </cell>
        </row>
        <row r="405">
          <cell r="F405" t="str">
            <v>Universal Beams - Galv</v>
          </cell>
          <cell r="G405">
            <v>58.968000000000011</v>
          </cell>
          <cell r="H405">
            <v>73.710000000000008</v>
          </cell>
          <cell r="I405">
            <v>90.090000000000018</v>
          </cell>
          <cell r="J405">
            <v>98.28</v>
          </cell>
          <cell r="K405">
            <v>106.47000000000001</v>
          </cell>
          <cell r="L405">
            <v>117.117</v>
          </cell>
          <cell r="M405">
            <v>127.764</v>
          </cell>
          <cell r="N405">
            <v>58.968000000000011</v>
          </cell>
        </row>
        <row r="406">
          <cell r="F406" t="str">
            <v>Tee Bar Beam - Galv</v>
          </cell>
          <cell r="G406">
            <v>59.125248000000013</v>
          </cell>
          <cell r="H406">
            <v>73.906560000000013</v>
          </cell>
          <cell r="I406">
            <v>90.330240000000018</v>
          </cell>
          <cell r="J406">
            <v>98.542080000000013</v>
          </cell>
          <cell r="K406">
            <v>106.75392000000001</v>
          </cell>
          <cell r="L406">
            <v>117.42931200000002</v>
          </cell>
          <cell r="M406">
            <v>128.104704</v>
          </cell>
          <cell r="N406">
            <v>59.125248000000013</v>
          </cell>
        </row>
        <row r="407">
          <cell r="F407" t="str">
            <v>Angles for Windows  - Galv</v>
          </cell>
          <cell r="G407">
            <v>2.9483999999999999</v>
          </cell>
          <cell r="H407">
            <v>3.6854999999999998</v>
          </cell>
          <cell r="I407">
            <v>4.5045000000000002</v>
          </cell>
          <cell r="J407">
            <v>4.9139999999999997</v>
          </cell>
          <cell r="K407">
            <v>5.3235000000000001</v>
          </cell>
          <cell r="L407">
            <v>5.8558500000000002</v>
          </cell>
          <cell r="M407">
            <v>6.3882000000000003</v>
          </cell>
          <cell r="N407">
            <v>2.9483999999999999</v>
          </cell>
        </row>
        <row r="409">
          <cell r="F409" t="str">
            <v>Steel Framed Roof- Labour</v>
          </cell>
          <cell r="G409">
            <v>48.59</v>
          </cell>
          <cell r="H409">
            <v>48.59</v>
          </cell>
          <cell r="I409">
            <v>48.59</v>
          </cell>
          <cell r="J409">
            <v>48.59</v>
          </cell>
          <cell r="K409">
            <v>48.59</v>
          </cell>
          <cell r="L409">
            <v>48.59</v>
          </cell>
          <cell r="M409">
            <v>48.59</v>
          </cell>
          <cell r="N409">
            <v>48.59</v>
          </cell>
        </row>
        <row r="410">
          <cell r="F410" t="str">
            <v>Portal Frame Handling</v>
          </cell>
          <cell r="G410">
            <v>520</v>
          </cell>
          <cell r="H410">
            <v>650</v>
          </cell>
          <cell r="I410">
            <v>650</v>
          </cell>
          <cell r="J410">
            <v>650</v>
          </cell>
          <cell r="K410">
            <v>650</v>
          </cell>
          <cell r="L410">
            <v>650</v>
          </cell>
          <cell r="M410">
            <v>650</v>
          </cell>
          <cell r="N410">
            <v>520</v>
          </cell>
        </row>
        <row r="411">
          <cell r="F411" t="str">
            <v>Steel Columns SHS</v>
          </cell>
          <cell r="G411">
            <v>217.59200000000001</v>
          </cell>
          <cell r="H411">
            <v>271.99</v>
          </cell>
          <cell r="I411">
            <v>271.99</v>
          </cell>
          <cell r="J411">
            <v>326.38799999999998</v>
          </cell>
          <cell r="K411">
            <v>326.38799999999998</v>
          </cell>
          <cell r="L411">
            <v>326.38799999999998</v>
          </cell>
          <cell r="M411">
            <v>391.66559999999998</v>
          </cell>
          <cell r="N411">
            <v>391.66559999999998</v>
          </cell>
        </row>
        <row r="412">
          <cell r="F412" t="str">
            <v>Splays, Notches</v>
          </cell>
          <cell r="G412">
            <v>78.624000000000009</v>
          </cell>
          <cell r="H412">
            <v>98.28</v>
          </cell>
          <cell r="I412">
            <v>120.12000000000002</v>
          </cell>
          <cell r="J412">
            <v>131.04</v>
          </cell>
          <cell r="K412">
            <v>141.96</v>
          </cell>
          <cell r="L412">
            <v>156.15600000000003</v>
          </cell>
          <cell r="M412">
            <v>170.352</v>
          </cell>
          <cell r="N412">
            <v>78.624000000000009</v>
          </cell>
        </row>
        <row r="413">
          <cell r="F413" t="str">
            <v xml:space="preserve">Crane Hire </v>
          </cell>
          <cell r="G413">
            <v>220</v>
          </cell>
          <cell r="H413">
            <v>220</v>
          </cell>
          <cell r="I413">
            <v>305</v>
          </cell>
          <cell r="J413">
            <v>305</v>
          </cell>
          <cell r="K413">
            <v>355</v>
          </cell>
          <cell r="L413">
            <v>355</v>
          </cell>
          <cell r="M413">
            <v>480</v>
          </cell>
          <cell r="N413">
            <v>220</v>
          </cell>
        </row>
        <row r="416">
          <cell r="F416" t="str">
            <v>Hire - Welder ARC - 580 AMP DC - Deisel</v>
          </cell>
          <cell r="G416">
            <v>149</v>
          </cell>
          <cell r="H416">
            <v>149</v>
          </cell>
          <cell r="I416">
            <v>149</v>
          </cell>
          <cell r="J416">
            <v>149</v>
          </cell>
          <cell r="K416">
            <v>149</v>
          </cell>
          <cell r="L416">
            <v>149</v>
          </cell>
          <cell r="M416">
            <v>149</v>
          </cell>
          <cell r="N416">
            <v>149</v>
          </cell>
        </row>
        <row r="417">
          <cell r="F417" t="str">
            <v xml:space="preserve">Site Welding Allowance </v>
          </cell>
          <cell r="G417">
            <v>69.14</v>
          </cell>
          <cell r="H417">
            <v>74.599999999999994</v>
          </cell>
          <cell r="I417">
            <v>77.330000000000013</v>
          </cell>
          <cell r="J417">
            <v>77.330000000000013</v>
          </cell>
          <cell r="K417">
            <v>80.06</v>
          </cell>
          <cell r="L417">
            <v>82.789999999999992</v>
          </cell>
          <cell r="M417">
            <v>83.882000000000005</v>
          </cell>
          <cell r="N417">
            <v>69.14</v>
          </cell>
        </row>
        <row r="420">
          <cell r="G420">
            <v>2</v>
          </cell>
          <cell r="H420">
            <v>3</v>
          </cell>
          <cell r="I420">
            <v>4</v>
          </cell>
          <cell r="J420">
            <v>5</v>
          </cell>
          <cell r="K420">
            <v>6</v>
          </cell>
          <cell r="L420">
            <v>7</v>
          </cell>
          <cell r="M420">
            <v>8</v>
          </cell>
          <cell r="N420">
            <v>9</v>
          </cell>
        </row>
        <row r="423">
          <cell r="F423" t="str">
            <v>Timber framed staircase</v>
          </cell>
          <cell r="G423">
            <v>311.9058</v>
          </cell>
          <cell r="H423">
            <v>407.72</v>
          </cell>
          <cell r="I423">
            <v>428.10600000000005</v>
          </cell>
          <cell r="J423">
            <v>428.10600000000005</v>
          </cell>
          <cell r="K423">
            <v>448.49200000000008</v>
          </cell>
          <cell r="L423">
            <v>468.87799999999999</v>
          </cell>
          <cell r="M423">
            <v>477.0324</v>
          </cell>
          <cell r="N423">
            <v>477.0324</v>
          </cell>
        </row>
        <row r="424">
          <cell r="F424" t="str">
            <v>Minimum square landing to staircase</v>
          </cell>
          <cell r="G424">
            <v>443.54699999999991</v>
          </cell>
          <cell r="H424">
            <v>579.79999999999995</v>
          </cell>
          <cell r="I424">
            <v>608.79</v>
          </cell>
          <cell r="J424">
            <v>608.79</v>
          </cell>
          <cell r="K424">
            <v>637.78</v>
          </cell>
          <cell r="L424">
            <v>666.76999999999987</v>
          </cell>
          <cell r="M424">
            <v>678.36599999999987</v>
          </cell>
          <cell r="N424">
            <v>678.36599999999987</v>
          </cell>
        </row>
        <row r="425">
          <cell r="F425" t="str">
            <v xml:space="preserve">Timber framed staircase - wide </v>
          </cell>
          <cell r="G425">
            <v>1245.42</v>
          </cell>
          <cell r="H425">
            <v>1628</v>
          </cell>
          <cell r="I425">
            <v>1709.4</v>
          </cell>
          <cell r="J425">
            <v>1709.4</v>
          </cell>
          <cell r="K425">
            <v>1790.8000000000002</v>
          </cell>
          <cell r="L425">
            <v>1872.1999999999998</v>
          </cell>
          <cell r="M425">
            <v>1904.76</v>
          </cell>
          <cell r="N425">
            <v>1904.76</v>
          </cell>
        </row>
        <row r="428">
          <cell r="F428" t="str">
            <v xml:space="preserve">Build timber framed staircase 900mm wide </v>
          </cell>
          <cell r="G428">
            <v>188.70000000000002</v>
          </cell>
          <cell r="H428">
            <v>235.875</v>
          </cell>
          <cell r="I428">
            <v>277.5</v>
          </cell>
          <cell r="J428">
            <v>277.5</v>
          </cell>
          <cell r="K428">
            <v>277.5</v>
          </cell>
          <cell r="L428">
            <v>277.5</v>
          </cell>
          <cell r="M428">
            <v>277.5</v>
          </cell>
          <cell r="N428">
            <v>188.70000000000002</v>
          </cell>
        </row>
        <row r="429">
          <cell r="F429" t="str">
            <v>Build square landing to staircase - Labour</v>
          </cell>
          <cell r="G429">
            <v>204</v>
          </cell>
          <cell r="H429">
            <v>255</v>
          </cell>
          <cell r="I429">
            <v>300</v>
          </cell>
          <cell r="J429">
            <v>300</v>
          </cell>
          <cell r="K429">
            <v>300</v>
          </cell>
          <cell r="L429">
            <v>300</v>
          </cell>
          <cell r="M429">
            <v>300</v>
          </cell>
          <cell r="N429">
            <v>204</v>
          </cell>
        </row>
        <row r="430">
          <cell r="F430" t="str">
            <v xml:space="preserve">Timber framed staircase - wide </v>
          </cell>
          <cell r="G430">
            <v>679.32</v>
          </cell>
          <cell r="H430">
            <v>849.15</v>
          </cell>
          <cell r="I430">
            <v>1165.5</v>
          </cell>
          <cell r="J430">
            <v>1165.5</v>
          </cell>
          <cell r="K430">
            <v>1221</v>
          </cell>
          <cell r="L430">
            <v>1276.5</v>
          </cell>
          <cell r="M430">
            <v>1298.6999999999998</v>
          </cell>
          <cell r="N430">
            <v>1298.6999999999998</v>
          </cell>
        </row>
        <row r="433">
          <cell r="F433" t="str">
            <v>Curved Timber Stringer</v>
          </cell>
          <cell r="G433">
            <v>208.42499999999998</v>
          </cell>
          <cell r="H433">
            <v>208.42499999999998</v>
          </cell>
          <cell r="I433">
            <v>208.42499999999998</v>
          </cell>
          <cell r="J433">
            <v>208.42499999999998</v>
          </cell>
          <cell r="K433">
            <v>208.42499999999998</v>
          </cell>
          <cell r="L433">
            <v>208.42499999999998</v>
          </cell>
          <cell r="M433">
            <v>208.42499999999998</v>
          </cell>
          <cell r="N433">
            <v>208.42499999999998</v>
          </cell>
        </row>
        <row r="434">
          <cell r="F434" t="str">
            <v>Timber Treads</v>
          </cell>
          <cell r="G434">
            <v>277.29000000000002</v>
          </cell>
          <cell r="H434">
            <v>308.09999999999997</v>
          </cell>
          <cell r="I434">
            <v>323.50500000000005</v>
          </cell>
          <cell r="J434">
            <v>323.50500000000005</v>
          </cell>
          <cell r="K434">
            <v>338.91</v>
          </cell>
          <cell r="L434">
            <v>354.315</v>
          </cell>
          <cell r="M434">
            <v>360.47699999999998</v>
          </cell>
          <cell r="N434">
            <v>360.47699999999998</v>
          </cell>
        </row>
        <row r="437">
          <cell r="F437" t="str">
            <v>Curved Timber Stringer</v>
          </cell>
          <cell r="G437">
            <v>116.71799999999999</v>
          </cell>
          <cell r="H437">
            <v>145.89749999999998</v>
          </cell>
          <cell r="I437">
            <v>145.89749999999998</v>
          </cell>
          <cell r="J437">
            <v>145.89749999999998</v>
          </cell>
          <cell r="K437">
            <v>145.89749999999998</v>
          </cell>
          <cell r="L437">
            <v>145.89749999999998</v>
          </cell>
          <cell r="M437">
            <v>145.89749999999998</v>
          </cell>
          <cell r="N437">
            <v>145.89749999999998</v>
          </cell>
        </row>
        <row r="438">
          <cell r="F438" t="str">
            <v>Timber Treads</v>
          </cell>
          <cell r="G438">
            <v>155.28240000000002</v>
          </cell>
          <cell r="H438">
            <v>194.10300000000001</v>
          </cell>
          <cell r="I438">
            <v>226.45350000000002</v>
          </cell>
          <cell r="J438">
            <v>226.45350000000002</v>
          </cell>
          <cell r="K438">
            <v>237.23699999999999</v>
          </cell>
          <cell r="L438">
            <v>248.02049999999997</v>
          </cell>
          <cell r="M438">
            <v>252.33389999999997</v>
          </cell>
          <cell r="N438">
            <v>252.33389999999997</v>
          </cell>
        </row>
        <row r="439">
          <cell r="F439" t="str">
            <v>Fabrication Allowance</v>
          </cell>
          <cell r="G439">
            <v>5600</v>
          </cell>
          <cell r="H439">
            <v>7000</v>
          </cell>
          <cell r="I439">
            <v>10080</v>
          </cell>
          <cell r="J439">
            <v>12096</v>
          </cell>
          <cell r="K439">
            <v>12700.8</v>
          </cell>
          <cell r="L439">
            <v>13335.84</v>
          </cell>
          <cell r="M439">
            <v>14002.632000000001</v>
          </cell>
          <cell r="N439">
            <v>14702.763600000002</v>
          </cell>
        </row>
        <row r="442">
          <cell r="F442" t="str">
            <v>RHS Beams - Glav</v>
          </cell>
          <cell r="G442">
            <v>297.75</v>
          </cell>
          <cell r="H442">
            <v>297.75</v>
          </cell>
          <cell r="I442">
            <v>297.75</v>
          </cell>
          <cell r="J442">
            <v>297.75</v>
          </cell>
          <cell r="K442">
            <v>297.75</v>
          </cell>
          <cell r="L442">
            <v>297.75</v>
          </cell>
          <cell r="M442">
            <v>297.75</v>
          </cell>
          <cell r="N442">
            <v>297.75</v>
          </cell>
        </row>
        <row r="443">
          <cell r="F443" t="str">
            <v>Steel plate Treads</v>
          </cell>
          <cell r="G443">
            <v>462.15000000000003</v>
          </cell>
          <cell r="H443">
            <v>513.5</v>
          </cell>
          <cell r="I443">
            <v>539.17500000000007</v>
          </cell>
          <cell r="J443">
            <v>539.17500000000007</v>
          </cell>
          <cell r="K443">
            <v>564.85</v>
          </cell>
          <cell r="L443">
            <v>590.52499999999998</v>
          </cell>
          <cell r="M443">
            <v>600.79499999999996</v>
          </cell>
          <cell r="N443">
            <v>600.79499999999996</v>
          </cell>
        </row>
        <row r="444">
          <cell r="F444" t="str">
            <v>Hire - Welder ARC - 580 AMP DC - Deisel</v>
          </cell>
          <cell r="G444">
            <v>149</v>
          </cell>
          <cell r="H444">
            <v>149</v>
          </cell>
          <cell r="I444">
            <v>149</v>
          </cell>
          <cell r="J444">
            <v>149</v>
          </cell>
          <cell r="K444">
            <v>149</v>
          </cell>
          <cell r="L444">
            <v>149</v>
          </cell>
          <cell r="M444">
            <v>149</v>
          </cell>
          <cell r="N444">
            <v>149</v>
          </cell>
        </row>
        <row r="445">
          <cell r="F445" t="str">
            <v>Allowance for fabrication</v>
          </cell>
          <cell r="G445">
            <v>10000</v>
          </cell>
          <cell r="H445">
            <v>12000</v>
          </cell>
          <cell r="I445">
            <v>14400</v>
          </cell>
          <cell r="J445">
            <v>17280</v>
          </cell>
          <cell r="K445">
            <v>18144</v>
          </cell>
          <cell r="L445">
            <v>19051.2</v>
          </cell>
          <cell r="M445">
            <v>20003.760000000002</v>
          </cell>
          <cell r="N445">
            <v>21003.948000000004</v>
          </cell>
        </row>
        <row r="449">
          <cell r="F449" t="str">
            <v>RHS Beams - Glav</v>
          </cell>
          <cell r="G449">
            <v>109.56262400000001</v>
          </cell>
          <cell r="H449">
            <v>136.95328000000001</v>
          </cell>
          <cell r="I449">
            <v>143.11216000000002</v>
          </cell>
          <cell r="J449">
            <v>143.11216000000002</v>
          </cell>
          <cell r="K449">
            <v>145.16512</v>
          </cell>
          <cell r="L449">
            <v>147.21807999999999</v>
          </cell>
          <cell r="M449">
            <v>148.039264</v>
          </cell>
          <cell r="N449">
            <v>149.27104</v>
          </cell>
        </row>
        <row r="450">
          <cell r="F450" t="str">
            <v>Steel plate Treads</v>
          </cell>
          <cell r="G450">
            <v>236</v>
          </cell>
          <cell r="H450">
            <v>295</v>
          </cell>
          <cell r="I450">
            <v>295</v>
          </cell>
          <cell r="J450">
            <v>295</v>
          </cell>
          <cell r="K450">
            <v>295</v>
          </cell>
          <cell r="L450">
            <v>295</v>
          </cell>
          <cell r="M450">
            <v>295</v>
          </cell>
          <cell r="N450">
            <v>295</v>
          </cell>
        </row>
        <row r="451">
          <cell r="F451" t="str">
            <v>Fabrication</v>
          </cell>
          <cell r="G451">
            <v>112</v>
          </cell>
          <cell r="H451">
            <v>140</v>
          </cell>
          <cell r="I451">
            <v>155</v>
          </cell>
          <cell r="J451">
            <v>155</v>
          </cell>
          <cell r="K451">
            <v>160</v>
          </cell>
          <cell r="L451">
            <v>165</v>
          </cell>
          <cell r="M451">
            <v>170</v>
          </cell>
          <cell r="N451">
            <v>170</v>
          </cell>
        </row>
        <row r="456">
          <cell r="F456" t="str">
            <v xml:space="preserve">Balustrade: Internal &amp; External </v>
          </cell>
          <cell r="G456">
            <v>162</v>
          </cell>
          <cell r="H456">
            <v>180</v>
          </cell>
          <cell r="I456">
            <v>425.25</v>
          </cell>
          <cell r="J456">
            <v>638.4</v>
          </cell>
          <cell r="K456">
            <v>1002.1000000000001</v>
          </cell>
          <cell r="L456">
            <v>1572.05</v>
          </cell>
          <cell r="M456">
            <v>2398.5</v>
          </cell>
          <cell r="N456">
            <v>3690</v>
          </cell>
        </row>
        <row r="457">
          <cell r="F457" t="str">
            <v>Handrail</v>
          </cell>
          <cell r="G457">
            <v>108</v>
          </cell>
          <cell r="H457">
            <v>120</v>
          </cell>
          <cell r="I457">
            <v>285.64999999999998</v>
          </cell>
          <cell r="J457">
            <v>342.78</v>
          </cell>
          <cell r="K457">
            <v>411.33599999999996</v>
          </cell>
          <cell r="L457">
            <v>493.6031999999999</v>
          </cell>
          <cell r="M457">
            <v>592.3238399999999</v>
          </cell>
          <cell r="N457">
            <v>710.78860799999984</v>
          </cell>
        </row>
        <row r="460">
          <cell r="F460" t="str">
            <v>Balustrade: Internal &amp; External - Labour</v>
          </cell>
          <cell r="G460">
            <v>145.80000000000001</v>
          </cell>
          <cell r="H460">
            <v>182.25</v>
          </cell>
          <cell r="I460">
            <v>286.5</v>
          </cell>
          <cell r="J460">
            <v>337.28</v>
          </cell>
          <cell r="K460">
            <v>450.94500000000005</v>
          </cell>
          <cell r="L460">
            <v>707.42250000000001</v>
          </cell>
          <cell r="M460">
            <v>863.9</v>
          </cell>
          <cell r="N460">
            <v>1079.33</v>
          </cell>
        </row>
        <row r="461">
          <cell r="F461" t="str">
            <v>Handrail - Labour</v>
          </cell>
          <cell r="G461">
            <v>26.32</v>
          </cell>
          <cell r="H461">
            <v>32.9</v>
          </cell>
          <cell r="I461">
            <v>124.89</v>
          </cell>
          <cell r="J461">
            <v>137.37900000000002</v>
          </cell>
          <cell r="K461">
            <v>151.11690000000004</v>
          </cell>
          <cell r="L461">
            <v>166.22859000000005</v>
          </cell>
          <cell r="M461">
            <v>182.85144900000009</v>
          </cell>
          <cell r="N461">
            <v>201.13659390000012</v>
          </cell>
        </row>
        <row r="464">
          <cell r="G464">
            <v>2</v>
          </cell>
          <cell r="H464">
            <v>3</v>
          </cell>
          <cell r="I464">
            <v>4</v>
          </cell>
          <cell r="J464">
            <v>5</v>
          </cell>
          <cell r="K464">
            <v>6</v>
          </cell>
          <cell r="L464">
            <v>7</v>
          </cell>
          <cell r="M464">
            <v>8</v>
          </cell>
          <cell r="N464">
            <v>9</v>
          </cell>
        </row>
        <row r="467">
          <cell r="F467" t="str">
            <v>2.7m high Internal wall excluding linings</v>
          </cell>
          <cell r="G467">
            <v>144.08708328000003</v>
          </cell>
          <cell r="H467">
            <v>151.29143744400002</v>
          </cell>
          <cell r="I467">
            <v>158.85600931620004</v>
          </cell>
          <cell r="J467">
            <v>166.79880978201004</v>
          </cell>
          <cell r="K467">
            <v>175.13875027111055</v>
          </cell>
          <cell r="L467">
            <v>183.89568778466608</v>
          </cell>
          <cell r="M467">
            <v>193.09047217389937</v>
          </cell>
          <cell r="N467">
            <v>202.74499578259434</v>
          </cell>
        </row>
        <row r="468">
          <cell r="F468" t="str">
            <v>3.0m high  Internal wall excluding linings</v>
          </cell>
          <cell r="G468">
            <v>160.09675920000001</v>
          </cell>
          <cell r="H468">
            <v>168.10159716000004</v>
          </cell>
          <cell r="I468">
            <v>176.50667701800003</v>
          </cell>
          <cell r="J468">
            <v>185.33201086890003</v>
          </cell>
          <cell r="K468">
            <v>194.59861141234506</v>
          </cell>
          <cell r="L468">
            <v>204.32854198296229</v>
          </cell>
          <cell r="M468">
            <v>214.54496908211041</v>
          </cell>
          <cell r="N468">
            <v>225.27221753621592</v>
          </cell>
        </row>
        <row r="469">
          <cell r="F469" t="str">
            <v>m2 high Internal wall excluding linings</v>
          </cell>
          <cell r="G469">
            <v>53.365586400000005</v>
          </cell>
          <cell r="H469">
            <v>56.033865720000009</v>
          </cell>
          <cell r="I469">
            <v>58.835559006000011</v>
          </cell>
          <cell r="J469">
            <v>61.777336956300012</v>
          </cell>
          <cell r="K469">
            <v>64.866203804115017</v>
          </cell>
          <cell r="L469">
            <v>68.109513994320764</v>
          </cell>
          <cell r="M469">
            <v>71.5149896940368</v>
          </cell>
          <cell r="N469">
            <v>75.090739178738644</v>
          </cell>
        </row>
        <row r="472">
          <cell r="F472" t="str">
            <v xml:space="preserve">2.7m high block wall excluding render </v>
          </cell>
          <cell r="G472">
            <v>144.08708328000003</v>
          </cell>
          <cell r="H472">
            <v>151.29143744400002</v>
          </cell>
          <cell r="I472">
            <v>158.85600931620004</v>
          </cell>
          <cell r="J472">
            <v>166.79880978201004</v>
          </cell>
          <cell r="K472">
            <v>175.13875027111055</v>
          </cell>
          <cell r="L472">
            <v>183.89568778466608</v>
          </cell>
          <cell r="M472">
            <v>193.09047217389937</v>
          </cell>
          <cell r="N472">
            <v>202.74499578259434</v>
          </cell>
        </row>
        <row r="473">
          <cell r="F473" t="str">
            <v xml:space="preserve">3.0m high block wall excluding render </v>
          </cell>
          <cell r="G473">
            <v>160.09675920000001</v>
          </cell>
          <cell r="H473">
            <v>168.10159716000004</v>
          </cell>
          <cell r="I473">
            <v>176.50667701800003</v>
          </cell>
          <cell r="J473">
            <v>185.33201086890003</v>
          </cell>
          <cell r="K473">
            <v>194.59861141234506</v>
          </cell>
          <cell r="L473">
            <v>204.32854198296229</v>
          </cell>
          <cell r="M473">
            <v>214.54496908211041</v>
          </cell>
          <cell r="N473">
            <v>225.27221753621592</v>
          </cell>
        </row>
        <row r="474">
          <cell r="F474" t="str">
            <v xml:space="preserve">m2 block wall excluding render </v>
          </cell>
          <cell r="G474">
            <v>53.365586400000005</v>
          </cell>
          <cell r="H474">
            <v>56.033865720000009</v>
          </cell>
          <cell r="I474">
            <v>58.835559006000011</v>
          </cell>
          <cell r="J474">
            <v>61.777336956300012</v>
          </cell>
          <cell r="K474">
            <v>64.866203804115017</v>
          </cell>
          <cell r="L474">
            <v>68.109513994320764</v>
          </cell>
          <cell r="M474">
            <v>71.5149896940368</v>
          </cell>
          <cell r="N474">
            <v>75.090739178738644</v>
          </cell>
        </row>
        <row r="477">
          <cell r="F477" t="str">
            <v xml:space="preserve">2.7m high single block wall excluding render </v>
          </cell>
          <cell r="G477">
            <v>338.38279200000011</v>
          </cell>
          <cell r="H477">
            <v>338.38279200000011</v>
          </cell>
          <cell r="I477">
            <v>338.38279200000011</v>
          </cell>
          <cell r="J477">
            <v>338.38279200000011</v>
          </cell>
          <cell r="K477">
            <v>338.38279200000011</v>
          </cell>
          <cell r="L477">
            <v>372.2210712000001</v>
          </cell>
          <cell r="M477">
            <v>409.44317832000019</v>
          </cell>
          <cell r="N477">
            <v>450.38749615200027</v>
          </cell>
        </row>
        <row r="478">
          <cell r="F478" t="str">
            <v xml:space="preserve">3.0m high single block wall excluding render </v>
          </cell>
          <cell r="G478">
            <v>375.98088000000007</v>
          </cell>
          <cell r="H478">
            <v>375.98088000000007</v>
          </cell>
          <cell r="I478">
            <v>375.98088000000007</v>
          </cell>
          <cell r="J478">
            <v>375.98088000000007</v>
          </cell>
          <cell r="K478">
            <v>375.98088000000007</v>
          </cell>
          <cell r="L478">
            <v>413.57896800000009</v>
          </cell>
          <cell r="M478">
            <v>454.93686480000019</v>
          </cell>
          <cell r="N478">
            <v>500.43055128000026</v>
          </cell>
        </row>
        <row r="479">
          <cell r="F479" t="str">
            <v xml:space="preserve">m2 single block wall excluding render </v>
          </cell>
          <cell r="G479">
            <v>125.32696000000003</v>
          </cell>
          <cell r="H479">
            <v>125.32696000000003</v>
          </cell>
          <cell r="I479">
            <v>125.32696000000003</v>
          </cell>
          <cell r="J479">
            <v>125.32696000000003</v>
          </cell>
          <cell r="K479">
            <v>125.32696000000003</v>
          </cell>
          <cell r="L479">
            <v>137.85965600000003</v>
          </cell>
          <cell r="M479">
            <v>151.64562160000006</v>
          </cell>
          <cell r="N479">
            <v>166.81018376000009</v>
          </cell>
        </row>
        <row r="482">
          <cell r="F482" t="str">
            <v xml:space="preserve">2.7m high Recycled block wall excluding render </v>
          </cell>
          <cell r="G482">
            <v>349.92577368000002</v>
          </cell>
          <cell r="H482">
            <v>388.8064152</v>
          </cell>
          <cell r="I482">
            <v>425.07990000000007</v>
          </cell>
          <cell r="J482">
            <v>433.75500000000005</v>
          </cell>
          <cell r="K482">
            <v>591.03000000000009</v>
          </cell>
          <cell r="L482">
            <v>742.09499999999991</v>
          </cell>
          <cell r="M482">
            <v>906.63299999999992</v>
          </cell>
          <cell r="N482">
            <v>1114.5600000000002</v>
          </cell>
        </row>
        <row r="483">
          <cell r="F483" t="str">
            <v xml:space="preserve">3.0m high Recycled block wall excluding render </v>
          </cell>
          <cell r="G483">
            <v>388.8064152</v>
          </cell>
          <cell r="H483">
            <v>432.00712799999997</v>
          </cell>
          <cell r="I483">
            <v>472.31100000000004</v>
          </cell>
          <cell r="J483">
            <v>481.95000000000005</v>
          </cell>
          <cell r="K483">
            <v>656.7</v>
          </cell>
          <cell r="L483">
            <v>824.55</v>
          </cell>
          <cell r="M483">
            <v>1007.3699999999999</v>
          </cell>
          <cell r="N483">
            <v>1238.4000000000001</v>
          </cell>
        </row>
        <row r="484">
          <cell r="F484" t="str">
            <v xml:space="preserve">m2 Recycled block wall excluding render </v>
          </cell>
          <cell r="G484">
            <v>129.6021384</v>
          </cell>
          <cell r="H484">
            <v>144.002376</v>
          </cell>
          <cell r="I484">
            <v>157.43700000000001</v>
          </cell>
          <cell r="J484">
            <v>160.65</v>
          </cell>
          <cell r="K484">
            <v>218.9</v>
          </cell>
          <cell r="L484">
            <v>274.84999999999997</v>
          </cell>
          <cell r="M484">
            <v>335.78999999999996</v>
          </cell>
          <cell r="N484">
            <v>412.8</v>
          </cell>
        </row>
        <row r="487">
          <cell r="F487" t="str">
            <v>2.7m high cladding wall excluding paint</v>
          </cell>
          <cell r="G487">
            <v>128.07740736</v>
          </cell>
          <cell r="H487">
            <v>148.77000000000001</v>
          </cell>
          <cell r="I487">
            <v>168.75</v>
          </cell>
          <cell r="J487">
            <v>184.41</v>
          </cell>
          <cell r="K487">
            <v>216.81000000000006</v>
          </cell>
          <cell r="L487">
            <v>270.13499999999999</v>
          </cell>
          <cell r="M487">
            <v>328.536</v>
          </cell>
          <cell r="N487">
            <v>405</v>
          </cell>
        </row>
        <row r="488">
          <cell r="F488" t="str">
            <v>3.0m high  cladding wall excluding paint</v>
          </cell>
          <cell r="G488">
            <v>142.30823039999999</v>
          </cell>
          <cell r="H488">
            <v>165.3</v>
          </cell>
          <cell r="I488">
            <v>187.5</v>
          </cell>
          <cell r="J488">
            <v>204.89999999999998</v>
          </cell>
          <cell r="K488">
            <v>240.90000000000003</v>
          </cell>
          <cell r="L488">
            <v>300.14999999999998</v>
          </cell>
          <cell r="M488">
            <v>365.03999999999996</v>
          </cell>
          <cell r="N488">
            <v>450</v>
          </cell>
        </row>
        <row r="489">
          <cell r="F489" t="str">
            <v>m2 cladding wall excluding paint</v>
          </cell>
          <cell r="G489">
            <v>47.436076799999995</v>
          </cell>
          <cell r="H489">
            <v>55.1</v>
          </cell>
          <cell r="I489">
            <v>62.5</v>
          </cell>
          <cell r="J489">
            <v>68.3</v>
          </cell>
          <cell r="K489">
            <v>80.300000000000011</v>
          </cell>
          <cell r="L489">
            <v>100.05</v>
          </cell>
          <cell r="M489">
            <v>121.67999999999999</v>
          </cell>
          <cell r="N489">
            <v>150</v>
          </cell>
        </row>
        <row r="492">
          <cell r="F492" t="str">
            <v>2.7m high Feature Timber cladding wall excluding paint</v>
          </cell>
          <cell r="G492">
            <v>333.00125913599999</v>
          </cell>
          <cell r="H492">
            <v>386.80200000000008</v>
          </cell>
          <cell r="I492">
            <v>438.75000000000006</v>
          </cell>
          <cell r="J492">
            <v>479.46600000000007</v>
          </cell>
          <cell r="K492">
            <v>563.70600000000013</v>
          </cell>
          <cell r="L492">
            <v>702.351</v>
          </cell>
          <cell r="M492">
            <v>854.19360000000006</v>
          </cell>
          <cell r="N492">
            <v>1053</v>
          </cell>
        </row>
        <row r="493">
          <cell r="F493" t="str">
            <v>3.0m high Feature Timber cladding wall excluding paint</v>
          </cell>
          <cell r="G493">
            <v>370.00139903999997</v>
          </cell>
          <cell r="H493">
            <v>429.78000000000009</v>
          </cell>
          <cell r="I493">
            <v>487.5</v>
          </cell>
          <cell r="J493">
            <v>532.74</v>
          </cell>
          <cell r="K493">
            <v>626.34000000000015</v>
          </cell>
          <cell r="L493">
            <v>780.39</v>
          </cell>
          <cell r="M493">
            <v>949.10400000000004</v>
          </cell>
          <cell r="N493">
            <v>1170</v>
          </cell>
        </row>
        <row r="494">
          <cell r="F494" t="str">
            <v>m2 Feature Timber cladding wall excluding paint</v>
          </cell>
          <cell r="G494">
            <v>123.33379967999998</v>
          </cell>
          <cell r="H494">
            <v>143.26000000000002</v>
          </cell>
          <cell r="I494">
            <v>162.5</v>
          </cell>
          <cell r="J494">
            <v>177.58</v>
          </cell>
          <cell r="K494">
            <v>208.78000000000003</v>
          </cell>
          <cell r="L494">
            <v>260.13</v>
          </cell>
          <cell r="M494">
            <v>316.36799999999999</v>
          </cell>
          <cell r="N494">
            <v>390</v>
          </cell>
        </row>
        <row r="497">
          <cell r="F497" t="str">
            <v>2.7m high metal cladding wall excluding paint</v>
          </cell>
          <cell r="G497">
            <v>380.16449064000005</v>
          </cell>
          <cell r="H497">
            <v>570.24673596000002</v>
          </cell>
          <cell r="I497">
            <v>684.29608315200005</v>
          </cell>
          <cell r="J497">
            <v>889.58490809760019</v>
          </cell>
          <cell r="K497">
            <v>1156.4603805268803</v>
          </cell>
          <cell r="L497">
            <v>1387.7524566322561</v>
          </cell>
          <cell r="M497">
            <v>1665.3029479587074</v>
          </cell>
          <cell r="N497">
            <v>1998.3635375504489</v>
          </cell>
        </row>
        <row r="498">
          <cell r="F498" t="str">
            <v>3.0m high metal cladding wall excluding paint</v>
          </cell>
          <cell r="G498">
            <v>422.40498960000002</v>
          </cell>
          <cell r="H498">
            <v>633.60748439999998</v>
          </cell>
          <cell r="I498">
            <v>760.32898127999999</v>
          </cell>
          <cell r="J498">
            <v>988.42767566400016</v>
          </cell>
          <cell r="K498">
            <v>1284.9559783632003</v>
          </cell>
          <cell r="L498">
            <v>1541.9471740358399</v>
          </cell>
          <cell r="M498">
            <v>1850.336608843008</v>
          </cell>
          <cell r="N498">
            <v>2220.4039306116097</v>
          </cell>
        </row>
        <row r="499">
          <cell r="F499" t="str">
            <v>m2 metal cladding wall excluding paint</v>
          </cell>
          <cell r="G499">
            <v>140.80166320000001</v>
          </cell>
          <cell r="H499">
            <v>211.20249480000001</v>
          </cell>
          <cell r="I499">
            <v>253.44299376000001</v>
          </cell>
          <cell r="J499">
            <v>329.47589188800004</v>
          </cell>
          <cell r="K499">
            <v>428.31865945440006</v>
          </cell>
          <cell r="L499">
            <v>513.98239134528001</v>
          </cell>
          <cell r="M499">
            <v>616.77886961433603</v>
          </cell>
          <cell r="N499">
            <v>740.13464353720326</v>
          </cell>
        </row>
        <row r="502">
          <cell r="F502" t="str">
            <v>2.7m high seamless metal cladding wall excluding paint</v>
          </cell>
          <cell r="G502">
            <v>804.6</v>
          </cell>
          <cell r="H502">
            <v>965.5200000000001</v>
          </cell>
          <cell r="I502">
            <v>1158.624</v>
          </cell>
          <cell r="J502">
            <v>1390.3380000000002</v>
          </cell>
          <cell r="K502">
            <v>1668.4110000000001</v>
          </cell>
          <cell r="L502">
            <v>2002.077</v>
          </cell>
          <cell r="M502">
            <v>2402.5140000000001</v>
          </cell>
          <cell r="N502">
            <v>2883.0060000000003</v>
          </cell>
        </row>
        <row r="503">
          <cell r="F503" t="str">
            <v>3.0m high seamless metal cladding wall excluding paint</v>
          </cell>
          <cell r="G503">
            <v>894</v>
          </cell>
          <cell r="H503">
            <v>1072.8000000000002</v>
          </cell>
          <cell r="I503">
            <v>1287.3600000000001</v>
          </cell>
          <cell r="J503">
            <v>1544.8200000000002</v>
          </cell>
          <cell r="K503">
            <v>1853.79</v>
          </cell>
          <cell r="L503">
            <v>2224.5299999999997</v>
          </cell>
          <cell r="M503">
            <v>2669.46</v>
          </cell>
          <cell r="N503">
            <v>3203.34</v>
          </cell>
        </row>
        <row r="504">
          <cell r="F504" t="str">
            <v>m2 seamless metal cladding wall excluding paint</v>
          </cell>
          <cell r="G504">
            <v>298</v>
          </cell>
          <cell r="H504">
            <v>357.6</v>
          </cell>
          <cell r="I504">
            <v>429.12</v>
          </cell>
          <cell r="J504">
            <v>514.94000000000005</v>
          </cell>
          <cell r="K504">
            <v>617.92999999999995</v>
          </cell>
          <cell r="L504">
            <v>741.51</v>
          </cell>
          <cell r="M504">
            <v>889.82</v>
          </cell>
          <cell r="N504">
            <v>1067.78</v>
          </cell>
        </row>
        <row r="507">
          <cell r="F507" t="str">
            <v>2.7m high face brick wall</v>
          </cell>
          <cell r="G507">
            <v>259.11630000000002</v>
          </cell>
          <cell r="H507">
            <v>259.11630000000002</v>
          </cell>
          <cell r="I507">
            <v>272.75400000000002</v>
          </cell>
          <cell r="J507">
            <v>327.375</v>
          </cell>
          <cell r="K507">
            <v>367.90199999999999</v>
          </cell>
          <cell r="L507">
            <v>403.65000000000003</v>
          </cell>
          <cell r="M507">
            <v>459.56700000000006</v>
          </cell>
          <cell r="N507">
            <v>549.90899999999999</v>
          </cell>
        </row>
        <row r="508">
          <cell r="F508" t="str">
            <v>3.0m high face brick wall</v>
          </cell>
          <cell r="G508">
            <v>287.90699999999998</v>
          </cell>
          <cell r="H508">
            <v>287.90699999999998</v>
          </cell>
          <cell r="I508">
            <v>303.06</v>
          </cell>
          <cell r="J508">
            <v>363.75</v>
          </cell>
          <cell r="K508">
            <v>408.78</v>
          </cell>
          <cell r="L508">
            <v>448.5</v>
          </cell>
          <cell r="M508">
            <v>510.63</v>
          </cell>
          <cell r="N508">
            <v>611.01</v>
          </cell>
        </row>
        <row r="509">
          <cell r="F509" t="str">
            <v xml:space="preserve">m2 face brick wall </v>
          </cell>
          <cell r="G509">
            <v>95.968999999999994</v>
          </cell>
          <cell r="H509">
            <v>95.968999999999994</v>
          </cell>
          <cell r="I509">
            <v>101.02</v>
          </cell>
          <cell r="J509">
            <v>121.25</v>
          </cell>
          <cell r="K509">
            <v>136.26</v>
          </cell>
          <cell r="L509">
            <v>149.5</v>
          </cell>
          <cell r="M509">
            <v>170.21</v>
          </cell>
          <cell r="N509">
            <v>203.67</v>
          </cell>
        </row>
        <row r="512">
          <cell r="F512" t="str">
            <v>2.7m high polywall - excl render</v>
          </cell>
          <cell r="G512">
            <v>157.80966264000003</v>
          </cell>
          <cell r="H512">
            <v>175.34406960000004</v>
          </cell>
          <cell r="I512">
            <v>191.70270000000002</v>
          </cell>
          <cell r="J512">
            <v>195.61500000000001</v>
          </cell>
          <cell r="K512">
            <v>264.33000000000004</v>
          </cell>
          <cell r="L512">
            <v>332.23500000000001</v>
          </cell>
          <cell r="M512">
            <v>407.51099999999997</v>
          </cell>
          <cell r="N512">
            <v>498.96</v>
          </cell>
        </row>
        <row r="513">
          <cell r="F513" t="str">
            <v>3.0m high  polywall - excl render</v>
          </cell>
          <cell r="G513">
            <v>175.34406960000001</v>
          </cell>
          <cell r="H513">
            <v>194.82674400000002</v>
          </cell>
          <cell r="I513">
            <v>213.00300000000001</v>
          </cell>
          <cell r="J513">
            <v>217.35000000000002</v>
          </cell>
          <cell r="K513">
            <v>293.70000000000005</v>
          </cell>
          <cell r="L513">
            <v>369.15</v>
          </cell>
          <cell r="M513">
            <v>452.78999999999996</v>
          </cell>
          <cell r="N513">
            <v>554.4</v>
          </cell>
        </row>
        <row r="514">
          <cell r="F514" t="str">
            <v>m2  polywall - excl render</v>
          </cell>
          <cell r="G514">
            <v>58.448023200000009</v>
          </cell>
          <cell r="H514">
            <v>64.942248000000006</v>
          </cell>
          <cell r="I514">
            <v>71.001000000000005</v>
          </cell>
          <cell r="J514">
            <v>72.45</v>
          </cell>
          <cell r="K514">
            <v>97.9</v>
          </cell>
          <cell r="L514">
            <v>123.05</v>
          </cell>
          <cell r="M514">
            <v>150.92999999999998</v>
          </cell>
          <cell r="N514">
            <v>184.79999999999998</v>
          </cell>
        </row>
        <row r="517">
          <cell r="F517" t="str">
            <v xml:space="preserve">2.7m high dincel block wall excluding render </v>
          </cell>
          <cell r="G517">
            <v>237.85804224000003</v>
          </cell>
          <cell r="H517">
            <v>264.28671360000004</v>
          </cell>
          <cell r="I517">
            <v>288.94320000000005</v>
          </cell>
          <cell r="J517">
            <v>294.84000000000003</v>
          </cell>
          <cell r="K517">
            <v>323.73</v>
          </cell>
          <cell r="L517">
            <v>353.97</v>
          </cell>
          <cell r="M517">
            <v>379.08</v>
          </cell>
          <cell r="N517">
            <v>408.24</v>
          </cell>
        </row>
        <row r="518">
          <cell r="F518" t="str">
            <v xml:space="preserve">3.0m high dincel block wall excluding render </v>
          </cell>
          <cell r="G518">
            <v>264.28671360000004</v>
          </cell>
          <cell r="H518">
            <v>293.65190400000006</v>
          </cell>
          <cell r="I518">
            <v>321.048</v>
          </cell>
          <cell r="J518">
            <v>327.60000000000002</v>
          </cell>
          <cell r="K518">
            <v>359.70000000000005</v>
          </cell>
          <cell r="L518">
            <v>393.29999999999995</v>
          </cell>
          <cell r="M518">
            <v>421.19999999999993</v>
          </cell>
          <cell r="N518">
            <v>453.59999999999997</v>
          </cell>
        </row>
        <row r="519">
          <cell r="F519" t="str">
            <v xml:space="preserve">m2 dincel block wall excluding render </v>
          </cell>
          <cell r="G519">
            <v>88.095571200000009</v>
          </cell>
          <cell r="H519">
            <v>97.88396800000001</v>
          </cell>
          <cell r="I519">
            <v>107.01600000000001</v>
          </cell>
          <cell r="J519">
            <v>109.2</v>
          </cell>
          <cell r="K519">
            <v>119.9</v>
          </cell>
          <cell r="L519">
            <v>131.1</v>
          </cell>
          <cell r="M519">
            <v>140.39999999999998</v>
          </cell>
          <cell r="N519">
            <v>151.19999999999999</v>
          </cell>
        </row>
        <row r="522">
          <cell r="F522" t="str">
            <v>2.7m high Cavity Brick wall excluding render &amp; linings</v>
          </cell>
          <cell r="G522">
            <v>340.04551654080007</v>
          </cell>
          <cell r="H522">
            <v>357.04779236784003</v>
          </cell>
          <cell r="I522">
            <v>374.90018198623204</v>
          </cell>
          <cell r="J522">
            <v>393.64519108554367</v>
          </cell>
          <cell r="K522">
            <v>413.32745063982088</v>
          </cell>
          <cell r="L522">
            <v>433.99382317181193</v>
          </cell>
          <cell r="M522">
            <v>455.69351433040248</v>
          </cell>
          <cell r="N522">
            <v>478.47819004692263</v>
          </cell>
        </row>
        <row r="523">
          <cell r="F523" t="str">
            <v>3.0m high Cavity Brick wall excluding render &amp; linings</v>
          </cell>
          <cell r="G523">
            <v>377.82835171200003</v>
          </cell>
          <cell r="H523">
            <v>396.71976929760001</v>
          </cell>
          <cell r="I523">
            <v>416.55575776248003</v>
          </cell>
          <cell r="J523">
            <v>437.38354565060399</v>
          </cell>
          <cell r="K523">
            <v>459.25272293313429</v>
          </cell>
          <cell r="L523">
            <v>482.21535907979103</v>
          </cell>
          <cell r="M523">
            <v>506.32612703378049</v>
          </cell>
          <cell r="N523">
            <v>531.64243338546953</v>
          </cell>
        </row>
        <row r="524">
          <cell r="F524" t="str">
            <v>m2 high Cavity Brick wall excluding render &amp; linings</v>
          </cell>
          <cell r="G524">
            <v>125.94278390400001</v>
          </cell>
          <cell r="H524">
            <v>132.23992309920001</v>
          </cell>
          <cell r="I524">
            <v>138.85191925416001</v>
          </cell>
          <cell r="J524">
            <v>145.79451521686801</v>
          </cell>
          <cell r="K524">
            <v>153.08424097771143</v>
          </cell>
          <cell r="L524">
            <v>160.738453026597</v>
          </cell>
          <cell r="M524">
            <v>168.77537567792683</v>
          </cell>
          <cell r="N524">
            <v>177.2141444618232</v>
          </cell>
        </row>
        <row r="527">
          <cell r="F527" t="str">
            <v>2.7m high Face Cavity Brick wall excluding linings</v>
          </cell>
          <cell r="G527">
            <v>419.33151861120001</v>
          </cell>
          <cell r="H527">
            <v>426.82404694176</v>
          </cell>
          <cell r="I527">
            <v>448.87440968884812</v>
          </cell>
          <cell r="J527">
            <v>513.94076217329052</v>
          </cell>
          <cell r="K527">
            <v>564.76238028195496</v>
          </cell>
          <cell r="L527">
            <v>611.04751529605278</v>
          </cell>
          <cell r="M527">
            <v>678.76377106085545</v>
          </cell>
          <cell r="N527">
            <v>782.76015561389818</v>
          </cell>
        </row>
        <row r="528">
          <cell r="F528" t="str">
            <v>3.0m high Face Cavity Brick wall excluding linings</v>
          </cell>
          <cell r="G528">
            <v>465.923909568</v>
          </cell>
          <cell r="H528">
            <v>474.24894104639998</v>
          </cell>
          <cell r="I528">
            <v>498.74934409872009</v>
          </cell>
          <cell r="J528">
            <v>571.04529130365609</v>
          </cell>
          <cell r="K528">
            <v>627.51375586883887</v>
          </cell>
          <cell r="L528">
            <v>678.94168366228075</v>
          </cell>
          <cell r="M528">
            <v>754.18196784539487</v>
          </cell>
          <cell r="N528">
            <v>869.73350623766453</v>
          </cell>
        </row>
        <row r="529">
          <cell r="F529" t="str">
            <v>m2 high Face Cavity Brick wall excluding linings</v>
          </cell>
          <cell r="G529">
            <v>155.307969856</v>
          </cell>
          <cell r="H529">
            <v>158.08298034879999</v>
          </cell>
          <cell r="I529">
            <v>166.24978136624003</v>
          </cell>
          <cell r="J529">
            <v>190.34843043455203</v>
          </cell>
          <cell r="K529">
            <v>209.1712519562796</v>
          </cell>
          <cell r="L529">
            <v>226.31389455409359</v>
          </cell>
          <cell r="M529">
            <v>251.3939892817983</v>
          </cell>
          <cell r="N529">
            <v>289.91116874588818</v>
          </cell>
        </row>
        <row r="532">
          <cell r="F532" t="str">
            <v>2.7m high Dividing Acoustic Wall incl fire ratings</v>
          </cell>
          <cell r="G532">
            <v>317.90642184000001</v>
          </cell>
          <cell r="H532">
            <v>353.22935759999996</v>
          </cell>
          <cell r="I532">
            <v>386.18370000000004</v>
          </cell>
          <cell r="J532">
            <v>394.06500000000005</v>
          </cell>
          <cell r="K532">
            <v>433.62000000000012</v>
          </cell>
          <cell r="L532">
            <v>478.17</v>
          </cell>
          <cell r="M532">
            <v>508.59899999999999</v>
          </cell>
          <cell r="N532">
            <v>547.55999999999995</v>
          </cell>
        </row>
        <row r="533">
          <cell r="F533" t="str">
            <v>3.0m high Dividing Acoustic Wall incl fire ratings</v>
          </cell>
          <cell r="G533">
            <v>353.22935759999996</v>
          </cell>
          <cell r="H533">
            <v>392.47706399999993</v>
          </cell>
          <cell r="I533">
            <v>429.09300000000002</v>
          </cell>
          <cell r="J533">
            <v>437.85</v>
          </cell>
          <cell r="K533">
            <v>481.80000000000007</v>
          </cell>
          <cell r="L533">
            <v>531.29999999999995</v>
          </cell>
          <cell r="M533">
            <v>565.1099999999999</v>
          </cell>
          <cell r="N533">
            <v>608.4</v>
          </cell>
        </row>
        <row r="534">
          <cell r="F534" t="str">
            <v>m2 Dividing Acoustic Wall incl fire ratings</v>
          </cell>
          <cell r="G534">
            <v>117.7431192</v>
          </cell>
          <cell r="H534">
            <v>130.82568799999999</v>
          </cell>
          <cell r="I534">
            <v>143.03100000000001</v>
          </cell>
          <cell r="J534">
            <v>145.95000000000002</v>
          </cell>
          <cell r="K534">
            <v>160.60000000000002</v>
          </cell>
          <cell r="L534">
            <v>177.1</v>
          </cell>
          <cell r="M534">
            <v>188.36999999999998</v>
          </cell>
          <cell r="N534">
            <v>202.79999999999998</v>
          </cell>
        </row>
        <row r="537">
          <cell r="F537" t="str">
            <v xml:space="preserve">External Single Concrete Block Brickwork - Supply </v>
          </cell>
          <cell r="G537">
            <v>1700</v>
          </cell>
          <cell r="H537">
            <v>1870.0000000000002</v>
          </cell>
          <cell r="I537">
            <v>2057.0000000000005</v>
          </cell>
          <cell r="J537">
            <v>2262.7000000000007</v>
          </cell>
          <cell r="K537">
            <v>2488.9700000000012</v>
          </cell>
          <cell r="L537">
            <v>2737.8670000000016</v>
          </cell>
          <cell r="M537">
            <v>3011.6537000000021</v>
          </cell>
          <cell r="N537">
            <v>3312.8190700000027</v>
          </cell>
        </row>
        <row r="538">
          <cell r="F538" t="str">
            <v xml:space="preserve">External Single Structural Concrete Block Brickwork - Supply </v>
          </cell>
          <cell r="G538">
            <v>3280</v>
          </cell>
          <cell r="H538">
            <v>3608.0000000000005</v>
          </cell>
          <cell r="I538">
            <v>3968.8000000000006</v>
          </cell>
          <cell r="J538">
            <v>4365.6800000000012</v>
          </cell>
          <cell r="K538">
            <v>4802.2480000000014</v>
          </cell>
          <cell r="L538">
            <v>5282.4728000000023</v>
          </cell>
          <cell r="M538">
            <v>5810.7200800000028</v>
          </cell>
          <cell r="N538">
            <v>6391.7920880000038</v>
          </cell>
        </row>
        <row r="539">
          <cell r="F539" t="str">
            <v xml:space="preserve">External Single Recycled Face Block Brickwork - Supply </v>
          </cell>
          <cell r="G539">
            <v>4510</v>
          </cell>
          <cell r="H539">
            <v>4961</v>
          </cell>
          <cell r="I539">
            <v>5457.1</v>
          </cell>
          <cell r="J539">
            <v>6002.8100000000013</v>
          </cell>
          <cell r="K539">
            <v>6603.0910000000022</v>
          </cell>
          <cell r="L539">
            <v>7263.4001000000026</v>
          </cell>
          <cell r="M539">
            <v>7989.7401100000034</v>
          </cell>
          <cell r="N539">
            <v>8788.7141210000045</v>
          </cell>
        </row>
        <row r="540">
          <cell r="F540" t="str">
            <v xml:space="preserve">External Single Face Block Brickwork - Supply </v>
          </cell>
          <cell r="G540">
            <v>2450</v>
          </cell>
          <cell r="H540">
            <v>2695</v>
          </cell>
          <cell r="I540">
            <v>2964.5000000000005</v>
          </cell>
          <cell r="J540">
            <v>3260.9500000000007</v>
          </cell>
          <cell r="K540">
            <v>3587.045000000001</v>
          </cell>
          <cell r="L540">
            <v>3945.7495000000013</v>
          </cell>
          <cell r="M540">
            <v>4340.3244500000019</v>
          </cell>
          <cell r="N540">
            <v>4774.3568950000026</v>
          </cell>
        </row>
        <row r="541">
          <cell r="F541" t="str">
            <v>External Cladding wall excluding paint</v>
          </cell>
          <cell r="G541">
            <v>52</v>
          </cell>
          <cell r="H541">
            <v>57.2</v>
          </cell>
          <cell r="I541">
            <v>62.920000000000009</v>
          </cell>
          <cell r="J541">
            <v>69.212000000000018</v>
          </cell>
          <cell r="K541">
            <v>76.133200000000031</v>
          </cell>
          <cell r="L541">
            <v>83.746520000000046</v>
          </cell>
          <cell r="M541">
            <v>92.121172000000058</v>
          </cell>
          <cell r="N541">
            <v>101.33328920000007</v>
          </cell>
        </row>
        <row r="542">
          <cell r="F542" t="str">
            <v>External Feature Cladding wall excluding paint</v>
          </cell>
          <cell r="G542">
            <v>98</v>
          </cell>
          <cell r="H542">
            <v>107.80000000000001</v>
          </cell>
          <cell r="I542">
            <v>118.58000000000003</v>
          </cell>
          <cell r="J542">
            <v>130.43800000000005</v>
          </cell>
          <cell r="K542">
            <v>143.48180000000005</v>
          </cell>
          <cell r="L542">
            <v>157.82998000000006</v>
          </cell>
          <cell r="M542">
            <v>173.61297800000008</v>
          </cell>
          <cell r="N542">
            <v>190.9742758000001</v>
          </cell>
        </row>
        <row r="543">
          <cell r="F543" t="str">
            <v>External Metal Cladding wall excluding paint</v>
          </cell>
          <cell r="G543">
            <v>104</v>
          </cell>
          <cell r="H543">
            <v>114.4</v>
          </cell>
          <cell r="I543">
            <v>125.84000000000002</v>
          </cell>
          <cell r="J543">
            <v>138.42400000000004</v>
          </cell>
          <cell r="K543">
            <v>152.26640000000006</v>
          </cell>
          <cell r="L543">
            <v>167.49304000000009</v>
          </cell>
          <cell r="M543">
            <v>184.24234400000012</v>
          </cell>
          <cell r="N543">
            <v>202.66657840000013</v>
          </cell>
        </row>
        <row r="544">
          <cell r="F544" t="str">
            <v>External Seamless Metal Cladding wall excluding paint</v>
          </cell>
          <cell r="G544">
            <v>298</v>
          </cell>
          <cell r="H544">
            <v>357.6</v>
          </cell>
          <cell r="I544">
            <v>429.12</v>
          </cell>
          <cell r="J544">
            <v>514.94000000000005</v>
          </cell>
          <cell r="K544">
            <v>617.92999999999995</v>
          </cell>
          <cell r="L544">
            <v>741.51</v>
          </cell>
          <cell r="M544">
            <v>889.82</v>
          </cell>
          <cell r="N544">
            <v>1067.78</v>
          </cell>
        </row>
        <row r="547">
          <cell r="F547" t="str">
            <v>2.7m high Rammed Earth wall</v>
          </cell>
          <cell r="G547">
            <v>1463.0310000000002</v>
          </cell>
          <cell r="H547">
            <v>1493.6219999999998</v>
          </cell>
          <cell r="I547">
            <v>1552.0320000000002</v>
          </cell>
          <cell r="J547">
            <v>1607.0309999999999</v>
          </cell>
          <cell r="K547">
            <v>1646.6310000000001</v>
          </cell>
          <cell r="L547">
            <v>1678.1310000000001</v>
          </cell>
          <cell r="M547">
            <v>1715.3100000000004</v>
          </cell>
          <cell r="N547">
            <v>1760.6340000000002</v>
          </cell>
        </row>
        <row r="548">
          <cell r="F548" t="str">
            <v>3.0m high Rammed Earth wall</v>
          </cell>
          <cell r="G548">
            <v>1625.5900000000001</v>
          </cell>
          <cell r="H548">
            <v>1659.58</v>
          </cell>
          <cell r="I548">
            <v>1724.48</v>
          </cell>
          <cell r="J548">
            <v>1785.5899999999997</v>
          </cell>
          <cell r="K548">
            <v>1829.5900000000001</v>
          </cell>
          <cell r="L548">
            <v>1864.59</v>
          </cell>
          <cell r="M548">
            <v>1905.9</v>
          </cell>
          <cell r="N548">
            <v>1956.2600000000002</v>
          </cell>
        </row>
        <row r="549">
          <cell r="F549" t="str">
            <v>m2 Rammed Earth wall</v>
          </cell>
          <cell r="G549">
            <v>541.86333333333334</v>
          </cell>
          <cell r="H549">
            <v>553.19333333333327</v>
          </cell>
          <cell r="I549">
            <v>574.82666666666671</v>
          </cell>
          <cell r="J549">
            <v>595.1966666666666</v>
          </cell>
          <cell r="K549">
            <v>609.86333333333334</v>
          </cell>
          <cell r="L549">
            <v>621.53</v>
          </cell>
          <cell r="M549">
            <v>635.30000000000007</v>
          </cell>
          <cell r="N549">
            <v>652.0866666666667</v>
          </cell>
        </row>
        <row r="558">
          <cell r="G558">
            <v>0.8</v>
          </cell>
          <cell r="H558">
            <v>0.9</v>
          </cell>
          <cell r="I558">
            <v>1</v>
          </cell>
          <cell r="J558">
            <v>1.1000000000000001</v>
          </cell>
          <cell r="K558">
            <v>1.2</v>
          </cell>
          <cell r="L558">
            <v>1.3</v>
          </cell>
        </row>
        <row r="559">
          <cell r="G559">
            <v>2</v>
          </cell>
          <cell r="H559">
            <v>3</v>
          </cell>
          <cell r="I559">
            <v>4</v>
          </cell>
          <cell r="J559">
            <v>5</v>
          </cell>
          <cell r="K559">
            <v>6</v>
          </cell>
          <cell r="L559">
            <v>7</v>
          </cell>
          <cell r="M559">
            <v>8</v>
          </cell>
          <cell r="N559">
            <v>9</v>
          </cell>
        </row>
        <row r="562">
          <cell r="F562" t="str">
            <v>2.7m high Internal wall excluding linings</v>
          </cell>
          <cell r="G562">
            <v>117.61200000000002</v>
          </cell>
          <cell r="H562">
            <v>147.01500000000001</v>
          </cell>
          <cell r="I562">
            <v>163.35000000000002</v>
          </cell>
          <cell r="J562">
            <v>171.51750000000001</v>
          </cell>
          <cell r="K562">
            <v>180.09337500000001</v>
          </cell>
          <cell r="L562">
            <v>189.09804375000004</v>
          </cell>
          <cell r="M562">
            <v>198.55294593750006</v>
          </cell>
          <cell r="N562">
            <v>208.48059323437505</v>
          </cell>
        </row>
        <row r="563">
          <cell r="F563" t="str">
            <v>3.0m high  Internal wall excluding linings</v>
          </cell>
          <cell r="G563">
            <v>130.68000000000004</v>
          </cell>
          <cell r="H563">
            <v>163.35000000000002</v>
          </cell>
          <cell r="I563">
            <v>181.5</v>
          </cell>
          <cell r="J563">
            <v>190.57500000000002</v>
          </cell>
          <cell r="K563">
            <v>200.10374999999999</v>
          </cell>
          <cell r="L563">
            <v>210.10893750000002</v>
          </cell>
          <cell r="M563">
            <v>220.61438437500004</v>
          </cell>
          <cell r="N563">
            <v>231.64510359375004</v>
          </cell>
        </row>
        <row r="564">
          <cell r="F564" t="str">
            <v>m2 high Internal wall excluding linings</v>
          </cell>
          <cell r="G564">
            <v>43.56</v>
          </cell>
          <cell r="H564">
            <v>54.45</v>
          </cell>
          <cell r="I564">
            <v>60.5</v>
          </cell>
          <cell r="J564">
            <v>63.525000000000006</v>
          </cell>
          <cell r="K564">
            <v>66.701250000000002</v>
          </cell>
          <cell r="L564">
            <v>70.036312500000008</v>
          </cell>
          <cell r="M564">
            <v>73.538128125000014</v>
          </cell>
          <cell r="N564">
            <v>77.215034531250012</v>
          </cell>
        </row>
        <row r="565">
          <cell r="I565">
            <v>2.5</v>
          </cell>
        </row>
        <row r="568">
          <cell r="F568" t="str">
            <v xml:space="preserve">2.7m high Recycled block wall excluding render </v>
          </cell>
          <cell r="G568">
            <v>276.56640000000004</v>
          </cell>
          <cell r="H568">
            <v>345.70800000000003</v>
          </cell>
          <cell r="I568">
            <v>351.64800000000002</v>
          </cell>
          <cell r="J568">
            <v>354.61800000000005</v>
          </cell>
          <cell r="K568">
            <v>357.58800000000002</v>
          </cell>
          <cell r="L568">
            <v>360.55800000000011</v>
          </cell>
          <cell r="M568">
            <v>363.52800000000008</v>
          </cell>
          <cell r="N568">
            <v>366.49800000000005</v>
          </cell>
        </row>
        <row r="569">
          <cell r="F569" t="str">
            <v xml:space="preserve">3.0m high Recycled block wall excluding render </v>
          </cell>
          <cell r="G569">
            <v>307.29600000000005</v>
          </cell>
          <cell r="H569">
            <v>384.12</v>
          </cell>
          <cell r="I569">
            <v>390.72</v>
          </cell>
          <cell r="J569">
            <v>394.02</v>
          </cell>
          <cell r="K569">
            <v>397.32</v>
          </cell>
          <cell r="L569">
            <v>400.62000000000006</v>
          </cell>
          <cell r="M569">
            <v>403.92000000000007</v>
          </cell>
          <cell r="N569">
            <v>407.22</v>
          </cell>
        </row>
        <row r="570">
          <cell r="F570" t="str">
            <v xml:space="preserve">m2 Recycled block wall excluding render </v>
          </cell>
          <cell r="G570">
            <v>102.432</v>
          </cell>
          <cell r="H570">
            <v>128.04</v>
          </cell>
          <cell r="I570">
            <v>130.24</v>
          </cell>
          <cell r="J570">
            <v>131.34</v>
          </cell>
          <cell r="K570">
            <v>132.44</v>
          </cell>
          <cell r="L570">
            <v>133.54000000000002</v>
          </cell>
          <cell r="M570">
            <v>134.64000000000001</v>
          </cell>
          <cell r="N570">
            <v>135.74</v>
          </cell>
        </row>
        <row r="571">
          <cell r="I571">
            <v>2.6853608247422684</v>
          </cell>
        </row>
        <row r="574">
          <cell r="F574" t="str">
            <v xml:space="preserve">2.7m high block wall excluding render </v>
          </cell>
          <cell r="G574">
            <v>117.61200000000002</v>
          </cell>
          <cell r="H574">
            <v>147.01500000000001</v>
          </cell>
          <cell r="I574">
            <v>163.35000000000002</v>
          </cell>
          <cell r="J574">
            <v>171.51750000000001</v>
          </cell>
          <cell r="K574">
            <v>180.09337500000001</v>
          </cell>
          <cell r="L574">
            <v>189.09804375000004</v>
          </cell>
          <cell r="M574">
            <v>198.55294593750006</v>
          </cell>
          <cell r="N574">
            <v>208.48059323437505</v>
          </cell>
        </row>
        <row r="575">
          <cell r="F575" t="str">
            <v xml:space="preserve">3.0m high block wall excluding render </v>
          </cell>
          <cell r="G575">
            <v>130.68000000000004</v>
          </cell>
          <cell r="H575">
            <v>163.35000000000002</v>
          </cell>
          <cell r="I575">
            <v>181.5</v>
          </cell>
          <cell r="J575">
            <v>190.57500000000002</v>
          </cell>
          <cell r="K575">
            <v>200.10374999999999</v>
          </cell>
          <cell r="L575">
            <v>210.10893750000002</v>
          </cell>
          <cell r="M575">
            <v>220.61438437500004</v>
          </cell>
          <cell r="N575">
            <v>231.64510359375004</v>
          </cell>
        </row>
        <row r="576">
          <cell r="F576" t="str">
            <v xml:space="preserve">m2 block wall excluding render </v>
          </cell>
          <cell r="G576">
            <v>43.56</v>
          </cell>
          <cell r="H576">
            <v>54.45</v>
          </cell>
          <cell r="I576">
            <v>60.5</v>
          </cell>
          <cell r="J576">
            <v>63.525000000000006</v>
          </cell>
          <cell r="K576">
            <v>66.701250000000002</v>
          </cell>
          <cell r="L576">
            <v>70.036312500000008</v>
          </cell>
          <cell r="M576">
            <v>73.538128125000014</v>
          </cell>
          <cell r="N576">
            <v>77.215034531250012</v>
          </cell>
        </row>
        <row r="577">
          <cell r="G577">
            <v>1.8</v>
          </cell>
          <cell r="H577">
            <v>2.25</v>
          </cell>
          <cell r="I577">
            <v>2.5</v>
          </cell>
          <cell r="J577">
            <v>2.6250000000000004</v>
          </cell>
          <cell r="K577">
            <v>2.7562500000000001</v>
          </cell>
          <cell r="L577">
            <v>2.8940625000000004</v>
          </cell>
          <cell r="M577">
            <v>3.0387656250000008</v>
          </cell>
          <cell r="N577">
            <v>3.1907039062500004</v>
          </cell>
        </row>
        <row r="580">
          <cell r="F580" t="str">
            <v>2.7m high face brick wall</v>
          </cell>
          <cell r="G580">
            <v>251.42399999999998</v>
          </cell>
          <cell r="H580">
            <v>314.27999999999997</v>
          </cell>
          <cell r="I580">
            <v>319.68000000000006</v>
          </cell>
          <cell r="J580">
            <v>322.38000000000005</v>
          </cell>
          <cell r="K580">
            <v>325.08000000000004</v>
          </cell>
          <cell r="L580">
            <v>327.78000000000003</v>
          </cell>
          <cell r="M580">
            <v>330.48</v>
          </cell>
          <cell r="N580">
            <v>333.18000000000006</v>
          </cell>
        </row>
        <row r="581">
          <cell r="F581" t="str">
            <v>3.0m high face brick wall</v>
          </cell>
          <cell r="G581">
            <v>279.36</v>
          </cell>
          <cell r="H581">
            <v>349.2</v>
          </cell>
          <cell r="I581">
            <v>355.20000000000005</v>
          </cell>
          <cell r="J581">
            <v>358.20000000000005</v>
          </cell>
          <cell r="K581">
            <v>361.20000000000005</v>
          </cell>
          <cell r="L581">
            <v>364.20000000000005</v>
          </cell>
          <cell r="M581">
            <v>367.20000000000005</v>
          </cell>
          <cell r="N581">
            <v>370.20000000000005</v>
          </cell>
        </row>
        <row r="582">
          <cell r="F582" t="str">
            <v xml:space="preserve">m2 face brick wall </v>
          </cell>
          <cell r="G582">
            <v>93.12</v>
          </cell>
          <cell r="H582">
            <v>116.39999999999999</v>
          </cell>
          <cell r="I582">
            <v>118.4</v>
          </cell>
          <cell r="J582">
            <v>119.4</v>
          </cell>
          <cell r="K582">
            <v>120.4</v>
          </cell>
          <cell r="L582">
            <v>121.4</v>
          </cell>
          <cell r="M582">
            <v>122.4</v>
          </cell>
          <cell r="N582">
            <v>123.4</v>
          </cell>
        </row>
        <row r="583">
          <cell r="G583">
            <v>1.92</v>
          </cell>
          <cell r="H583">
            <v>2.4</v>
          </cell>
          <cell r="I583">
            <v>2.4412371134020621</v>
          </cell>
          <cell r="J583">
            <v>2.4618556701030929</v>
          </cell>
          <cell r="K583">
            <v>2.4824742268041238</v>
          </cell>
          <cell r="L583">
            <v>2.5030927835051546</v>
          </cell>
          <cell r="M583">
            <v>2.5237113402061855</v>
          </cell>
          <cell r="N583">
            <v>2.5443298969072168</v>
          </cell>
        </row>
        <row r="586">
          <cell r="F586" t="str">
            <v xml:space="preserve">2.7m high dincel block wall excluding render </v>
          </cell>
          <cell r="G586">
            <v>148.82400000000004</v>
          </cell>
          <cell r="H586">
            <v>186.03000000000003</v>
          </cell>
          <cell r="I586">
            <v>195.33150000000006</v>
          </cell>
          <cell r="J586">
            <v>195.33150000000006</v>
          </cell>
          <cell r="K586">
            <v>204.63300000000004</v>
          </cell>
          <cell r="L586">
            <v>213.93450000000001</v>
          </cell>
          <cell r="M586">
            <v>217.6551</v>
          </cell>
          <cell r="N586">
            <v>223.23600000000005</v>
          </cell>
        </row>
        <row r="587">
          <cell r="F587" t="str">
            <v xml:space="preserve">3.0m high dincel block wall excluding render </v>
          </cell>
          <cell r="G587">
            <v>165.36</v>
          </cell>
          <cell r="H587">
            <v>206.70000000000002</v>
          </cell>
          <cell r="I587">
            <v>217.03500000000003</v>
          </cell>
          <cell r="J587">
            <v>217.03500000000003</v>
          </cell>
          <cell r="K587">
            <v>227.37</v>
          </cell>
          <cell r="L587">
            <v>237.70499999999998</v>
          </cell>
          <cell r="M587">
            <v>241.839</v>
          </cell>
          <cell r="N587">
            <v>248.04000000000002</v>
          </cell>
        </row>
        <row r="588">
          <cell r="F588" t="str">
            <v xml:space="preserve">m2 dincel block wall excluding render </v>
          </cell>
          <cell r="G588">
            <v>55.120000000000005</v>
          </cell>
          <cell r="H588">
            <v>68.900000000000006</v>
          </cell>
          <cell r="I588">
            <v>72.345000000000013</v>
          </cell>
          <cell r="J588">
            <v>72.345000000000013</v>
          </cell>
          <cell r="K588">
            <v>75.790000000000006</v>
          </cell>
          <cell r="L588">
            <v>79.234999999999999</v>
          </cell>
          <cell r="M588">
            <v>80.613</v>
          </cell>
          <cell r="N588">
            <v>82.68</v>
          </cell>
        </row>
        <row r="589">
          <cell r="I589">
            <v>5.3588888888888899</v>
          </cell>
        </row>
        <row r="592">
          <cell r="F592" t="str">
            <v xml:space="preserve">2.7m high single block wall excluding render </v>
          </cell>
          <cell r="G592">
            <v>261.81360000000001</v>
          </cell>
          <cell r="H592">
            <v>327.267</v>
          </cell>
          <cell r="I592">
            <v>359.99370000000005</v>
          </cell>
          <cell r="J592">
            <v>395.9930700000001</v>
          </cell>
          <cell r="K592">
            <v>435.59237700000011</v>
          </cell>
          <cell r="L592">
            <v>479.15161470000021</v>
          </cell>
          <cell r="M592">
            <v>527.06677617000025</v>
          </cell>
          <cell r="N592">
            <v>579.77345378700034</v>
          </cell>
        </row>
        <row r="593">
          <cell r="F593" t="str">
            <v xml:space="preserve">3.0m high single block wall excluding render </v>
          </cell>
          <cell r="G593">
            <v>290.904</v>
          </cell>
          <cell r="H593">
            <v>363.63</v>
          </cell>
          <cell r="I593">
            <v>399.99300000000005</v>
          </cell>
          <cell r="J593">
            <v>439.99230000000006</v>
          </cell>
          <cell r="K593">
            <v>483.99153000000013</v>
          </cell>
          <cell r="L593">
            <v>532.39068300000019</v>
          </cell>
          <cell r="M593">
            <v>585.62975130000018</v>
          </cell>
          <cell r="N593">
            <v>644.19272643000033</v>
          </cell>
        </row>
        <row r="594">
          <cell r="F594" t="str">
            <v xml:space="preserve">m2 single block wall excluding render </v>
          </cell>
          <cell r="G594">
            <v>96.968000000000004</v>
          </cell>
          <cell r="H594">
            <v>121.21</v>
          </cell>
          <cell r="I594">
            <v>133.33100000000002</v>
          </cell>
          <cell r="J594">
            <v>146.66410000000002</v>
          </cell>
          <cell r="K594">
            <v>161.33051000000003</v>
          </cell>
          <cell r="L594">
            <v>177.46356100000006</v>
          </cell>
          <cell r="M594">
            <v>195.20991710000007</v>
          </cell>
          <cell r="N594">
            <v>214.7309088100001</v>
          </cell>
        </row>
        <row r="595">
          <cell r="I595">
            <v>9.8763703703703722</v>
          </cell>
        </row>
        <row r="598">
          <cell r="F598" t="str">
            <v>2.7m high Cavity Brick wall excluding render &amp; linings</v>
          </cell>
          <cell r="G598">
            <v>235.22400000000005</v>
          </cell>
          <cell r="H598">
            <v>294.03000000000003</v>
          </cell>
          <cell r="I598">
            <v>326.70000000000005</v>
          </cell>
          <cell r="J598">
            <v>343.03500000000003</v>
          </cell>
          <cell r="K598">
            <v>360.18675000000002</v>
          </cell>
          <cell r="L598">
            <v>378.19608750000009</v>
          </cell>
          <cell r="M598">
            <v>397.10589187500011</v>
          </cell>
          <cell r="N598">
            <v>416.9611864687501</v>
          </cell>
        </row>
        <row r="599">
          <cell r="F599" t="str">
            <v>3.0m high Cavity Brick wall excluding render &amp; linings</v>
          </cell>
          <cell r="G599">
            <v>261.36000000000007</v>
          </cell>
          <cell r="H599">
            <v>326.70000000000005</v>
          </cell>
          <cell r="I599">
            <v>363</v>
          </cell>
          <cell r="J599">
            <v>381.15000000000003</v>
          </cell>
          <cell r="K599">
            <v>400.20749999999998</v>
          </cell>
          <cell r="L599">
            <v>420.21787500000005</v>
          </cell>
          <cell r="M599">
            <v>441.22876875000009</v>
          </cell>
          <cell r="N599">
            <v>463.29020718750007</v>
          </cell>
        </row>
        <row r="600">
          <cell r="F600" t="str">
            <v>m2 high Cavity Brick wall excluding render &amp; linings</v>
          </cell>
          <cell r="G600">
            <v>87.12</v>
          </cell>
          <cell r="H600">
            <v>108.9</v>
          </cell>
          <cell r="I600">
            <v>121</v>
          </cell>
          <cell r="J600">
            <v>127.05000000000001</v>
          </cell>
          <cell r="K600">
            <v>133.4025</v>
          </cell>
          <cell r="L600">
            <v>140.07262500000002</v>
          </cell>
          <cell r="M600">
            <v>147.07625625000003</v>
          </cell>
          <cell r="N600">
            <v>154.43006906250002</v>
          </cell>
        </row>
        <row r="601">
          <cell r="I601">
            <v>2.5</v>
          </cell>
        </row>
        <row r="603">
          <cell r="F603" t="str">
            <v>2.7m high Face Cavity Brick wall excluding linings</v>
          </cell>
          <cell r="G603">
            <v>369.03600000000006</v>
          </cell>
          <cell r="H603">
            <v>461.29500000000002</v>
          </cell>
          <cell r="I603">
            <v>483.03000000000003</v>
          </cell>
          <cell r="J603">
            <v>493.89750000000004</v>
          </cell>
          <cell r="K603">
            <v>505.17337500000002</v>
          </cell>
          <cell r="L603">
            <v>516.87804375000007</v>
          </cell>
          <cell r="M603">
            <v>529.03294593750013</v>
          </cell>
          <cell r="N603">
            <v>541.66059323437503</v>
          </cell>
        </row>
        <row r="604">
          <cell r="F604" t="str">
            <v>3.0m high Face Cavity Brick wall excluding linings</v>
          </cell>
          <cell r="G604">
            <v>410.03999999999996</v>
          </cell>
          <cell r="H604">
            <v>512.54999999999995</v>
          </cell>
          <cell r="I604">
            <v>536.70000000000005</v>
          </cell>
          <cell r="J604">
            <v>548.77500000000009</v>
          </cell>
          <cell r="K604">
            <v>561.30375000000004</v>
          </cell>
          <cell r="L604">
            <v>574.30893750000007</v>
          </cell>
          <cell r="M604">
            <v>587.81438437500003</v>
          </cell>
          <cell r="N604">
            <v>601.84510359375008</v>
          </cell>
        </row>
        <row r="605">
          <cell r="F605" t="str">
            <v>m2 high Face Cavity Brick wall excluding linings</v>
          </cell>
          <cell r="G605">
            <v>136.68</v>
          </cell>
          <cell r="H605">
            <v>170.85</v>
          </cell>
          <cell r="I605">
            <v>178.9</v>
          </cell>
          <cell r="J605">
            <v>182.92500000000001</v>
          </cell>
          <cell r="K605">
            <v>187.10124999999999</v>
          </cell>
          <cell r="L605">
            <v>191.43631250000001</v>
          </cell>
          <cell r="M605">
            <v>195.93812812500002</v>
          </cell>
          <cell r="N605">
            <v>200.61503453125002</v>
          </cell>
        </row>
        <row r="606">
          <cell r="I606">
            <v>2.4506849315068493</v>
          </cell>
        </row>
        <row r="608">
          <cell r="G608">
            <v>2</v>
          </cell>
          <cell r="H608">
            <v>3</v>
          </cell>
          <cell r="I608">
            <v>4</v>
          </cell>
          <cell r="J608">
            <v>5</v>
          </cell>
          <cell r="K608">
            <v>6</v>
          </cell>
          <cell r="L608">
            <v>7</v>
          </cell>
          <cell r="M608">
            <v>8</v>
          </cell>
          <cell r="N608">
            <v>9</v>
          </cell>
        </row>
        <row r="611">
          <cell r="F611" t="str">
            <v>Construction material - clear glazed glass and standard frame</v>
          </cell>
          <cell r="G611">
            <v>182</v>
          </cell>
          <cell r="H611">
            <v>227</v>
          </cell>
          <cell r="I611">
            <v>284</v>
          </cell>
          <cell r="J611">
            <v>369</v>
          </cell>
          <cell r="K611">
            <v>480</v>
          </cell>
          <cell r="L611">
            <v>576</v>
          </cell>
          <cell r="M611">
            <v>691</v>
          </cell>
          <cell r="N611">
            <v>829</v>
          </cell>
        </row>
        <row r="612">
          <cell r="F612" t="str">
            <v>Provide Flyscreen to windows</v>
          </cell>
          <cell r="G612">
            <v>7</v>
          </cell>
          <cell r="H612">
            <v>8</v>
          </cell>
          <cell r="I612">
            <v>9</v>
          </cell>
          <cell r="J612">
            <v>12</v>
          </cell>
          <cell r="K612">
            <v>15</v>
          </cell>
          <cell r="L612">
            <v>18</v>
          </cell>
          <cell r="M612">
            <v>22</v>
          </cell>
          <cell r="N612">
            <v>26</v>
          </cell>
        </row>
        <row r="613">
          <cell r="F613" t="str">
            <v xml:space="preserve">Provide double glazed glazing </v>
          </cell>
          <cell r="G613">
            <v>175</v>
          </cell>
          <cell r="H613">
            <v>218</v>
          </cell>
          <cell r="I613">
            <v>273</v>
          </cell>
          <cell r="J613">
            <v>355</v>
          </cell>
          <cell r="K613">
            <v>461</v>
          </cell>
          <cell r="L613">
            <v>554</v>
          </cell>
          <cell r="M613">
            <v>664</v>
          </cell>
          <cell r="N613">
            <v>797</v>
          </cell>
        </row>
        <row r="614">
          <cell r="F614" t="str">
            <v xml:space="preserve">Internal Window </v>
          </cell>
          <cell r="G614">
            <v>50</v>
          </cell>
          <cell r="H614">
            <v>62</v>
          </cell>
          <cell r="I614">
            <v>78</v>
          </cell>
          <cell r="J614">
            <v>101</v>
          </cell>
          <cell r="K614">
            <v>132</v>
          </cell>
          <cell r="L614">
            <v>158</v>
          </cell>
          <cell r="M614">
            <v>190</v>
          </cell>
          <cell r="N614">
            <v>228</v>
          </cell>
        </row>
        <row r="615">
          <cell r="F615" t="str">
            <v xml:space="preserve">Additional Charge - Commercial Grade Glazing External </v>
          </cell>
          <cell r="G615">
            <v>185</v>
          </cell>
          <cell r="H615">
            <v>185</v>
          </cell>
          <cell r="I615">
            <v>185</v>
          </cell>
          <cell r="J615">
            <v>185</v>
          </cell>
          <cell r="K615">
            <v>185</v>
          </cell>
          <cell r="L615">
            <v>210</v>
          </cell>
          <cell r="M615">
            <v>210</v>
          </cell>
          <cell r="N615">
            <v>210</v>
          </cell>
        </row>
        <row r="618">
          <cell r="F618" t="str">
            <v>Steel Framed Windows</v>
          </cell>
          <cell r="G618">
            <v>625.59</v>
          </cell>
          <cell r="H618">
            <v>625.59</v>
          </cell>
          <cell r="I618">
            <v>625.59</v>
          </cell>
          <cell r="J618">
            <v>625.59</v>
          </cell>
          <cell r="K618">
            <v>625.59</v>
          </cell>
          <cell r="L618">
            <v>625.59</v>
          </cell>
          <cell r="M618">
            <v>625.59</v>
          </cell>
          <cell r="N618">
            <v>625.59</v>
          </cell>
        </row>
        <row r="619">
          <cell r="F619" t="str">
            <v>Timber Framed Windows</v>
          </cell>
          <cell r="G619">
            <v>235.59</v>
          </cell>
          <cell r="H619">
            <v>235.59</v>
          </cell>
          <cell r="I619">
            <v>235.59</v>
          </cell>
          <cell r="J619">
            <v>235.59</v>
          </cell>
          <cell r="K619">
            <v>348.47</v>
          </cell>
          <cell r="L619">
            <v>348.47</v>
          </cell>
          <cell r="M619">
            <v>348.47</v>
          </cell>
          <cell r="N619">
            <v>348.47</v>
          </cell>
        </row>
        <row r="622">
          <cell r="F622" t="str">
            <v>2 lite sliding door</v>
          </cell>
          <cell r="G622">
            <v>928</v>
          </cell>
          <cell r="H622">
            <v>1160</v>
          </cell>
          <cell r="I622">
            <v>2088</v>
          </cell>
          <cell r="J622">
            <v>2484.7199999999998</v>
          </cell>
          <cell r="K622">
            <v>3105.8999999999996</v>
          </cell>
          <cell r="L622">
            <v>3882.3749999999995</v>
          </cell>
          <cell r="M622">
            <v>4852.9687499999991</v>
          </cell>
          <cell r="N622">
            <v>6066.2109374999991</v>
          </cell>
        </row>
        <row r="623">
          <cell r="F623" t="str">
            <v>3 lite sliding door</v>
          </cell>
          <cell r="G623">
            <v>1267</v>
          </cell>
          <cell r="H623">
            <v>1584</v>
          </cell>
          <cell r="I623">
            <v>2851.2000000000003</v>
          </cell>
          <cell r="J623">
            <v>3392.9280000000003</v>
          </cell>
          <cell r="K623">
            <v>4241.1600000000008</v>
          </cell>
          <cell r="L623">
            <v>5301.4500000000007</v>
          </cell>
          <cell r="M623">
            <v>6626.8125000000009</v>
          </cell>
          <cell r="N623">
            <v>8283.5156250000018</v>
          </cell>
        </row>
        <row r="624">
          <cell r="F624" t="str">
            <v>4 lite sliding door</v>
          </cell>
          <cell r="G624">
            <v>1390</v>
          </cell>
          <cell r="H624">
            <v>1620</v>
          </cell>
          <cell r="I624">
            <v>2916</v>
          </cell>
          <cell r="J624">
            <v>3470.04</v>
          </cell>
          <cell r="K624">
            <v>4337.55</v>
          </cell>
          <cell r="L624">
            <v>5421.9375</v>
          </cell>
          <cell r="M624">
            <v>6777.421875</v>
          </cell>
          <cell r="N624">
            <v>8471.77734375</v>
          </cell>
        </row>
        <row r="625">
          <cell r="F625" t="str">
            <v xml:space="preserve">5 lite sliding door </v>
          </cell>
          <cell r="G625">
            <v>1581</v>
          </cell>
          <cell r="H625">
            <v>1976</v>
          </cell>
          <cell r="I625">
            <v>3556.8</v>
          </cell>
          <cell r="J625">
            <v>4232.5919999999996</v>
          </cell>
          <cell r="K625">
            <v>5290.74</v>
          </cell>
          <cell r="L625">
            <v>6613.4249999999993</v>
          </cell>
          <cell r="M625">
            <v>8266.78125</v>
          </cell>
          <cell r="N625">
            <v>10333.4765625</v>
          </cell>
        </row>
        <row r="626">
          <cell r="F626" t="str">
            <v>3 lite bifold sliding door</v>
          </cell>
          <cell r="G626">
            <v>4108</v>
          </cell>
          <cell r="H626">
            <v>4108</v>
          </cell>
          <cell r="I626">
            <v>4108</v>
          </cell>
          <cell r="J626">
            <v>4888.5199999999995</v>
          </cell>
          <cell r="K626">
            <v>6110.65</v>
          </cell>
          <cell r="L626">
            <v>7638.3125</v>
          </cell>
          <cell r="M626">
            <v>9547.890625</v>
          </cell>
          <cell r="N626">
            <v>11934.86328125</v>
          </cell>
        </row>
        <row r="627">
          <cell r="F627" t="str">
            <v xml:space="preserve">4 lite bifold sliding door </v>
          </cell>
          <cell r="G627">
            <v>6980</v>
          </cell>
          <cell r="H627">
            <v>6980</v>
          </cell>
          <cell r="I627">
            <v>6980</v>
          </cell>
          <cell r="J627">
            <v>8306.1999999999989</v>
          </cell>
          <cell r="K627">
            <v>10382.749999999998</v>
          </cell>
          <cell r="L627">
            <v>12978.437499999998</v>
          </cell>
          <cell r="M627">
            <v>16223.046874999998</v>
          </cell>
          <cell r="N627">
            <v>20278.808593749996</v>
          </cell>
        </row>
        <row r="628">
          <cell r="F628" t="str">
            <v>5 lite bifold sliding door</v>
          </cell>
          <cell r="G628">
            <v>7600</v>
          </cell>
          <cell r="H628">
            <v>7600</v>
          </cell>
          <cell r="I628">
            <v>7600</v>
          </cell>
          <cell r="J628">
            <v>9044</v>
          </cell>
          <cell r="K628">
            <v>11305</v>
          </cell>
          <cell r="L628">
            <v>14131.25</v>
          </cell>
          <cell r="M628">
            <v>17664.0625</v>
          </cell>
          <cell r="N628">
            <v>22080.078125</v>
          </cell>
        </row>
        <row r="629">
          <cell r="F629" t="str">
            <v xml:space="preserve">3 lite stacking door </v>
          </cell>
          <cell r="G629">
            <v>4147</v>
          </cell>
          <cell r="H629">
            <v>4147</v>
          </cell>
          <cell r="I629">
            <v>4147</v>
          </cell>
          <cell r="J629">
            <v>4934.9299999999994</v>
          </cell>
          <cell r="K629">
            <v>6168.6624999999995</v>
          </cell>
          <cell r="L629">
            <v>7710.8281249999991</v>
          </cell>
          <cell r="M629">
            <v>9638.5351562499982</v>
          </cell>
          <cell r="N629">
            <v>12048.168945312498</v>
          </cell>
        </row>
        <row r="630">
          <cell r="F630" t="str">
            <v>4 lite stacking door</v>
          </cell>
          <cell r="G630">
            <v>4710</v>
          </cell>
          <cell r="H630">
            <v>4710</v>
          </cell>
          <cell r="I630">
            <v>4710</v>
          </cell>
          <cell r="J630">
            <v>5604.9</v>
          </cell>
          <cell r="K630">
            <v>7006.125</v>
          </cell>
          <cell r="L630">
            <v>8757.65625</v>
          </cell>
          <cell r="M630">
            <v>10947.0703125</v>
          </cell>
          <cell r="N630">
            <v>13683.837890625</v>
          </cell>
        </row>
        <row r="631">
          <cell r="F631" t="str">
            <v xml:space="preserve">5 lite stacking door </v>
          </cell>
          <cell r="G631">
            <v>5152</v>
          </cell>
          <cell r="H631">
            <v>5152</v>
          </cell>
          <cell r="I631">
            <v>5152</v>
          </cell>
          <cell r="J631">
            <v>6130.88</v>
          </cell>
          <cell r="K631">
            <v>7663.6</v>
          </cell>
          <cell r="L631">
            <v>9579.5</v>
          </cell>
          <cell r="M631">
            <v>11974.375</v>
          </cell>
          <cell r="N631">
            <v>14967.96875</v>
          </cell>
        </row>
        <row r="632">
          <cell r="F632" t="str">
            <v>Single hinged entry door</v>
          </cell>
          <cell r="G632">
            <v>734</v>
          </cell>
          <cell r="H632">
            <v>917</v>
          </cell>
          <cell r="I632">
            <v>1650.6000000000001</v>
          </cell>
          <cell r="J632">
            <v>1964.2140000000002</v>
          </cell>
          <cell r="K632">
            <v>2455.2675000000004</v>
          </cell>
          <cell r="L632">
            <v>3069.0843750000004</v>
          </cell>
          <cell r="M632">
            <v>3836.3554687500005</v>
          </cell>
          <cell r="N632">
            <v>4795.4443359375009</v>
          </cell>
        </row>
        <row r="633">
          <cell r="F633" t="str">
            <v xml:space="preserve">Double hinged entry door </v>
          </cell>
          <cell r="G633">
            <v>1205</v>
          </cell>
          <cell r="H633">
            <v>1507</v>
          </cell>
          <cell r="I633">
            <v>2712.6</v>
          </cell>
          <cell r="J633">
            <v>3227.9939999999997</v>
          </cell>
          <cell r="K633">
            <v>4034.9924999999994</v>
          </cell>
          <cell r="L633">
            <v>5043.7406249999995</v>
          </cell>
          <cell r="M633">
            <v>6304.6757812499991</v>
          </cell>
          <cell r="N633">
            <v>7880.8447265624991</v>
          </cell>
        </row>
        <row r="636">
          <cell r="F636" t="str">
            <v>Corner Windows Coupling</v>
          </cell>
          <cell r="G636">
            <v>167.4</v>
          </cell>
          <cell r="H636">
            <v>186</v>
          </cell>
          <cell r="I636">
            <v>240.45000000000002</v>
          </cell>
          <cell r="J636">
            <v>312.90000000000003</v>
          </cell>
          <cell r="K636">
            <v>426.8</v>
          </cell>
          <cell r="L636">
            <v>534.75</v>
          </cell>
          <cell r="M636">
            <v>652.86</v>
          </cell>
          <cell r="N636">
            <v>804</v>
          </cell>
        </row>
        <row r="637">
          <cell r="F637" t="str">
            <v xml:space="preserve">Awning Windows </v>
          </cell>
          <cell r="G637">
            <v>222</v>
          </cell>
          <cell r="H637">
            <v>247</v>
          </cell>
          <cell r="I637">
            <v>274</v>
          </cell>
          <cell r="J637">
            <v>357</v>
          </cell>
          <cell r="K637">
            <v>464</v>
          </cell>
          <cell r="L637">
            <v>557</v>
          </cell>
          <cell r="M637">
            <v>668</v>
          </cell>
          <cell r="N637">
            <v>802</v>
          </cell>
        </row>
        <row r="638">
          <cell r="F638" t="str">
            <v>Tilt &amp; Turn Windows</v>
          </cell>
          <cell r="G638">
            <v>333</v>
          </cell>
          <cell r="H638">
            <v>370.5</v>
          </cell>
          <cell r="I638">
            <v>411</v>
          </cell>
          <cell r="J638">
            <v>535.5</v>
          </cell>
          <cell r="K638">
            <v>696</v>
          </cell>
          <cell r="L638">
            <v>835.5</v>
          </cell>
          <cell r="M638">
            <v>1002</v>
          </cell>
          <cell r="N638">
            <v>1203</v>
          </cell>
        </row>
        <row r="639">
          <cell r="F639" t="str">
            <v>Glazing bars</v>
          </cell>
          <cell r="G639">
            <v>32.9</v>
          </cell>
          <cell r="H639">
            <v>42.77</v>
          </cell>
          <cell r="I639">
            <v>55.601000000000006</v>
          </cell>
          <cell r="J639">
            <v>72.281300000000016</v>
          </cell>
          <cell r="K639">
            <v>93.965690000000023</v>
          </cell>
          <cell r="L639">
            <v>122.15539700000004</v>
          </cell>
          <cell r="M639">
            <v>158.80201610000006</v>
          </cell>
          <cell r="N639">
            <v>206.44262093000009</v>
          </cell>
        </row>
        <row r="640">
          <cell r="F640" t="str">
            <v>Casement Window</v>
          </cell>
          <cell r="G640">
            <v>224.1</v>
          </cell>
          <cell r="H640">
            <v>249</v>
          </cell>
          <cell r="I640">
            <v>322.35000000000002</v>
          </cell>
          <cell r="J640">
            <v>420</v>
          </cell>
          <cell r="K640">
            <v>572</v>
          </cell>
          <cell r="L640">
            <v>717.59999999999991</v>
          </cell>
          <cell r="M640">
            <v>875.16</v>
          </cell>
          <cell r="N640">
            <v>1077.5999999999999</v>
          </cell>
        </row>
        <row r="641">
          <cell r="F641" t="str">
            <v>Louvre Windows</v>
          </cell>
          <cell r="G641">
            <v>295</v>
          </cell>
          <cell r="H641">
            <v>328</v>
          </cell>
          <cell r="I641">
            <v>365</v>
          </cell>
          <cell r="J641">
            <v>474</v>
          </cell>
          <cell r="K641">
            <v>616</v>
          </cell>
          <cell r="L641">
            <v>739</v>
          </cell>
          <cell r="M641">
            <v>887</v>
          </cell>
          <cell r="N641">
            <v>1065</v>
          </cell>
        </row>
        <row r="642">
          <cell r="F642" t="str">
            <v>Fixed Windows</v>
          </cell>
          <cell r="G642">
            <v>158</v>
          </cell>
          <cell r="H642">
            <v>175</v>
          </cell>
          <cell r="I642">
            <v>194</v>
          </cell>
          <cell r="J642">
            <v>253</v>
          </cell>
          <cell r="K642">
            <v>329</v>
          </cell>
          <cell r="L642">
            <v>394</v>
          </cell>
          <cell r="M642">
            <v>473</v>
          </cell>
          <cell r="N642">
            <v>568</v>
          </cell>
        </row>
        <row r="643">
          <cell r="F643" t="str">
            <v>Small Bifold Window</v>
          </cell>
          <cell r="G643">
            <v>690</v>
          </cell>
          <cell r="H643">
            <v>897</v>
          </cell>
          <cell r="I643">
            <v>1166.1000000000001</v>
          </cell>
          <cell r="J643">
            <v>1515.9300000000003</v>
          </cell>
          <cell r="K643">
            <v>1970.7090000000005</v>
          </cell>
          <cell r="L643">
            <v>2561.9217000000008</v>
          </cell>
          <cell r="M643">
            <v>3330.4982100000011</v>
          </cell>
          <cell r="N643">
            <v>4329.6476730000013</v>
          </cell>
        </row>
        <row r="644">
          <cell r="F644" t="str">
            <v>Large Bifold Window</v>
          </cell>
          <cell r="G644">
            <v>980</v>
          </cell>
          <cell r="H644">
            <v>1274</v>
          </cell>
          <cell r="I644">
            <v>1656.2</v>
          </cell>
          <cell r="J644">
            <v>2153.06</v>
          </cell>
          <cell r="K644">
            <v>2798.9780000000001</v>
          </cell>
          <cell r="L644">
            <v>3638.6714000000002</v>
          </cell>
          <cell r="M644">
            <v>4730.2728200000001</v>
          </cell>
          <cell r="N644">
            <v>6149.3546660000002</v>
          </cell>
        </row>
        <row r="645">
          <cell r="F645" t="str">
            <v>Double Hung Windows</v>
          </cell>
          <cell r="G645">
            <v>229</v>
          </cell>
          <cell r="H645">
            <v>254</v>
          </cell>
          <cell r="I645">
            <v>282</v>
          </cell>
          <cell r="J645">
            <v>367</v>
          </cell>
          <cell r="K645">
            <v>477</v>
          </cell>
          <cell r="L645">
            <v>573</v>
          </cell>
          <cell r="M645">
            <v>687</v>
          </cell>
          <cell r="N645">
            <v>825</v>
          </cell>
        </row>
        <row r="646">
          <cell r="F646" t="str">
            <v xml:space="preserve">Security Screens </v>
          </cell>
          <cell r="G646">
            <v>972</v>
          </cell>
          <cell r="H646">
            <v>1080</v>
          </cell>
          <cell r="I646">
            <v>1200</v>
          </cell>
          <cell r="J646">
            <v>1560</v>
          </cell>
          <cell r="K646">
            <v>2028</v>
          </cell>
          <cell r="L646">
            <v>2434</v>
          </cell>
          <cell r="M646">
            <v>2920</v>
          </cell>
          <cell r="N646">
            <v>3504</v>
          </cell>
        </row>
        <row r="647">
          <cell r="F647" t="str">
            <v xml:space="preserve">Aluminium Slats </v>
          </cell>
          <cell r="G647">
            <v>1170</v>
          </cell>
          <cell r="H647">
            <v>1170</v>
          </cell>
          <cell r="I647">
            <v>1170</v>
          </cell>
          <cell r="J647">
            <v>1170</v>
          </cell>
          <cell r="K647">
            <v>1170</v>
          </cell>
          <cell r="L647">
            <v>1170</v>
          </cell>
          <cell r="M647">
            <v>1170</v>
          </cell>
          <cell r="N647">
            <v>1170</v>
          </cell>
        </row>
        <row r="650">
          <cell r="F650" t="str">
            <v>Windows - Labour Only</v>
          </cell>
        </row>
        <row r="651">
          <cell r="F651" t="str">
            <v>Framing &amp; Glazing Installation</v>
          </cell>
        </row>
        <row r="652">
          <cell r="F652" t="str">
            <v>Clear glazed glass and standard frame</v>
          </cell>
          <cell r="G652">
            <v>23.296000000000003</v>
          </cell>
          <cell r="H652">
            <v>29.12</v>
          </cell>
          <cell r="I652">
            <v>113.60000000000001</v>
          </cell>
          <cell r="J652">
            <v>147.6</v>
          </cell>
          <cell r="K652">
            <v>192</v>
          </cell>
          <cell r="L652">
            <v>230.4</v>
          </cell>
          <cell r="M652">
            <v>276.40000000000003</v>
          </cell>
          <cell r="N652">
            <v>331.6</v>
          </cell>
        </row>
        <row r="653">
          <cell r="F653" t="str">
            <v>Fixing flyscreen to windows</v>
          </cell>
          <cell r="G653">
            <v>2.2400000000000002</v>
          </cell>
          <cell r="H653">
            <v>2.8000000000000003</v>
          </cell>
          <cell r="I653">
            <v>3.6</v>
          </cell>
          <cell r="J653">
            <v>4.8000000000000007</v>
          </cell>
          <cell r="K653">
            <v>6</v>
          </cell>
          <cell r="L653">
            <v>7.2</v>
          </cell>
          <cell r="M653">
            <v>8.8000000000000007</v>
          </cell>
          <cell r="N653">
            <v>10.4</v>
          </cell>
        </row>
        <row r="654">
          <cell r="F654" t="str">
            <v>Internal Window Installation</v>
          </cell>
          <cell r="G654">
            <v>16</v>
          </cell>
          <cell r="H654">
            <v>20</v>
          </cell>
          <cell r="I654">
            <v>31.200000000000003</v>
          </cell>
          <cell r="J654">
            <v>40.400000000000006</v>
          </cell>
          <cell r="K654">
            <v>52.800000000000004</v>
          </cell>
          <cell r="L654">
            <v>63.2</v>
          </cell>
          <cell r="M654">
            <v>76</v>
          </cell>
          <cell r="N654">
            <v>91.2</v>
          </cell>
        </row>
        <row r="657">
          <cell r="F657" t="str">
            <v>2 x lite sliding door</v>
          </cell>
          <cell r="G657">
            <v>296.96000000000004</v>
          </cell>
          <cell r="H657">
            <v>371.20000000000005</v>
          </cell>
          <cell r="I657">
            <v>835.2</v>
          </cell>
          <cell r="J657">
            <v>993.88799999999992</v>
          </cell>
          <cell r="K657">
            <v>1242.3599999999999</v>
          </cell>
          <cell r="L657">
            <v>1552.9499999999998</v>
          </cell>
          <cell r="M657">
            <v>1941.1874999999998</v>
          </cell>
          <cell r="N657">
            <v>2426.4843749999995</v>
          </cell>
        </row>
        <row r="658">
          <cell r="F658" t="str">
            <v>3 x lite sliding door</v>
          </cell>
          <cell r="G658">
            <v>405.44000000000005</v>
          </cell>
          <cell r="H658">
            <v>506.8</v>
          </cell>
          <cell r="I658">
            <v>1140.4800000000002</v>
          </cell>
          <cell r="J658">
            <v>1357.1712000000002</v>
          </cell>
          <cell r="K658">
            <v>1696.4640000000004</v>
          </cell>
          <cell r="L658">
            <v>2120.5800000000004</v>
          </cell>
          <cell r="M658">
            <v>2650.7250000000004</v>
          </cell>
          <cell r="N658">
            <v>3313.4062500000009</v>
          </cell>
        </row>
        <row r="659">
          <cell r="F659" t="str">
            <v>4 x lite sliding door</v>
          </cell>
          <cell r="G659">
            <v>444.8</v>
          </cell>
          <cell r="H659">
            <v>556</v>
          </cell>
          <cell r="I659">
            <v>1166.4000000000001</v>
          </cell>
          <cell r="J659">
            <v>1388.0160000000001</v>
          </cell>
          <cell r="K659">
            <v>1735.0200000000002</v>
          </cell>
          <cell r="L659">
            <v>2168.7750000000001</v>
          </cell>
          <cell r="M659">
            <v>2710.96875</v>
          </cell>
          <cell r="N659">
            <v>3388.7109375</v>
          </cell>
        </row>
        <row r="660">
          <cell r="F660" t="str">
            <v xml:space="preserve">5 x lite sliding door </v>
          </cell>
          <cell r="G660">
            <v>505.92000000000007</v>
          </cell>
          <cell r="H660">
            <v>632.40000000000009</v>
          </cell>
          <cell r="I660">
            <v>1422.7200000000003</v>
          </cell>
          <cell r="J660">
            <v>1693.0367999999999</v>
          </cell>
          <cell r="K660">
            <v>2116.2959999999998</v>
          </cell>
          <cell r="L660">
            <v>2645.37</v>
          </cell>
          <cell r="M660">
            <v>3306.7125000000001</v>
          </cell>
          <cell r="N660">
            <v>4133.390625</v>
          </cell>
        </row>
        <row r="661">
          <cell r="F661" t="str">
            <v>3 x lite bifold sliding door</v>
          </cell>
          <cell r="G661">
            <v>1314.5600000000002</v>
          </cell>
          <cell r="H661">
            <v>1643.2</v>
          </cell>
          <cell r="I661">
            <v>1643.2</v>
          </cell>
          <cell r="J661">
            <v>1955.4079999999999</v>
          </cell>
          <cell r="K661">
            <v>2444.2599999999998</v>
          </cell>
          <cell r="L661">
            <v>3055.3250000000003</v>
          </cell>
          <cell r="M661">
            <v>3819.15625</v>
          </cell>
          <cell r="N661">
            <v>4773.9453125</v>
          </cell>
        </row>
        <row r="662">
          <cell r="F662" t="str">
            <v xml:space="preserve">4 x lite bifold sliding door </v>
          </cell>
          <cell r="G662">
            <v>2233.6</v>
          </cell>
          <cell r="H662">
            <v>2792</v>
          </cell>
          <cell r="I662">
            <v>2792</v>
          </cell>
          <cell r="J662">
            <v>3322.4799999999996</v>
          </cell>
          <cell r="K662">
            <v>4153.0999999999995</v>
          </cell>
          <cell r="L662">
            <v>5191.375</v>
          </cell>
          <cell r="M662">
            <v>6489.21875</v>
          </cell>
          <cell r="N662">
            <v>8111.5234374999991</v>
          </cell>
        </row>
        <row r="663">
          <cell r="F663" t="str">
            <v>5 x lite bifold sliding door</v>
          </cell>
          <cell r="G663">
            <v>2432</v>
          </cell>
          <cell r="H663">
            <v>3040</v>
          </cell>
          <cell r="I663">
            <v>3040</v>
          </cell>
          <cell r="J663">
            <v>3617.6000000000004</v>
          </cell>
          <cell r="K663">
            <v>4522</v>
          </cell>
          <cell r="L663">
            <v>5652.5</v>
          </cell>
          <cell r="M663">
            <v>7065.625</v>
          </cell>
          <cell r="N663">
            <v>8832.03125</v>
          </cell>
        </row>
        <row r="664">
          <cell r="F664" t="str">
            <v xml:space="preserve">3 x lite stacking door </v>
          </cell>
          <cell r="G664">
            <v>1327.0400000000002</v>
          </cell>
          <cell r="H664">
            <v>1658.8000000000002</v>
          </cell>
          <cell r="I664">
            <v>1658.8000000000002</v>
          </cell>
          <cell r="J664">
            <v>1973.9719999999998</v>
          </cell>
          <cell r="K664">
            <v>2467.4650000000001</v>
          </cell>
          <cell r="L664">
            <v>3084.3312499999997</v>
          </cell>
          <cell r="M664">
            <v>3855.4140624999995</v>
          </cell>
          <cell r="N664">
            <v>4819.2675781249991</v>
          </cell>
        </row>
        <row r="665">
          <cell r="F665" t="str">
            <v>4 x lite stacking door</v>
          </cell>
          <cell r="G665">
            <v>1507.2</v>
          </cell>
          <cell r="H665">
            <v>1884</v>
          </cell>
          <cell r="I665">
            <v>1884</v>
          </cell>
          <cell r="J665">
            <v>2241.96</v>
          </cell>
          <cell r="K665">
            <v>2802.4500000000003</v>
          </cell>
          <cell r="L665">
            <v>3503.0625</v>
          </cell>
          <cell r="M665">
            <v>4378.828125</v>
          </cell>
          <cell r="N665">
            <v>5473.53515625</v>
          </cell>
        </row>
        <row r="666">
          <cell r="F666" t="str">
            <v xml:space="preserve">5 x lite stacking door </v>
          </cell>
          <cell r="G666">
            <v>1648.6400000000003</v>
          </cell>
          <cell r="H666">
            <v>2060.8000000000002</v>
          </cell>
          <cell r="I666">
            <v>2060.8000000000002</v>
          </cell>
          <cell r="J666">
            <v>2452.3520000000003</v>
          </cell>
          <cell r="K666">
            <v>3065.4400000000005</v>
          </cell>
          <cell r="L666">
            <v>3831.8</v>
          </cell>
          <cell r="M666">
            <v>4789.75</v>
          </cell>
          <cell r="N666">
            <v>5987.1875</v>
          </cell>
        </row>
        <row r="667">
          <cell r="F667" t="str">
            <v>Single swing entry door</v>
          </cell>
          <cell r="G667">
            <v>234.88000000000002</v>
          </cell>
          <cell r="H667">
            <v>293.60000000000002</v>
          </cell>
          <cell r="I667">
            <v>660.24000000000012</v>
          </cell>
          <cell r="J667">
            <v>785.68560000000014</v>
          </cell>
          <cell r="K667">
            <v>982.1070000000002</v>
          </cell>
          <cell r="L667">
            <v>1227.6337500000002</v>
          </cell>
          <cell r="M667">
            <v>1534.5421875000002</v>
          </cell>
          <cell r="N667">
            <v>1918.1777343750005</v>
          </cell>
        </row>
        <row r="668">
          <cell r="F668" t="str">
            <v xml:space="preserve">Double swing entry door </v>
          </cell>
          <cell r="G668">
            <v>385.6</v>
          </cell>
          <cell r="H668">
            <v>482</v>
          </cell>
          <cell r="I668">
            <v>1085.04</v>
          </cell>
          <cell r="J668">
            <v>1291.1976</v>
          </cell>
          <cell r="K668">
            <v>1613.9969999999998</v>
          </cell>
          <cell r="L668">
            <v>2017.4962499999999</v>
          </cell>
          <cell r="M668">
            <v>2521.8703124999997</v>
          </cell>
          <cell r="N668">
            <v>3152.337890625</v>
          </cell>
        </row>
        <row r="671">
          <cell r="F671" t="str">
            <v>Corner Window Coupling</v>
          </cell>
          <cell r="G671">
            <v>53.568000000000012</v>
          </cell>
          <cell r="H671">
            <v>66.960000000000008</v>
          </cell>
          <cell r="I671">
            <v>96.18</v>
          </cell>
          <cell r="J671">
            <v>125.16000000000003</v>
          </cell>
          <cell r="K671">
            <v>170.72000000000003</v>
          </cell>
          <cell r="L671">
            <v>213.9</v>
          </cell>
          <cell r="M671">
            <v>261.14400000000001</v>
          </cell>
          <cell r="N671">
            <v>321.60000000000002</v>
          </cell>
        </row>
        <row r="672">
          <cell r="F672" t="str">
            <v>Awning Window</v>
          </cell>
          <cell r="G672">
            <v>71.040000000000006</v>
          </cell>
          <cell r="H672">
            <v>88.800000000000011</v>
          </cell>
          <cell r="I672">
            <v>109.60000000000001</v>
          </cell>
          <cell r="J672">
            <v>142.80000000000001</v>
          </cell>
          <cell r="K672">
            <v>185.60000000000002</v>
          </cell>
          <cell r="L672">
            <v>222.8</v>
          </cell>
          <cell r="M672">
            <v>267.2</v>
          </cell>
          <cell r="N672">
            <v>320.8</v>
          </cell>
        </row>
        <row r="673">
          <cell r="F673" t="str">
            <v>Tilt &amp; Turn Windows</v>
          </cell>
          <cell r="G673">
            <v>106.56000000000002</v>
          </cell>
          <cell r="H673">
            <v>133.20000000000002</v>
          </cell>
          <cell r="I673">
            <v>164.4</v>
          </cell>
          <cell r="J673">
            <v>214.20000000000002</v>
          </cell>
          <cell r="K673">
            <v>278.40000000000003</v>
          </cell>
          <cell r="L673">
            <v>334.20000000000005</v>
          </cell>
          <cell r="M673">
            <v>400.79999999999995</v>
          </cell>
          <cell r="N673">
            <v>481.20000000000005</v>
          </cell>
        </row>
        <row r="674">
          <cell r="F674" t="str">
            <v>Glazing bar</v>
          </cell>
          <cell r="G674">
            <v>10.528</v>
          </cell>
          <cell r="H674">
            <v>13.16</v>
          </cell>
          <cell r="I674">
            <v>22.240400000000005</v>
          </cell>
          <cell r="J674">
            <v>28.912520000000008</v>
          </cell>
          <cell r="K674">
            <v>37.586276000000012</v>
          </cell>
          <cell r="L674">
            <v>48.862158800000017</v>
          </cell>
          <cell r="M674">
            <v>63.52080644000003</v>
          </cell>
          <cell r="N674">
            <v>82.577048372000036</v>
          </cell>
        </row>
        <row r="675">
          <cell r="F675" t="str">
            <v>Casement Windows</v>
          </cell>
          <cell r="G675">
            <v>71.712000000000003</v>
          </cell>
          <cell r="H675">
            <v>89.64</v>
          </cell>
          <cell r="I675">
            <v>128.94000000000003</v>
          </cell>
          <cell r="J675">
            <v>168</v>
          </cell>
          <cell r="K675">
            <v>228.8</v>
          </cell>
          <cell r="L675">
            <v>287.03999999999996</v>
          </cell>
          <cell r="M675">
            <v>350.06400000000002</v>
          </cell>
          <cell r="N675">
            <v>431.03999999999996</v>
          </cell>
        </row>
        <row r="676">
          <cell r="F676" t="str">
            <v>Louvre Window</v>
          </cell>
          <cell r="G676">
            <v>94.4</v>
          </cell>
          <cell r="H676">
            <v>118</v>
          </cell>
          <cell r="I676">
            <v>146</v>
          </cell>
          <cell r="J676">
            <v>189.60000000000002</v>
          </cell>
          <cell r="K676">
            <v>246.4</v>
          </cell>
          <cell r="L676">
            <v>295.60000000000002</v>
          </cell>
          <cell r="M676">
            <v>354.8</v>
          </cell>
          <cell r="N676">
            <v>426</v>
          </cell>
        </row>
        <row r="677">
          <cell r="F677" t="str">
            <v>Fixed Window</v>
          </cell>
          <cell r="G677">
            <v>50.56</v>
          </cell>
          <cell r="H677">
            <v>63.2</v>
          </cell>
          <cell r="I677">
            <v>77.600000000000009</v>
          </cell>
          <cell r="J677">
            <v>101.2</v>
          </cell>
          <cell r="K677">
            <v>131.6</v>
          </cell>
          <cell r="L677">
            <v>157.60000000000002</v>
          </cell>
          <cell r="M677">
            <v>189.20000000000002</v>
          </cell>
          <cell r="N677">
            <v>227.20000000000002</v>
          </cell>
        </row>
        <row r="678">
          <cell r="F678" t="str">
            <v>Small Bifold Windows</v>
          </cell>
          <cell r="G678">
            <v>220.8</v>
          </cell>
          <cell r="H678">
            <v>276</v>
          </cell>
          <cell r="I678">
            <v>466.44000000000005</v>
          </cell>
          <cell r="J678">
            <v>606.37200000000018</v>
          </cell>
          <cell r="K678">
            <v>788.28360000000021</v>
          </cell>
          <cell r="L678">
            <v>1024.7686800000004</v>
          </cell>
          <cell r="M678">
            <v>1332.1992840000005</v>
          </cell>
          <cell r="N678">
            <v>1731.8590692000007</v>
          </cell>
        </row>
        <row r="679">
          <cell r="F679" t="str">
            <v>Large Bifold Windows</v>
          </cell>
          <cell r="G679">
            <v>313.60000000000002</v>
          </cell>
          <cell r="H679">
            <v>392</v>
          </cell>
          <cell r="I679">
            <v>662.48</v>
          </cell>
          <cell r="J679">
            <v>861.22400000000005</v>
          </cell>
          <cell r="K679">
            <v>1119.5912000000001</v>
          </cell>
          <cell r="L679">
            <v>1455.4685600000003</v>
          </cell>
          <cell r="M679">
            <v>1892.1091280000001</v>
          </cell>
          <cell r="N679">
            <v>2459.7418664000002</v>
          </cell>
        </row>
        <row r="680">
          <cell r="F680" t="str">
            <v>Double Hung Window</v>
          </cell>
          <cell r="G680">
            <v>73.280000000000015</v>
          </cell>
          <cell r="H680">
            <v>91.600000000000009</v>
          </cell>
          <cell r="I680">
            <v>112.80000000000001</v>
          </cell>
          <cell r="J680">
            <v>146.80000000000001</v>
          </cell>
          <cell r="K680">
            <v>190.8</v>
          </cell>
          <cell r="L680">
            <v>229.20000000000002</v>
          </cell>
          <cell r="M680">
            <v>274.8</v>
          </cell>
          <cell r="N680">
            <v>330</v>
          </cell>
        </row>
        <row r="681">
          <cell r="F681" t="str">
            <v>Security Screen</v>
          </cell>
          <cell r="G681">
            <v>311.04000000000002</v>
          </cell>
          <cell r="H681">
            <v>388.8</v>
          </cell>
          <cell r="I681">
            <v>480</v>
          </cell>
          <cell r="J681">
            <v>624</v>
          </cell>
          <cell r="K681">
            <v>811.2</v>
          </cell>
          <cell r="L681">
            <v>973.6</v>
          </cell>
          <cell r="M681">
            <v>1168</v>
          </cell>
          <cell r="N681">
            <v>1401.6000000000001</v>
          </cell>
        </row>
        <row r="682">
          <cell r="F682" t="str">
            <v>Aluminium Slat</v>
          </cell>
          <cell r="G682">
            <v>374.40000000000003</v>
          </cell>
          <cell r="H682">
            <v>468</v>
          </cell>
          <cell r="I682">
            <v>468</v>
          </cell>
          <cell r="J682">
            <v>468</v>
          </cell>
          <cell r="K682">
            <v>468</v>
          </cell>
          <cell r="L682">
            <v>468</v>
          </cell>
          <cell r="M682">
            <v>468</v>
          </cell>
          <cell r="N682">
            <v>468</v>
          </cell>
        </row>
        <row r="688">
          <cell r="G688">
            <v>2</v>
          </cell>
          <cell r="H688">
            <v>3</v>
          </cell>
          <cell r="I688">
            <v>4</v>
          </cell>
          <cell r="J688">
            <v>5</v>
          </cell>
          <cell r="K688">
            <v>6</v>
          </cell>
          <cell r="L688">
            <v>7</v>
          </cell>
          <cell r="M688">
            <v>8</v>
          </cell>
          <cell r="N688">
            <v>9</v>
          </cell>
        </row>
        <row r="691">
          <cell r="F691" t="str">
            <v>Roof Cover including Anticon</v>
          </cell>
          <cell r="G691">
            <v>33.064999999999998</v>
          </cell>
          <cell r="H691">
            <v>38.9</v>
          </cell>
          <cell r="I691">
            <v>38.9</v>
          </cell>
          <cell r="J691">
            <v>58.95</v>
          </cell>
          <cell r="K691">
            <v>64.845000000000013</v>
          </cell>
          <cell r="L691">
            <v>71.329500000000024</v>
          </cell>
          <cell r="M691">
            <v>78.462450000000032</v>
          </cell>
          <cell r="N691">
            <v>86.308695000000043</v>
          </cell>
        </row>
        <row r="692">
          <cell r="F692" t="str">
            <v>Roof Tiles incl sarking</v>
          </cell>
          <cell r="G692">
            <v>37.637999999999998</v>
          </cell>
          <cell r="H692">
            <v>49.2</v>
          </cell>
          <cell r="I692">
            <v>51.660000000000004</v>
          </cell>
          <cell r="J692">
            <v>51.660000000000004</v>
          </cell>
          <cell r="K692">
            <v>54.120000000000005</v>
          </cell>
          <cell r="L692">
            <v>56.58</v>
          </cell>
          <cell r="M692">
            <v>57.564</v>
          </cell>
          <cell r="N692">
            <v>59.04</v>
          </cell>
        </row>
        <row r="693">
          <cell r="F693" t="str">
            <v>Window Hoods</v>
          </cell>
          <cell r="G693">
            <v>673.19999999999993</v>
          </cell>
          <cell r="H693">
            <v>880</v>
          </cell>
          <cell r="I693">
            <v>924</v>
          </cell>
          <cell r="J693">
            <v>924</v>
          </cell>
          <cell r="K693">
            <v>968.00000000000011</v>
          </cell>
          <cell r="L693">
            <v>1011.9999999999999</v>
          </cell>
          <cell r="M693">
            <v>1029.5999999999999</v>
          </cell>
          <cell r="N693">
            <v>1056</v>
          </cell>
        </row>
        <row r="694">
          <cell r="F694" t="str">
            <v xml:space="preserve">Repair exisiting roof </v>
          </cell>
          <cell r="G694">
            <v>12.59</v>
          </cell>
          <cell r="H694">
            <v>12.59</v>
          </cell>
          <cell r="I694">
            <v>12.59</v>
          </cell>
          <cell r="J694">
            <v>14.59</v>
          </cell>
          <cell r="K694">
            <v>14.59</v>
          </cell>
          <cell r="L694">
            <v>14.59</v>
          </cell>
          <cell r="M694">
            <v>14.59</v>
          </cell>
          <cell r="N694">
            <v>14.59</v>
          </cell>
        </row>
        <row r="695">
          <cell r="F695" t="str">
            <v>Polycarbonate Roof Sheeting</v>
          </cell>
          <cell r="G695">
            <v>13.3025</v>
          </cell>
          <cell r="H695">
            <v>14.632750000000001</v>
          </cell>
          <cell r="I695">
            <v>16.096025000000004</v>
          </cell>
          <cell r="J695">
            <v>17.705627500000006</v>
          </cell>
          <cell r="K695">
            <v>19.476190250000009</v>
          </cell>
          <cell r="L695">
            <v>21.423809275000011</v>
          </cell>
          <cell r="M695">
            <v>23.566190202500014</v>
          </cell>
          <cell r="N695">
            <v>25.922809222750018</v>
          </cell>
        </row>
        <row r="696">
          <cell r="F696" t="str">
            <v>Pergola (Material and Fixings)</v>
          </cell>
          <cell r="G696">
            <v>287.05095000000006</v>
          </cell>
          <cell r="H696">
            <v>375.23</v>
          </cell>
          <cell r="I696">
            <v>393.99150000000003</v>
          </cell>
          <cell r="J696">
            <v>393.99150000000003</v>
          </cell>
          <cell r="K696">
            <v>412.75300000000004</v>
          </cell>
          <cell r="L696">
            <v>431.5145</v>
          </cell>
          <cell r="M696">
            <v>439.01909999999998</v>
          </cell>
          <cell r="N696">
            <v>450.27600000000001</v>
          </cell>
        </row>
        <row r="697">
          <cell r="F697" t="str">
            <v>e/o pergola (Automatic Louvres)</v>
          </cell>
          <cell r="G697">
            <v>222.94904999999994</v>
          </cell>
          <cell r="H697">
            <v>224.76999999999998</v>
          </cell>
          <cell r="I697">
            <v>266.00849999999997</v>
          </cell>
          <cell r="J697">
            <v>266.00849999999997</v>
          </cell>
          <cell r="K697">
            <v>307.24699999999996</v>
          </cell>
          <cell r="L697">
            <v>288.4855</v>
          </cell>
          <cell r="M697">
            <v>340.98090000000002</v>
          </cell>
          <cell r="N697">
            <v>329.72399999999999</v>
          </cell>
        </row>
        <row r="701">
          <cell r="F701" t="str">
            <v>Roof Cover incl anticon</v>
          </cell>
          <cell r="G701">
            <v>27.132000000000001</v>
          </cell>
          <cell r="H701">
            <v>33.914999999999999</v>
          </cell>
          <cell r="I701">
            <v>39.9</v>
          </cell>
          <cell r="J701">
            <v>48.98</v>
          </cell>
          <cell r="K701">
            <v>53.878</v>
          </cell>
          <cell r="L701">
            <v>59.265800000000006</v>
          </cell>
          <cell r="M701">
            <v>65.192380000000014</v>
          </cell>
          <cell r="N701">
            <v>71.711618000000016</v>
          </cell>
        </row>
        <row r="702">
          <cell r="F702" t="str">
            <v>Tiled Roofing incl sarking</v>
          </cell>
          <cell r="G702">
            <v>29.171999999999997</v>
          </cell>
          <cell r="H702">
            <v>36.464999999999996</v>
          </cell>
          <cell r="I702">
            <v>42.9</v>
          </cell>
          <cell r="J702">
            <v>42.9</v>
          </cell>
          <cell r="K702">
            <v>42.9</v>
          </cell>
          <cell r="L702">
            <v>42.9</v>
          </cell>
          <cell r="M702">
            <v>42.9</v>
          </cell>
          <cell r="N702">
            <v>42.9</v>
          </cell>
        </row>
        <row r="703">
          <cell r="F703" t="str">
            <v>Window Hoods</v>
          </cell>
          <cell r="G703">
            <v>257.04000000000002</v>
          </cell>
          <cell r="H703">
            <v>321.3</v>
          </cell>
          <cell r="I703">
            <v>441</v>
          </cell>
          <cell r="J703">
            <v>441</v>
          </cell>
          <cell r="K703">
            <v>462.00000000000006</v>
          </cell>
          <cell r="L703">
            <v>482.99999999999994</v>
          </cell>
          <cell r="M703">
            <v>491.4</v>
          </cell>
          <cell r="N703">
            <v>504</v>
          </cell>
        </row>
        <row r="704">
          <cell r="F704" t="str">
            <v xml:space="preserve">Repair exisiting roof </v>
          </cell>
          <cell r="G704">
            <v>7.16</v>
          </cell>
          <cell r="H704">
            <v>8.9499999999999993</v>
          </cell>
          <cell r="I704">
            <v>8.9499999999999993</v>
          </cell>
          <cell r="J704">
            <v>8.9499999999999993</v>
          </cell>
          <cell r="K704">
            <v>8.9499999999999993</v>
          </cell>
          <cell r="L704">
            <v>8.9499999999999993</v>
          </cell>
          <cell r="M704">
            <v>8.9499999999999993</v>
          </cell>
          <cell r="N704">
            <v>8.9499999999999993</v>
          </cell>
        </row>
        <row r="705">
          <cell r="F705" t="str">
            <v>Polycarbonate Roof Sheeting</v>
          </cell>
          <cell r="G705">
            <v>12.6412</v>
          </cell>
          <cell r="H705">
            <v>15.801499999999999</v>
          </cell>
          <cell r="I705">
            <v>17.38165</v>
          </cell>
          <cell r="J705">
            <v>19.119815000000003</v>
          </cell>
          <cell r="K705">
            <v>21.031796500000006</v>
          </cell>
          <cell r="L705">
            <v>23.134976150000007</v>
          </cell>
          <cell r="M705">
            <v>25.44847376500001</v>
          </cell>
          <cell r="N705">
            <v>27.993321141500012</v>
          </cell>
        </row>
        <row r="706">
          <cell r="F706" t="str">
            <v>Pergola</v>
          </cell>
          <cell r="G706">
            <v>84.762</v>
          </cell>
          <cell r="H706">
            <v>105.9525</v>
          </cell>
          <cell r="I706">
            <v>124.65</v>
          </cell>
          <cell r="J706">
            <v>124.65</v>
          </cell>
          <cell r="K706">
            <v>124.65</v>
          </cell>
          <cell r="L706">
            <v>124.65</v>
          </cell>
          <cell r="M706">
            <v>124.65</v>
          </cell>
          <cell r="N706">
            <v>124.65</v>
          </cell>
        </row>
        <row r="707">
          <cell r="F707" t="str">
            <v>e/o pergola (Automatic Louvres)</v>
          </cell>
          <cell r="G707">
            <v>187.23800000000003</v>
          </cell>
          <cell r="H707">
            <v>234.04750000000001</v>
          </cell>
          <cell r="I707">
            <v>315.35000000000002</v>
          </cell>
          <cell r="J707">
            <v>315.35000000000002</v>
          </cell>
          <cell r="K707">
            <v>355.35</v>
          </cell>
          <cell r="L707">
            <v>355.35</v>
          </cell>
          <cell r="M707">
            <v>395.35</v>
          </cell>
          <cell r="N707">
            <v>395.35</v>
          </cell>
        </row>
        <row r="710">
          <cell r="F710" t="str">
            <v xml:space="preserve">Gutter &amp; Fascia </v>
          </cell>
          <cell r="G710">
            <v>32.8185</v>
          </cell>
          <cell r="H710">
            <v>42.9</v>
          </cell>
          <cell r="I710">
            <v>45.045000000000002</v>
          </cell>
          <cell r="J710">
            <v>45.045000000000002</v>
          </cell>
          <cell r="K710">
            <v>47.190000000000005</v>
          </cell>
          <cell r="L710">
            <v>49.334999999999994</v>
          </cell>
          <cell r="M710">
            <v>50.192999999999998</v>
          </cell>
          <cell r="N710">
            <v>51.48</v>
          </cell>
        </row>
        <row r="711">
          <cell r="F711" t="str">
            <v>Downpipes</v>
          </cell>
          <cell r="G711">
            <v>122.553</v>
          </cell>
          <cell r="H711">
            <v>160.19999999999999</v>
          </cell>
          <cell r="I711">
            <v>168.21</v>
          </cell>
          <cell r="J711">
            <v>168.21</v>
          </cell>
          <cell r="K711">
            <v>176.22</v>
          </cell>
          <cell r="L711">
            <v>184.22999999999996</v>
          </cell>
          <cell r="M711">
            <v>187.43399999999997</v>
          </cell>
          <cell r="N711">
            <v>192.23999999999998</v>
          </cell>
        </row>
        <row r="712">
          <cell r="F712" t="str">
            <v xml:space="preserve">Roof flue </v>
          </cell>
          <cell r="G712">
            <v>95.625</v>
          </cell>
          <cell r="H712">
            <v>125</v>
          </cell>
          <cell r="I712">
            <v>131.25</v>
          </cell>
          <cell r="J712">
            <v>131.25</v>
          </cell>
          <cell r="K712">
            <v>137.5</v>
          </cell>
          <cell r="L712">
            <v>143.75</v>
          </cell>
          <cell r="M712">
            <v>146.25</v>
          </cell>
          <cell r="N712">
            <v>150</v>
          </cell>
        </row>
        <row r="713">
          <cell r="F713" t="str">
            <v xml:space="preserve">Flashing </v>
          </cell>
          <cell r="G713">
            <v>382.5</v>
          </cell>
          <cell r="H713">
            <v>500</v>
          </cell>
          <cell r="I713">
            <v>997.5</v>
          </cell>
          <cell r="J713">
            <v>1585.0800000000002</v>
          </cell>
          <cell r="K713">
            <v>1660.5600000000002</v>
          </cell>
          <cell r="L713">
            <v>1736.04</v>
          </cell>
          <cell r="M713">
            <v>1766.232</v>
          </cell>
          <cell r="N713">
            <v>1801.55664</v>
          </cell>
        </row>
        <row r="714">
          <cell r="F714" t="str">
            <v>Box Gutter</v>
          </cell>
          <cell r="G714">
            <v>60.434999999999995</v>
          </cell>
          <cell r="H714">
            <v>71.099999999999994</v>
          </cell>
          <cell r="I714">
            <v>71.099999999999994</v>
          </cell>
          <cell r="J714">
            <v>98.9</v>
          </cell>
          <cell r="K714">
            <v>98.9</v>
          </cell>
          <cell r="L714">
            <v>142.19999999999999</v>
          </cell>
          <cell r="M714">
            <v>142.19999999999999</v>
          </cell>
          <cell r="N714">
            <v>171.1</v>
          </cell>
        </row>
        <row r="717">
          <cell r="F717" t="str">
            <v xml:space="preserve">Gutter &amp; Fascia </v>
          </cell>
          <cell r="G717">
            <v>6.8739840000000001</v>
          </cell>
          <cell r="H717">
            <v>8.5924800000000001</v>
          </cell>
          <cell r="I717">
            <v>11.793600000000001</v>
          </cell>
          <cell r="J717">
            <v>11.793600000000001</v>
          </cell>
          <cell r="K717">
            <v>12.355200000000002</v>
          </cell>
          <cell r="L717">
            <v>12.9168</v>
          </cell>
          <cell r="M717">
            <v>13.141440000000001</v>
          </cell>
          <cell r="N717">
            <v>13.478400000000001</v>
          </cell>
        </row>
        <row r="718">
          <cell r="F718" t="str">
            <v>Downpipes</v>
          </cell>
          <cell r="G718">
            <v>20.621952</v>
          </cell>
          <cell r="H718">
            <v>25.777439999999999</v>
          </cell>
          <cell r="I718">
            <v>35.380800000000008</v>
          </cell>
          <cell r="J718">
            <v>35.380800000000008</v>
          </cell>
          <cell r="K718">
            <v>37.065600000000003</v>
          </cell>
          <cell r="L718">
            <v>38.750399999999999</v>
          </cell>
          <cell r="M718">
            <v>39.424320000000002</v>
          </cell>
          <cell r="N718">
            <v>40.435200000000002</v>
          </cell>
        </row>
        <row r="719">
          <cell r="F719" t="str">
            <v>Roof Flue</v>
          </cell>
          <cell r="G719">
            <v>45.826560000000008</v>
          </cell>
          <cell r="H719">
            <v>57.283200000000008</v>
          </cell>
          <cell r="I719">
            <v>78.624000000000009</v>
          </cell>
          <cell r="J719">
            <v>78.624000000000009</v>
          </cell>
          <cell r="K719">
            <v>82.368000000000023</v>
          </cell>
          <cell r="L719">
            <v>86.112000000000009</v>
          </cell>
          <cell r="M719">
            <v>87.6096</v>
          </cell>
          <cell r="N719">
            <v>89.856000000000009</v>
          </cell>
        </row>
        <row r="720">
          <cell r="F720" t="str">
            <v xml:space="preserve">Flashing </v>
          </cell>
          <cell r="G720">
            <v>306</v>
          </cell>
          <cell r="H720">
            <v>382.5</v>
          </cell>
          <cell r="I720">
            <v>997.5</v>
          </cell>
          <cell r="J720">
            <v>1585.0800000000002</v>
          </cell>
          <cell r="K720">
            <v>1660.5600000000002</v>
          </cell>
          <cell r="L720">
            <v>1736.04</v>
          </cell>
          <cell r="M720">
            <v>1766.232</v>
          </cell>
          <cell r="N720">
            <v>1766.6</v>
          </cell>
        </row>
        <row r="721">
          <cell r="F721" t="str">
            <v>Box Gutter</v>
          </cell>
          <cell r="G721">
            <v>21.896000000000001</v>
          </cell>
          <cell r="H721">
            <v>27.37</v>
          </cell>
          <cell r="I721">
            <v>32.200000000000003</v>
          </cell>
          <cell r="J721">
            <v>32.200000000000003</v>
          </cell>
          <cell r="K721">
            <v>48.5</v>
          </cell>
          <cell r="L721">
            <v>48.5</v>
          </cell>
          <cell r="M721">
            <v>48.5</v>
          </cell>
          <cell r="N721">
            <v>52.2</v>
          </cell>
        </row>
        <row r="724">
          <cell r="F724" t="str">
            <v>Min fee for temporary hand rails</v>
          </cell>
          <cell r="G724">
            <v>177.3</v>
          </cell>
          <cell r="H724">
            <v>197</v>
          </cell>
          <cell r="I724">
            <v>206.85000000000002</v>
          </cell>
          <cell r="J724">
            <v>206.85000000000002</v>
          </cell>
          <cell r="K724">
            <v>216.70000000000002</v>
          </cell>
          <cell r="L724">
            <v>226.54999999999998</v>
          </cell>
          <cell r="M724">
            <v>230.48999999999998</v>
          </cell>
          <cell r="N724">
            <v>236.39999999999998</v>
          </cell>
        </row>
        <row r="725">
          <cell r="F725" t="str">
            <v>Temporary hand rails</v>
          </cell>
          <cell r="G725">
            <v>49.5</v>
          </cell>
          <cell r="H725">
            <v>55</v>
          </cell>
          <cell r="I725">
            <v>57.75</v>
          </cell>
          <cell r="J725">
            <v>57.75</v>
          </cell>
          <cell r="K725">
            <v>60.500000000000007</v>
          </cell>
          <cell r="L725">
            <v>63.249999999999993</v>
          </cell>
          <cell r="M725">
            <v>64.349999999999994</v>
          </cell>
          <cell r="N725">
            <v>66</v>
          </cell>
        </row>
        <row r="732">
          <cell r="F732" t="str">
            <v xml:space="preserve">Supply &amp; Install fixed skylight </v>
          </cell>
          <cell r="G732">
            <v>962.1</v>
          </cell>
          <cell r="H732">
            <v>1069</v>
          </cell>
          <cell r="I732">
            <v>1386</v>
          </cell>
          <cell r="J732">
            <v>1801.8000000000002</v>
          </cell>
          <cell r="K732">
            <v>2454.1000000000004</v>
          </cell>
          <cell r="L732">
            <v>3334.9999999999995</v>
          </cell>
          <cell r="M732">
            <v>4410.8999999999996</v>
          </cell>
          <cell r="N732">
            <v>5428.8</v>
          </cell>
        </row>
        <row r="733">
          <cell r="F733" t="str">
            <v xml:space="preserve">Supply &amp; Install operational skylight </v>
          </cell>
          <cell r="G733">
            <v>2172.6</v>
          </cell>
          <cell r="H733">
            <v>2414</v>
          </cell>
          <cell r="I733">
            <v>3129</v>
          </cell>
          <cell r="J733">
            <v>4067.7000000000003</v>
          </cell>
          <cell r="K733">
            <v>5539.6</v>
          </cell>
          <cell r="L733">
            <v>6370.9999999999991</v>
          </cell>
          <cell r="M733">
            <v>7129.98</v>
          </cell>
          <cell r="N733">
            <v>8775.6</v>
          </cell>
        </row>
        <row r="735">
          <cell r="F735" t="str">
            <v>Supply Fixed Skylight</v>
          </cell>
          <cell r="G735">
            <v>577.26</v>
          </cell>
          <cell r="H735">
            <v>641.4</v>
          </cell>
          <cell r="I735">
            <v>831.6</v>
          </cell>
          <cell r="J735">
            <v>1081.0800000000002</v>
          </cell>
          <cell r="K735">
            <v>1472.4600000000003</v>
          </cell>
          <cell r="L735">
            <v>2000.9999999999995</v>
          </cell>
          <cell r="M735">
            <v>2646.5399999999995</v>
          </cell>
          <cell r="N735">
            <v>3257.28</v>
          </cell>
        </row>
        <row r="736">
          <cell r="F736" t="str">
            <v>Supply Operational Skylight</v>
          </cell>
          <cell r="G736">
            <v>1303.56</v>
          </cell>
          <cell r="H736">
            <v>1448.3999999999999</v>
          </cell>
          <cell r="I736">
            <v>1877.3999999999999</v>
          </cell>
          <cell r="J736">
            <v>2440.62</v>
          </cell>
          <cell r="K736">
            <v>3323.76</v>
          </cell>
          <cell r="L736">
            <v>3822.5999999999995</v>
          </cell>
          <cell r="M736">
            <v>4277.9879999999994</v>
          </cell>
          <cell r="N736">
            <v>5265.36</v>
          </cell>
        </row>
        <row r="738">
          <cell r="F738" t="str">
            <v>Install Fixed Skylight</v>
          </cell>
          <cell r="G738">
            <v>307.87200000000007</v>
          </cell>
          <cell r="H738">
            <v>385.84</v>
          </cell>
          <cell r="I738">
            <v>554.4</v>
          </cell>
          <cell r="J738">
            <v>720.72000000000014</v>
          </cell>
          <cell r="K738">
            <v>981.64000000000021</v>
          </cell>
          <cell r="L738">
            <v>1334</v>
          </cell>
          <cell r="M738">
            <v>1764.36</v>
          </cell>
          <cell r="N738">
            <v>2171.52</v>
          </cell>
        </row>
        <row r="739">
          <cell r="F739" t="str">
            <v>Install Operational Skylight</v>
          </cell>
          <cell r="G739">
            <v>695.23199999999997</v>
          </cell>
          <cell r="H739">
            <v>965.6</v>
          </cell>
          <cell r="I739">
            <v>1251.6000000000001</v>
          </cell>
          <cell r="J739">
            <v>1627.0800000000002</v>
          </cell>
          <cell r="K739">
            <v>2215.84</v>
          </cell>
          <cell r="L739">
            <v>2548.3999999999996</v>
          </cell>
          <cell r="M739">
            <v>2851.9920000000002</v>
          </cell>
          <cell r="N739">
            <v>3510.2400000000002</v>
          </cell>
        </row>
        <row r="746">
          <cell r="F746" t="str">
            <v xml:space="preserve">Builders Standard Scaffold Hire Allowance  </v>
          </cell>
          <cell r="G746">
            <v>11900</v>
          </cell>
          <cell r="H746">
            <v>13100</v>
          </cell>
          <cell r="I746">
            <v>14400</v>
          </cell>
          <cell r="J746">
            <v>15800</v>
          </cell>
          <cell r="K746">
            <v>17400</v>
          </cell>
          <cell r="L746">
            <v>19100</v>
          </cell>
          <cell r="M746">
            <v>21000</v>
          </cell>
          <cell r="N746">
            <v>23100</v>
          </cell>
        </row>
        <row r="747">
          <cell r="F747" t="str">
            <v xml:space="preserve">Per Week hire allowance </v>
          </cell>
          <cell r="G747">
            <v>718.2</v>
          </cell>
          <cell r="H747">
            <v>798</v>
          </cell>
          <cell r="I747">
            <v>837.90000000000009</v>
          </cell>
          <cell r="J747">
            <v>837.90000000000009</v>
          </cell>
          <cell r="K747">
            <v>877.80000000000007</v>
          </cell>
          <cell r="L747">
            <v>917.69999999999993</v>
          </cell>
          <cell r="M747">
            <v>933.66</v>
          </cell>
          <cell r="N747">
            <v>957.59999999999991</v>
          </cell>
        </row>
        <row r="753">
          <cell r="G753">
            <v>2</v>
          </cell>
          <cell r="H753">
            <v>3</v>
          </cell>
          <cell r="I753">
            <v>4</v>
          </cell>
          <cell r="J753">
            <v>5</v>
          </cell>
          <cell r="K753">
            <v>6</v>
          </cell>
          <cell r="L753">
            <v>7</v>
          </cell>
          <cell r="M753">
            <v>8</v>
          </cell>
          <cell r="N753">
            <v>9</v>
          </cell>
        </row>
        <row r="756">
          <cell r="F756" t="str">
            <v>Plasterboard to Walls</v>
          </cell>
          <cell r="G756">
            <v>5.6159999999999997</v>
          </cell>
          <cell r="H756">
            <v>7.8</v>
          </cell>
          <cell r="I756">
            <v>8.19</v>
          </cell>
          <cell r="J756">
            <v>8.19</v>
          </cell>
          <cell r="K756">
            <v>8.58</v>
          </cell>
          <cell r="L756">
            <v>8.9699999999999989</v>
          </cell>
          <cell r="M756">
            <v>9.1259999999999994</v>
          </cell>
          <cell r="N756">
            <v>9.36</v>
          </cell>
        </row>
        <row r="757">
          <cell r="F757" t="str">
            <v>Float and Set to Masonary</v>
          </cell>
          <cell r="G757">
            <v>4.7200000000000006</v>
          </cell>
          <cell r="H757">
            <v>5.9</v>
          </cell>
          <cell r="I757">
            <v>5.9</v>
          </cell>
          <cell r="J757">
            <v>5.9</v>
          </cell>
          <cell r="K757">
            <v>5.9</v>
          </cell>
          <cell r="L757">
            <v>5.9</v>
          </cell>
          <cell r="M757">
            <v>5.9</v>
          </cell>
          <cell r="N757">
            <v>5.9</v>
          </cell>
        </row>
        <row r="758">
          <cell r="F758" t="str">
            <v>Insulation to Internal Walls</v>
          </cell>
          <cell r="G758">
            <v>3.6479999999999997</v>
          </cell>
          <cell r="H758">
            <v>6.02</v>
          </cell>
          <cell r="I758">
            <v>6.27</v>
          </cell>
          <cell r="J758">
            <v>9.01</v>
          </cell>
          <cell r="K758">
            <v>9.2100000000000009</v>
          </cell>
          <cell r="L758">
            <v>13.06</v>
          </cell>
          <cell r="M758">
            <v>15.254</v>
          </cell>
          <cell r="N758">
            <v>16.2</v>
          </cell>
        </row>
        <row r="759">
          <cell r="F759" t="str">
            <v>Insulation to External Walls</v>
          </cell>
          <cell r="G759">
            <v>6.76</v>
          </cell>
          <cell r="H759">
            <v>8.9</v>
          </cell>
          <cell r="I759">
            <v>9.3000000000000007</v>
          </cell>
          <cell r="J759">
            <v>13.2</v>
          </cell>
          <cell r="K759">
            <v>16.010000000000002</v>
          </cell>
          <cell r="L759">
            <v>17.22</v>
          </cell>
          <cell r="M759">
            <v>20.91</v>
          </cell>
          <cell r="N759">
            <v>25.1</v>
          </cell>
        </row>
        <row r="760">
          <cell r="F760" t="str">
            <v>Moisture Resistant Wall to Wet Areas</v>
          </cell>
          <cell r="G760">
            <v>1.5120000000000002</v>
          </cell>
          <cell r="H760">
            <v>2.1</v>
          </cell>
          <cell r="I760">
            <v>2.2050000000000001</v>
          </cell>
          <cell r="J760">
            <v>2.2050000000000001</v>
          </cell>
          <cell r="K760">
            <v>2.3100000000000005</v>
          </cell>
          <cell r="L760">
            <v>2.415</v>
          </cell>
          <cell r="M760">
            <v>2.4569999999999999</v>
          </cell>
          <cell r="N760">
            <v>2.52</v>
          </cell>
        </row>
        <row r="763">
          <cell r="F763" t="str">
            <v>Additional Charge - Premium Plasterboard</v>
          </cell>
          <cell r="G763">
            <v>3.5280000000000005</v>
          </cell>
          <cell r="H763">
            <v>4.41</v>
          </cell>
          <cell r="I763">
            <v>4.41</v>
          </cell>
          <cell r="J763">
            <v>4.41</v>
          </cell>
          <cell r="K763">
            <v>4.41</v>
          </cell>
          <cell r="L763">
            <v>4.41</v>
          </cell>
          <cell r="M763">
            <v>4.41</v>
          </cell>
          <cell r="N763">
            <v>4.41</v>
          </cell>
        </row>
        <row r="764">
          <cell r="F764" t="str">
            <v xml:space="preserve">Additional Charge - Fyrechek </v>
          </cell>
          <cell r="G764">
            <v>6.5360000000000005</v>
          </cell>
          <cell r="H764">
            <v>8.17</v>
          </cell>
          <cell r="I764">
            <v>8.17</v>
          </cell>
          <cell r="J764">
            <v>8.17</v>
          </cell>
          <cell r="K764">
            <v>8.17</v>
          </cell>
          <cell r="L764">
            <v>8.17</v>
          </cell>
          <cell r="M764">
            <v>8.17</v>
          </cell>
          <cell r="N764">
            <v>8.17</v>
          </cell>
        </row>
        <row r="765">
          <cell r="F765" t="str">
            <v>Additional Charge - Timber Lining Walls</v>
          </cell>
          <cell r="G765">
            <v>22.32</v>
          </cell>
          <cell r="H765">
            <v>39.059999999999995</v>
          </cell>
          <cell r="I765">
            <v>50.22</v>
          </cell>
          <cell r="J765">
            <v>55.8</v>
          </cell>
          <cell r="K765">
            <v>66.959999999999994</v>
          </cell>
          <cell r="L765">
            <v>78.11999999999999</v>
          </cell>
          <cell r="M765">
            <v>89.28</v>
          </cell>
          <cell r="N765">
            <v>97.649999999999991</v>
          </cell>
        </row>
        <row r="766">
          <cell r="F766" t="str">
            <v>Additional Charge - Rockwool Fire Rated Insulation</v>
          </cell>
          <cell r="G766">
            <v>33.68</v>
          </cell>
          <cell r="H766">
            <v>42.1</v>
          </cell>
          <cell r="I766">
            <v>42.1</v>
          </cell>
          <cell r="J766">
            <v>42.1</v>
          </cell>
          <cell r="K766">
            <v>42.1</v>
          </cell>
          <cell r="L766">
            <v>42.1</v>
          </cell>
          <cell r="M766">
            <v>42.1</v>
          </cell>
          <cell r="N766">
            <v>42.1</v>
          </cell>
        </row>
        <row r="769">
          <cell r="F769" t="str">
            <v>Plasterboard to Walls</v>
          </cell>
          <cell r="G769">
            <v>7.8720000000000017</v>
          </cell>
          <cell r="H769">
            <v>9.8400000000000016</v>
          </cell>
          <cell r="I769">
            <v>14.1</v>
          </cell>
          <cell r="J769">
            <v>15.2</v>
          </cell>
          <cell r="K769">
            <v>16.399999999999999</v>
          </cell>
          <cell r="L769">
            <v>17.600000000000001</v>
          </cell>
          <cell r="M769">
            <v>18.7</v>
          </cell>
          <cell r="N769">
            <v>19.2</v>
          </cell>
        </row>
        <row r="770">
          <cell r="F770" t="str">
            <v>Float and Set to Masonary</v>
          </cell>
          <cell r="G770">
            <v>10.176000000000002</v>
          </cell>
          <cell r="H770">
            <v>12.72</v>
          </cell>
          <cell r="I770">
            <v>15.9</v>
          </cell>
          <cell r="J770">
            <v>15.9</v>
          </cell>
          <cell r="K770">
            <v>15.9</v>
          </cell>
          <cell r="L770">
            <v>15.9</v>
          </cell>
          <cell r="M770">
            <v>15.9</v>
          </cell>
          <cell r="N770">
            <v>15.9</v>
          </cell>
        </row>
        <row r="771">
          <cell r="F771" t="str">
            <v>Insulation to Walls</v>
          </cell>
          <cell r="G771">
            <v>4.6080000000000005</v>
          </cell>
          <cell r="H771">
            <v>5.7600000000000007</v>
          </cell>
          <cell r="I771">
            <v>7.2</v>
          </cell>
          <cell r="J771">
            <v>7.2</v>
          </cell>
          <cell r="K771">
            <v>7.2</v>
          </cell>
          <cell r="L771">
            <v>7.2</v>
          </cell>
          <cell r="M771">
            <v>7.2</v>
          </cell>
          <cell r="N771">
            <v>7.2</v>
          </cell>
        </row>
        <row r="773">
          <cell r="F773" t="str">
            <v>Moisture Resistant Wall to Wet Areas</v>
          </cell>
          <cell r="G773">
            <v>0.83200000000000007</v>
          </cell>
          <cell r="H773">
            <v>1.04</v>
          </cell>
          <cell r="I773">
            <v>1.3</v>
          </cell>
          <cell r="J773">
            <v>1.3</v>
          </cell>
          <cell r="K773">
            <v>1.3</v>
          </cell>
          <cell r="L773">
            <v>1.3</v>
          </cell>
          <cell r="M773">
            <v>1.3</v>
          </cell>
          <cell r="N773">
            <v>1.3</v>
          </cell>
        </row>
        <row r="775">
          <cell r="F775" t="str">
            <v>Additional Charge - Premium Plasterboard</v>
          </cell>
          <cell r="G775">
            <v>1.9840000000000004</v>
          </cell>
          <cell r="H775">
            <v>2.4800000000000004</v>
          </cell>
          <cell r="I775">
            <v>3.1</v>
          </cell>
          <cell r="J775">
            <v>3.1</v>
          </cell>
          <cell r="K775">
            <v>3.1</v>
          </cell>
          <cell r="L775">
            <v>3.1</v>
          </cell>
          <cell r="M775">
            <v>3.1</v>
          </cell>
          <cell r="N775">
            <v>3.1</v>
          </cell>
        </row>
        <row r="776">
          <cell r="F776" t="str">
            <v xml:space="preserve">Additional Charge - Fyrechek </v>
          </cell>
          <cell r="G776">
            <v>8.2560000000000002</v>
          </cell>
          <cell r="H776">
            <v>10.32</v>
          </cell>
          <cell r="I776">
            <v>12.9</v>
          </cell>
          <cell r="J776">
            <v>12.9</v>
          </cell>
          <cell r="K776">
            <v>12.9</v>
          </cell>
          <cell r="L776">
            <v>12.9</v>
          </cell>
          <cell r="M776">
            <v>12.9</v>
          </cell>
          <cell r="N776">
            <v>12.9</v>
          </cell>
        </row>
        <row r="777">
          <cell r="F777" t="str">
            <v>Additional Charge - Timber Lining Walls</v>
          </cell>
          <cell r="G777">
            <v>18.278400000000001</v>
          </cell>
          <cell r="H777">
            <v>22.847999999999999</v>
          </cell>
          <cell r="I777">
            <v>31.487400000000001</v>
          </cell>
          <cell r="J777">
            <v>33.061770000000003</v>
          </cell>
          <cell r="K777">
            <v>34.714858500000005</v>
          </cell>
          <cell r="L777">
            <v>36.450601425000009</v>
          </cell>
          <cell r="M777">
            <v>38.273131496250009</v>
          </cell>
          <cell r="N777">
            <v>40.186788071062509</v>
          </cell>
        </row>
        <row r="778">
          <cell r="F778" t="str">
            <v>Additional Charge - Rockwool Fire Rated Insulation</v>
          </cell>
          <cell r="G778">
            <v>8.8960000000000008</v>
          </cell>
          <cell r="H778">
            <v>11.120000000000001</v>
          </cell>
          <cell r="I778">
            <v>13.9</v>
          </cell>
          <cell r="J778">
            <v>13.9</v>
          </cell>
          <cell r="K778">
            <v>13.9</v>
          </cell>
          <cell r="L778">
            <v>13.9</v>
          </cell>
          <cell r="M778">
            <v>13.9</v>
          </cell>
          <cell r="N778">
            <v>13.9</v>
          </cell>
        </row>
        <row r="783">
          <cell r="F783" t="str">
            <v xml:space="preserve">Gyrpock Ceilings </v>
          </cell>
          <cell r="G783">
            <v>5.6159999999999997</v>
          </cell>
          <cell r="H783">
            <v>7.8</v>
          </cell>
          <cell r="I783">
            <v>8.19</v>
          </cell>
          <cell r="J783">
            <v>8.19</v>
          </cell>
          <cell r="K783">
            <v>8.58</v>
          </cell>
          <cell r="L783">
            <v>8.9699999999999989</v>
          </cell>
          <cell r="M783">
            <v>9.1259999999999994</v>
          </cell>
          <cell r="N783">
            <v>9.36</v>
          </cell>
        </row>
        <row r="784">
          <cell r="F784" t="str">
            <v xml:space="preserve">Ceiling insulation </v>
          </cell>
          <cell r="G784">
            <v>10.944000000000001</v>
          </cell>
          <cell r="H784">
            <v>15.2</v>
          </cell>
          <cell r="I784">
            <v>15.959999999999999</v>
          </cell>
          <cell r="J784">
            <v>15.959999999999999</v>
          </cell>
          <cell r="K784">
            <v>16.72</v>
          </cell>
          <cell r="L784">
            <v>17.479999999999997</v>
          </cell>
          <cell r="M784">
            <v>17.783999999999999</v>
          </cell>
          <cell r="N784">
            <v>18.239999999999998</v>
          </cell>
        </row>
        <row r="785">
          <cell r="F785" t="str">
            <v>Moisture Resistant Ceilings</v>
          </cell>
          <cell r="G785">
            <v>1.5120000000000002</v>
          </cell>
          <cell r="H785">
            <v>2.1</v>
          </cell>
          <cell r="I785">
            <v>2.2050000000000001</v>
          </cell>
          <cell r="J785">
            <v>2.2050000000000001</v>
          </cell>
          <cell r="K785">
            <v>2.3100000000000005</v>
          </cell>
          <cell r="L785">
            <v>2.415</v>
          </cell>
          <cell r="M785">
            <v>2.4569999999999999</v>
          </cell>
          <cell r="N785">
            <v>2.52</v>
          </cell>
        </row>
        <row r="786">
          <cell r="F786" t="str">
            <v>Manhole in plasterboard ceiling</v>
          </cell>
          <cell r="G786">
            <v>19.872000000000003</v>
          </cell>
          <cell r="H786">
            <v>27.6</v>
          </cell>
          <cell r="I786">
            <v>28.980000000000004</v>
          </cell>
          <cell r="J786">
            <v>28.980000000000004</v>
          </cell>
          <cell r="K786">
            <v>30.360000000000003</v>
          </cell>
          <cell r="L786">
            <v>31.74</v>
          </cell>
          <cell r="M786">
            <v>32.292000000000002</v>
          </cell>
          <cell r="N786">
            <v>33.119999999999997</v>
          </cell>
        </row>
        <row r="789">
          <cell r="F789" t="str">
            <v>Additional Charge - Timber Ceiling Treatment</v>
          </cell>
          <cell r="G789">
            <v>24.552000000000003</v>
          </cell>
          <cell r="H789">
            <v>42.966000000000001</v>
          </cell>
          <cell r="I789">
            <v>55.242000000000004</v>
          </cell>
          <cell r="J789">
            <v>61.38</v>
          </cell>
          <cell r="K789">
            <v>73.656000000000006</v>
          </cell>
          <cell r="L789">
            <v>85.932000000000002</v>
          </cell>
          <cell r="M789">
            <v>98.208000000000013</v>
          </cell>
          <cell r="N789">
            <v>107.41500000000001</v>
          </cell>
        </row>
        <row r="790">
          <cell r="F790" t="str">
            <v>Additional Charge - Raking Ceiling</v>
          </cell>
          <cell r="G790">
            <v>7.120000000000001</v>
          </cell>
          <cell r="H790">
            <v>8.9</v>
          </cell>
          <cell r="I790">
            <v>8.9</v>
          </cell>
          <cell r="J790">
            <v>8.9</v>
          </cell>
          <cell r="K790">
            <v>8.9</v>
          </cell>
          <cell r="L790">
            <v>8.9</v>
          </cell>
          <cell r="M790">
            <v>8.9</v>
          </cell>
          <cell r="N790">
            <v>8.9</v>
          </cell>
        </row>
        <row r="791">
          <cell r="F791" t="str">
            <v>Additional Charge - Premium Plasterboard</v>
          </cell>
          <cell r="G791">
            <v>3.5280000000000005</v>
          </cell>
          <cell r="H791">
            <v>4.41</v>
          </cell>
          <cell r="I791">
            <v>4.41</v>
          </cell>
          <cell r="J791">
            <v>4.41</v>
          </cell>
          <cell r="K791">
            <v>4.41</v>
          </cell>
          <cell r="L791">
            <v>4.41</v>
          </cell>
          <cell r="M791">
            <v>4.41</v>
          </cell>
          <cell r="N791">
            <v>4.41</v>
          </cell>
        </row>
        <row r="792">
          <cell r="F792" t="str">
            <v>Additional Charge - Suspended Ceiling</v>
          </cell>
          <cell r="G792">
            <v>19.448</v>
          </cell>
          <cell r="H792">
            <v>24.31</v>
          </cell>
          <cell r="I792">
            <v>24.31</v>
          </cell>
          <cell r="J792">
            <v>24.31</v>
          </cell>
          <cell r="K792">
            <v>24.31</v>
          </cell>
          <cell r="L792">
            <v>24.31</v>
          </cell>
          <cell r="M792">
            <v>24.31</v>
          </cell>
          <cell r="N792">
            <v>24.31</v>
          </cell>
        </row>
        <row r="793">
          <cell r="F793" t="str">
            <v>Additional Charge - Exposed Rafters</v>
          </cell>
          <cell r="G793">
            <v>15.528</v>
          </cell>
          <cell r="H793">
            <v>16.59</v>
          </cell>
          <cell r="I793">
            <v>17.48</v>
          </cell>
          <cell r="J793">
            <v>19.559999999999999</v>
          </cell>
          <cell r="K793">
            <v>22.62</v>
          </cell>
          <cell r="L793">
            <v>23.59</v>
          </cell>
          <cell r="M793">
            <v>24.48</v>
          </cell>
          <cell r="N793">
            <v>25.59</v>
          </cell>
        </row>
        <row r="794">
          <cell r="F794" t="str">
            <v>Additional Charge - Acoustic Ceilings</v>
          </cell>
          <cell r="G794">
            <v>27.85</v>
          </cell>
          <cell r="H794">
            <v>28.59</v>
          </cell>
          <cell r="I794">
            <v>29.47</v>
          </cell>
          <cell r="J794">
            <v>30.84</v>
          </cell>
          <cell r="K794">
            <v>31.59</v>
          </cell>
          <cell r="L794">
            <v>32.58</v>
          </cell>
          <cell r="M794">
            <v>34.186999999999998</v>
          </cell>
          <cell r="N794">
            <v>35.590000000000003</v>
          </cell>
        </row>
        <row r="795">
          <cell r="F795" t="str">
            <v xml:space="preserve">Grid Ceiling </v>
          </cell>
          <cell r="G795">
            <v>12.526</v>
          </cell>
          <cell r="H795">
            <v>12.526</v>
          </cell>
          <cell r="I795">
            <v>12.526</v>
          </cell>
          <cell r="J795">
            <v>12.526</v>
          </cell>
          <cell r="K795">
            <v>12.526</v>
          </cell>
          <cell r="L795">
            <v>15.85</v>
          </cell>
          <cell r="M795">
            <v>15.85</v>
          </cell>
          <cell r="N795">
            <v>15.85</v>
          </cell>
        </row>
        <row r="796">
          <cell r="F796" t="str">
            <v>Roof Access Ladder</v>
          </cell>
          <cell r="G796">
            <v>550.65</v>
          </cell>
          <cell r="H796">
            <v>725.59</v>
          </cell>
          <cell r="I796">
            <v>853.23</v>
          </cell>
          <cell r="J796">
            <v>974.58</v>
          </cell>
          <cell r="K796">
            <v>1050.29</v>
          </cell>
          <cell r="L796">
            <v>1325.5260000000001</v>
          </cell>
          <cell r="M796">
            <v>1648.47</v>
          </cell>
          <cell r="N796">
            <v>1852.36</v>
          </cell>
        </row>
        <row r="797">
          <cell r="F797" t="str">
            <v>Pelmet Ceiling</v>
          </cell>
          <cell r="G797">
            <v>40</v>
          </cell>
          <cell r="H797">
            <v>50</v>
          </cell>
          <cell r="I797">
            <v>50</v>
          </cell>
          <cell r="J797">
            <v>50</v>
          </cell>
          <cell r="K797">
            <v>50</v>
          </cell>
          <cell r="L797">
            <v>50</v>
          </cell>
          <cell r="M797">
            <v>50</v>
          </cell>
          <cell r="N797">
            <v>50</v>
          </cell>
        </row>
        <row r="800">
          <cell r="F800" t="str">
            <v xml:space="preserve">Gyrpock Ceilings </v>
          </cell>
          <cell r="G800">
            <v>7.8720000000000017</v>
          </cell>
          <cell r="H800">
            <v>9.8400000000000016</v>
          </cell>
          <cell r="I800">
            <v>14.1</v>
          </cell>
          <cell r="J800">
            <v>15.2</v>
          </cell>
          <cell r="K800">
            <v>16.399999999999999</v>
          </cell>
          <cell r="L800">
            <v>17.600000000000001</v>
          </cell>
          <cell r="M800">
            <v>18.7</v>
          </cell>
          <cell r="N800">
            <v>19.2</v>
          </cell>
        </row>
        <row r="801">
          <cell r="F801" t="str">
            <v>Moisture Resistant Ceilings</v>
          </cell>
          <cell r="G801">
            <v>0.83200000000000007</v>
          </cell>
          <cell r="H801">
            <v>1.04</v>
          </cell>
          <cell r="I801">
            <v>1.3</v>
          </cell>
          <cell r="J801">
            <v>1.3</v>
          </cell>
          <cell r="K801">
            <v>1.3</v>
          </cell>
          <cell r="L801">
            <v>1.3</v>
          </cell>
          <cell r="M801">
            <v>1.3</v>
          </cell>
          <cell r="N801">
            <v>1.3</v>
          </cell>
        </row>
        <row r="802">
          <cell r="F802" t="str">
            <v xml:space="preserve">Ceiling insulation </v>
          </cell>
          <cell r="G802">
            <v>4.6080000000000005</v>
          </cell>
          <cell r="H802">
            <v>5.7600000000000007</v>
          </cell>
          <cell r="I802">
            <v>7.2</v>
          </cell>
          <cell r="J802">
            <v>7.2</v>
          </cell>
          <cell r="K802">
            <v>7.2</v>
          </cell>
          <cell r="L802">
            <v>7.2</v>
          </cell>
          <cell r="M802">
            <v>7.2</v>
          </cell>
          <cell r="N802">
            <v>7.2</v>
          </cell>
        </row>
        <row r="803">
          <cell r="F803" t="str">
            <v>Manhole in plasterboard ceiling</v>
          </cell>
          <cell r="G803">
            <v>14.592614400000002</v>
          </cell>
          <cell r="H803">
            <v>18.240768000000003</v>
          </cell>
          <cell r="I803">
            <v>26.601120000000005</v>
          </cell>
          <cell r="J803">
            <v>26.601120000000005</v>
          </cell>
          <cell r="K803">
            <v>27.867840000000005</v>
          </cell>
          <cell r="L803">
            <v>29.13456</v>
          </cell>
          <cell r="M803">
            <v>29.641248000000001</v>
          </cell>
          <cell r="N803">
            <v>30.40128</v>
          </cell>
        </row>
        <row r="805">
          <cell r="F805" t="str">
            <v>Additional Charge - Timber Ceiling Treatment</v>
          </cell>
          <cell r="G805">
            <v>26.240000000000006</v>
          </cell>
          <cell r="H805">
            <v>32.800000000000004</v>
          </cell>
          <cell r="I805">
            <v>46.067600000000006</v>
          </cell>
          <cell r="J805">
            <v>48.831656000000009</v>
          </cell>
          <cell r="K805">
            <v>51.76155536000001</v>
          </cell>
          <cell r="L805">
            <v>54.86724868160001</v>
          </cell>
          <cell r="M805">
            <v>58.159283602496011</v>
          </cell>
          <cell r="N805">
            <v>61.648840618645771</v>
          </cell>
        </row>
        <row r="806">
          <cell r="F806" t="str">
            <v>Additional Charge - Raking Ceiling</v>
          </cell>
          <cell r="G806">
            <v>8.2560000000000002</v>
          </cell>
          <cell r="H806">
            <v>10.32</v>
          </cell>
          <cell r="I806">
            <v>12.9</v>
          </cell>
          <cell r="J806">
            <v>12.9</v>
          </cell>
          <cell r="K806">
            <v>12.9</v>
          </cell>
          <cell r="L806">
            <v>12.9</v>
          </cell>
          <cell r="M806">
            <v>12.9</v>
          </cell>
          <cell r="N806">
            <v>12.9</v>
          </cell>
        </row>
        <row r="807">
          <cell r="F807" t="str">
            <v>Additional Charge - Suspended Ceiling</v>
          </cell>
          <cell r="G807">
            <v>23.340800000000002</v>
          </cell>
          <cell r="H807">
            <v>29.176000000000002</v>
          </cell>
          <cell r="I807">
            <v>36.47</v>
          </cell>
          <cell r="J807">
            <v>36.47</v>
          </cell>
          <cell r="K807">
            <v>36.47</v>
          </cell>
          <cell r="L807">
            <v>36.47</v>
          </cell>
          <cell r="M807">
            <v>36.47</v>
          </cell>
          <cell r="N807">
            <v>36.47</v>
          </cell>
        </row>
        <row r="808">
          <cell r="F808" t="str">
            <v>Additional Charge - Premium Plasterboard</v>
          </cell>
          <cell r="G808">
            <v>1.9840000000000004</v>
          </cell>
          <cell r="H808">
            <v>2.4800000000000004</v>
          </cell>
          <cell r="I808">
            <v>3.1</v>
          </cell>
          <cell r="J808">
            <v>3.1</v>
          </cell>
          <cell r="K808">
            <v>3.1</v>
          </cell>
          <cell r="L808">
            <v>3.1</v>
          </cell>
          <cell r="M808">
            <v>3.1</v>
          </cell>
          <cell r="N808">
            <v>3.1</v>
          </cell>
        </row>
        <row r="809">
          <cell r="F809" t="str">
            <v>Additional Charge - Exposed Rafters</v>
          </cell>
          <cell r="G809">
            <v>24.58</v>
          </cell>
          <cell r="H809">
            <v>26.59</v>
          </cell>
          <cell r="I809">
            <v>28.47</v>
          </cell>
          <cell r="J809">
            <v>30.26</v>
          </cell>
          <cell r="K809">
            <v>32.590000000000003</v>
          </cell>
          <cell r="L809">
            <v>33.529000000000003</v>
          </cell>
          <cell r="M809">
            <v>34.58</v>
          </cell>
          <cell r="N809">
            <v>36.590000000000003</v>
          </cell>
        </row>
        <row r="810">
          <cell r="F810" t="str">
            <v>Additional Charge - Acoustic Ceilings</v>
          </cell>
          <cell r="G810">
            <v>29.495999999999995</v>
          </cell>
          <cell r="H810">
            <v>31.907999999999998</v>
          </cell>
          <cell r="I810">
            <v>34.163999999999994</v>
          </cell>
          <cell r="J810">
            <v>36.311999999999998</v>
          </cell>
          <cell r="K810">
            <v>39.108000000000004</v>
          </cell>
          <cell r="L810">
            <v>40.2348</v>
          </cell>
          <cell r="M810">
            <v>41.495999999999995</v>
          </cell>
          <cell r="N810">
            <v>43.908000000000001</v>
          </cell>
        </row>
        <row r="811">
          <cell r="F811" t="str">
            <v xml:space="preserve">Grid Ceiling </v>
          </cell>
          <cell r="G811">
            <v>7.5155999999999992</v>
          </cell>
          <cell r="H811">
            <v>7.5155999999999992</v>
          </cell>
          <cell r="I811">
            <v>7.5155999999999992</v>
          </cell>
          <cell r="J811">
            <v>7.5155999999999992</v>
          </cell>
          <cell r="K811">
            <v>7.5155999999999992</v>
          </cell>
          <cell r="L811">
            <v>9.51</v>
          </cell>
          <cell r="M811">
            <v>9.51</v>
          </cell>
          <cell r="N811">
            <v>9.51</v>
          </cell>
        </row>
        <row r="812">
          <cell r="F812" t="str">
            <v>Roof Access Ladder</v>
          </cell>
          <cell r="G812">
            <v>330.39</v>
          </cell>
          <cell r="H812">
            <v>435.35399999999998</v>
          </cell>
          <cell r="I812">
            <v>511.93799999999999</v>
          </cell>
          <cell r="J812">
            <v>584.74800000000005</v>
          </cell>
          <cell r="K812">
            <v>630.17399999999998</v>
          </cell>
          <cell r="L812">
            <v>795.31560000000002</v>
          </cell>
          <cell r="M812">
            <v>989.08199999999999</v>
          </cell>
          <cell r="N812">
            <v>1111.4159999999999</v>
          </cell>
        </row>
        <row r="813">
          <cell r="F813" t="str">
            <v>Pelmet Ceiling</v>
          </cell>
          <cell r="G813">
            <v>48</v>
          </cell>
          <cell r="H813">
            <v>60</v>
          </cell>
          <cell r="I813">
            <v>75</v>
          </cell>
          <cell r="J813">
            <v>75</v>
          </cell>
          <cell r="K813">
            <v>75</v>
          </cell>
          <cell r="L813">
            <v>75</v>
          </cell>
          <cell r="M813">
            <v>75</v>
          </cell>
          <cell r="N813">
            <v>75</v>
          </cell>
        </row>
        <row r="816">
          <cell r="F816" t="str">
            <v>Standard Ceiling Small Kit</v>
          </cell>
          <cell r="G816">
            <v>330</v>
          </cell>
          <cell r="H816">
            <v>330</v>
          </cell>
          <cell r="I816">
            <v>330</v>
          </cell>
          <cell r="J816">
            <v>330</v>
          </cell>
          <cell r="K816">
            <v>330</v>
          </cell>
          <cell r="L816">
            <v>330</v>
          </cell>
          <cell r="M816">
            <v>330</v>
          </cell>
          <cell r="N816">
            <v>330</v>
          </cell>
        </row>
        <row r="817">
          <cell r="F817" t="str">
            <v>Scaffold set up over Staircase</v>
          </cell>
          <cell r="G817">
            <v>927</v>
          </cell>
          <cell r="H817">
            <v>927</v>
          </cell>
          <cell r="I817">
            <v>927</v>
          </cell>
          <cell r="J817">
            <v>927</v>
          </cell>
          <cell r="K817">
            <v>927</v>
          </cell>
          <cell r="L817">
            <v>927</v>
          </cell>
          <cell r="M817">
            <v>927</v>
          </cell>
          <cell r="N817">
            <v>927</v>
          </cell>
        </row>
        <row r="818">
          <cell r="F818" t="str">
            <v>Rubbish Bins</v>
          </cell>
          <cell r="G818">
            <v>1280</v>
          </cell>
          <cell r="H818">
            <v>1280</v>
          </cell>
          <cell r="I818">
            <v>1280</v>
          </cell>
          <cell r="J818">
            <v>1280</v>
          </cell>
          <cell r="K818">
            <v>1280</v>
          </cell>
          <cell r="L818">
            <v>1280</v>
          </cell>
          <cell r="M818">
            <v>1280</v>
          </cell>
          <cell r="N818">
            <v>1280</v>
          </cell>
        </row>
        <row r="819">
          <cell r="F819" t="str">
            <v>Bulkheads</v>
          </cell>
          <cell r="G819">
            <v>192</v>
          </cell>
          <cell r="H819">
            <v>240</v>
          </cell>
          <cell r="I819">
            <v>288</v>
          </cell>
          <cell r="J819">
            <v>345.59999999999997</v>
          </cell>
          <cell r="K819">
            <v>414.71999999999997</v>
          </cell>
          <cell r="L819">
            <v>497.66399999999993</v>
          </cell>
          <cell r="M819">
            <v>597.19679999999994</v>
          </cell>
          <cell r="N819">
            <v>716.6361599999999</v>
          </cell>
        </row>
        <row r="822">
          <cell r="G822">
            <v>2</v>
          </cell>
          <cell r="H822">
            <v>3</v>
          </cell>
          <cell r="I822">
            <v>4</v>
          </cell>
          <cell r="J822">
            <v>5</v>
          </cell>
          <cell r="K822">
            <v>6</v>
          </cell>
          <cell r="L822">
            <v>7</v>
          </cell>
          <cell r="M822">
            <v>8</v>
          </cell>
          <cell r="N822">
            <v>9</v>
          </cell>
        </row>
        <row r="825">
          <cell r="F825" t="str">
            <v>Glazed Solid Doors</v>
          </cell>
          <cell r="G825">
            <v>298</v>
          </cell>
          <cell r="H825">
            <v>440</v>
          </cell>
          <cell r="I825">
            <v>620</v>
          </cell>
          <cell r="J825">
            <v>1137</v>
          </cell>
          <cell r="K825">
            <v>1823</v>
          </cell>
          <cell r="L825">
            <v>2359</v>
          </cell>
          <cell r="M825">
            <v>3519</v>
          </cell>
          <cell r="N825">
            <v>4526</v>
          </cell>
        </row>
        <row r="826">
          <cell r="F826" t="str">
            <v>Solid Flush Panel Doors</v>
          </cell>
          <cell r="G826">
            <v>89</v>
          </cell>
          <cell r="H826">
            <v>123</v>
          </cell>
          <cell r="I826">
            <v>198</v>
          </cell>
          <cell r="J826">
            <v>326</v>
          </cell>
          <cell r="K826">
            <v>623</v>
          </cell>
          <cell r="L826">
            <v>1143</v>
          </cell>
          <cell r="M826">
            <v>1863</v>
          </cell>
          <cell r="N826">
            <v>2589</v>
          </cell>
        </row>
        <row r="827">
          <cell r="F827" t="str">
            <v>Small Pivot Door</v>
          </cell>
          <cell r="G827">
            <v>639</v>
          </cell>
          <cell r="H827">
            <v>710</v>
          </cell>
          <cell r="I827">
            <v>1365</v>
          </cell>
          <cell r="J827">
            <v>1853</v>
          </cell>
          <cell r="K827">
            <v>2659.56</v>
          </cell>
          <cell r="L827">
            <v>3458.95</v>
          </cell>
          <cell r="M827">
            <v>4815</v>
          </cell>
          <cell r="N827">
            <v>5365</v>
          </cell>
        </row>
        <row r="828">
          <cell r="F828" t="str">
            <v>Large Pivot Door</v>
          </cell>
          <cell r="G828">
            <v>1650.23</v>
          </cell>
          <cell r="H828">
            <v>2356</v>
          </cell>
          <cell r="I828">
            <v>3265.59</v>
          </cell>
          <cell r="J828">
            <v>3659.59</v>
          </cell>
          <cell r="K828">
            <v>4956.4799999999996</v>
          </cell>
          <cell r="L828">
            <v>5655.59</v>
          </cell>
          <cell r="M828">
            <v>6849.59</v>
          </cell>
          <cell r="N828">
            <v>7265</v>
          </cell>
        </row>
        <row r="831">
          <cell r="F831" t="str">
            <v xml:space="preserve">Internal Doors </v>
          </cell>
          <cell r="G831">
            <v>43.2</v>
          </cell>
          <cell r="H831">
            <v>48</v>
          </cell>
          <cell r="I831">
            <v>78.75</v>
          </cell>
          <cell r="J831">
            <v>102.9</v>
          </cell>
          <cell r="K831">
            <v>160.6</v>
          </cell>
          <cell r="L831">
            <v>251.85</v>
          </cell>
          <cell r="M831">
            <v>333.45</v>
          </cell>
          <cell r="N831">
            <v>410.4</v>
          </cell>
        </row>
        <row r="832">
          <cell r="F832" t="str">
            <v>Solid Flush Panel Doors</v>
          </cell>
          <cell r="G832">
            <v>88.2</v>
          </cell>
          <cell r="H832">
            <v>98</v>
          </cell>
          <cell r="I832">
            <v>102.9</v>
          </cell>
          <cell r="J832">
            <v>154.35</v>
          </cell>
          <cell r="K832">
            <v>323.39999999999998</v>
          </cell>
          <cell r="L832">
            <v>608.35</v>
          </cell>
          <cell r="M832">
            <v>1115.01</v>
          </cell>
          <cell r="N832">
            <v>1371.6</v>
          </cell>
        </row>
        <row r="833">
          <cell r="F833" t="str">
            <v>Mirrored Sliding Doors</v>
          </cell>
          <cell r="G833">
            <v>385</v>
          </cell>
          <cell r="H833">
            <v>649</v>
          </cell>
          <cell r="I833">
            <v>850.82</v>
          </cell>
          <cell r="J833">
            <v>1299</v>
          </cell>
          <cell r="K833">
            <v>2531.1</v>
          </cell>
          <cell r="L833">
            <v>3969.8</v>
          </cell>
          <cell r="M833">
            <v>5249.79</v>
          </cell>
          <cell r="N833">
            <v>6460.8</v>
          </cell>
        </row>
        <row r="834">
          <cell r="F834" t="str">
            <v>Bifold Door</v>
          </cell>
          <cell r="G834">
            <v>421.48</v>
          </cell>
          <cell r="H834">
            <v>421.48</v>
          </cell>
          <cell r="I834">
            <v>421.48</v>
          </cell>
          <cell r="J834">
            <v>421.48</v>
          </cell>
          <cell r="K834">
            <v>980</v>
          </cell>
          <cell r="L834">
            <v>980</v>
          </cell>
          <cell r="M834">
            <v>980</v>
          </cell>
          <cell r="N834">
            <v>980</v>
          </cell>
        </row>
        <row r="835">
          <cell r="F835" t="str">
            <v>Barn Door</v>
          </cell>
          <cell r="G835">
            <v>350</v>
          </cell>
          <cell r="H835">
            <v>485.47</v>
          </cell>
          <cell r="I835">
            <v>541.1</v>
          </cell>
          <cell r="J835">
            <v>625.70000000000005</v>
          </cell>
          <cell r="K835">
            <v>755.95</v>
          </cell>
          <cell r="L835">
            <v>925.47</v>
          </cell>
          <cell r="M835">
            <v>1147</v>
          </cell>
          <cell r="N835">
            <v>1350</v>
          </cell>
        </row>
        <row r="836">
          <cell r="F836" t="str">
            <v>Internal Pivot Door</v>
          </cell>
          <cell r="G836">
            <v>511.20000000000005</v>
          </cell>
          <cell r="H836">
            <v>568</v>
          </cell>
          <cell r="I836">
            <v>1092</v>
          </cell>
          <cell r="J836">
            <v>1482.4</v>
          </cell>
          <cell r="K836">
            <v>2127.6480000000001</v>
          </cell>
          <cell r="L836">
            <v>2767.16</v>
          </cell>
          <cell r="M836">
            <v>3852</v>
          </cell>
          <cell r="N836">
            <v>4292</v>
          </cell>
        </row>
        <row r="840">
          <cell r="F840" t="str">
            <v>Automatic Single Doors</v>
          </cell>
          <cell r="G840">
            <v>2265.59</v>
          </cell>
          <cell r="H840">
            <v>2265.59</v>
          </cell>
          <cell r="I840">
            <v>2265.59</v>
          </cell>
          <cell r="J840">
            <v>2265.59</v>
          </cell>
          <cell r="K840">
            <v>3956.65</v>
          </cell>
          <cell r="L840">
            <v>3956.65</v>
          </cell>
          <cell r="M840">
            <v>3956.65</v>
          </cell>
          <cell r="N840">
            <v>3956.65</v>
          </cell>
        </row>
        <row r="841">
          <cell r="F841" t="str">
            <v>Automatic Double Doors</v>
          </cell>
          <cell r="G841">
            <v>3485.95</v>
          </cell>
          <cell r="H841">
            <v>3485.95</v>
          </cell>
          <cell r="I841">
            <v>3485.95</v>
          </cell>
          <cell r="J841">
            <v>3485.95</v>
          </cell>
          <cell r="K841">
            <v>5485.59</v>
          </cell>
          <cell r="L841">
            <v>5485.59</v>
          </cell>
          <cell r="M841">
            <v>5485.59</v>
          </cell>
          <cell r="N841">
            <v>5485.59</v>
          </cell>
        </row>
        <row r="842">
          <cell r="F842" t="str">
            <v>Single Automatic Sliding Doors</v>
          </cell>
          <cell r="G842">
            <v>4582.26</v>
          </cell>
          <cell r="H842">
            <v>4582.26</v>
          </cell>
          <cell r="I842">
            <v>4582.26</v>
          </cell>
          <cell r="J842">
            <v>4582.26</v>
          </cell>
          <cell r="K842">
            <v>7988.89</v>
          </cell>
          <cell r="L842">
            <v>7988.89</v>
          </cell>
          <cell r="M842">
            <v>7988.89</v>
          </cell>
          <cell r="N842">
            <v>7988.89</v>
          </cell>
        </row>
        <row r="843">
          <cell r="F843" t="str">
            <v>Double Automatic Sliding Doors</v>
          </cell>
          <cell r="G843">
            <v>9562.6299999999992</v>
          </cell>
          <cell r="H843">
            <v>9562.6299999999992</v>
          </cell>
          <cell r="I843">
            <v>9562.6299999999992</v>
          </cell>
          <cell r="J843">
            <v>9562.6299999999992</v>
          </cell>
          <cell r="K843">
            <v>12545.59</v>
          </cell>
          <cell r="L843">
            <v>12545.59</v>
          </cell>
          <cell r="M843">
            <v>12545.59</v>
          </cell>
          <cell r="N843">
            <v>12545.59</v>
          </cell>
        </row>
        <row r="844">
          <cell r="F844" t="str">
            <v>Automatic self closing hinge</v>
          </cell>
          <cell r="G844">
            <v>295.58999999999997</v>
          </cell>
          <cell r="H844">
            <v>295.58999999999997</v>
          </cell>
          <cell r="I844">
            <v>295.58999999999997</v>
          </cell>
          <cell r="J844">
            <v>295.58999999999997</v>
          </cell>
          <cell r="K844">
            <v>465.36</v>
          </cell>
          <cell r="L844">
            <v>465.36</v>
          </cell>
          <cell r="M844">
            <v>465.36</v>
          </cell>
          <cell r="N844">
            <v>465.36</v>
          </cell>
        </row>
        <row r="845">
          <cell r="F845" t="str">
            <v>Internal Fire Door - Supply &amp; Install</v>
          </cell>
          <cell r="G845">
            <v>1253.56</v>
          </cell>
          <cell r="H845">
            <v>1253.56</v>
          </cell>
          <cell r="I845">
            <v>1253.56</v>
          </cell>
          <cell r="J845">
            <v>1253.56</v>
          </cell>
          <cell r="K845">
            <v>1253.56</v>
          </cell>
          <cell r="L845">
            <v>1253.56</v>
          </cell>
          <cell r="M845">
            <v>1253.56</v>
          </cell>
          <cell r="N845">
            <v>1253.56</v>
          </cell>
        </row>
        <row r="846">
          <cell r="F846" t="str">
            <v>External Fire Door - Supply &amp; Install</v>
          </cell>
          <cell r="G846">
            <v>951.58</v>
          </cell>
          <cell r="H846">
            <v>951.58</v>
          </cell>
          <cell r="I846">
            <v>951.58</v>
          </cell>
          <cell r="J846">
            <v>951.58</v>
          </cell>
          <cell r="K846">
            <v>951.58</v>
          </cell>
          <cell r="L846">
            <v>951.58</v>
          </cell>
          <cell r="M846">
            <v>951.58</v>
          </cell>
          <cell r="N846">
            <v>951.58</v>
          </cell>
        </row>
        <row r="849">
          <cell r="F849" t="str">
            <v>Entry Door Handle</v>
          </cell>
          <cell r="G849">
            <v>55.800000000000004</v>
          </cell>
          <cell r="H849">
            <v>62</v>
          </cell>
          <cell r="I849">
            <v>156.45000000000002</v>
          </cell>
          <cell r="J849">
            <v>234.15</v>
          </cell>
          <cell r="K849">
            <v>368.50000000000006</v>
          </cell>
          <cell r="L849">
            <v>577.29999999999995</v>
          </cell>
          <cell r="M849">
            <v>881.01</v>
          </cell>
          <cell r="N849">
            <v>1356</v>
          </cell>
        </row>
        <row r="850">
          <cell r="F850" t="str">
            <v>Pivot Door Entry Door Handle</v>
          </cell>
          <cell r="G850">
            <v>288</v>
          </cell>
          <cell r="H850">
            <v>320</v>
          </cell>
          <cell r="I850">
            <v>806.40000000000009</v>
          </cell>
          <cell r="J850">
            <v>1209.6000000000001</v>
          </cell>
          <cell r="K850">
            <v>1900.8000000000002</v>
          </cell>
          <cell r="L850">
            <v>2980.7999999999997</v>
          </cell>
          <cell r="M850">
            <v>4851.99</v>
          </cell>
          <cell r="N850">
            <v>6967.2</v>
          </cell>
        </row>
        <row r="851">
          <cell r="F851" t="str">
            <v>Internal Levers</v>
          </cell>
          <cell r="G851">
            <v>27.900000000000002</v>
          </cell>
          <cell r="H851">
            <v>31</v>
          </cell>
          <cell r="I851">
            <v>51.45</v>
          </cell>
          <cell r="J851">
            <v>67.2</v>
          </cell>
          <cell r="K851">
            <v>91.300000000000011</v>
          </cell>
          <cell r="L851">
            <v>124.19999999999999</v>
          </cell>
          <cell r="M851">
            <v>150.92999999999998</v>
          </cell>
          <cell r="N851">
            <v>186</v>
          </cell>
        </row>
        <row r="852">
          <cell r="F852" t="str">
            <v>Flush Pull</v>
          </cell>
          <cell r="G852">
            <v>10.8</v>
          </cell>
          <cell r="H852">
            <v>12</v>
          </cell>
          <cell r="I852">
            <v>28.35</v>
          </cell>
          <cell r="J852">
            <v>43.050000000000004</v>
          </cell>
          <cell r="K852">
            <v>67.100000000000009</v>
          </cell>
          <cell r="L852">
            <v>104.64999999999999</v>
          </cell>
          <cell r="M852">
            <v>160.29</v>
          </cell>
          <cell r="N852">
            <v>246</v>
          </cell>
        </row>
        <row r="853">
          <cell r="F853" t="str">
            <v>Internal Pivot Door Handle</v>
          </cell>
          <cell r="G853">
            <v>201.6</v>
          </cell>
          <cell r="H853">
            <v>224</v>
          </cell>
          <cell r="I853">
            <v>564.48</v>
          </cell>
          <cell r="J853">
            <v>846.72</v>
          </cell>
          <cell r="K853">
            <v>1330.56</v>
          </cell>
          <cell r="L853">
            <v>2086.5599999999995</v>
          </cell>
          <cell r="M853">
            <v>3396.3929999999996</v>
          </cell>
          <cell r="N853">
            <v>4877.04</v>
          </cell>
        </row>
        <row r="854">
          <cell r="F854" t="str">
            <v xml:space="preserve">Deliveries </v>
          </cell>
          <cell r="G854">
            <v>67.5</v>
          </cell>
          <cell r="H854">
            <v>75</v>
          </cell>
          <cell r="I854">
            <v>78.75</v>
          </cell>
          <cell r="J854">
            <v>78.75</v>
          </cell>
          <cell r="K854">
            <v>82.5</v>
          </cell>
          <cell r="L854">
            <v>86.25</v>
          </cell>
          <cell r="M854">
            <v>87.75</v>
          </cell>
          <cell r="N854">
            <v>90</v>
          </cell>
        </row>
        <row r="859">
          <cell r="F859" t="str">
            <v>External Single Door Frame</v>
          </cell>
          <cell r="G859">
            <v>99</v>
          </cell>
          <cell r="H859">
            <v>110</v>
          </cell>
          <cell r="I859">
            <v>115.5</v>
          </cell>
          <cell r="J859">
            <v>115.5</v>
          </cell>
          <cell r="K859">
            <v>121.00000000000001</v>
          </cell>
          <cell r="L859">
            <v>126.49999999999999</v>
          </cell>
          <cell r="M859">
            <v>128.69999999999999</v>
          </cell>
          <cell r="N859">
            <v>132</v>
          </cell>
        </row>
        <row r="860">
          <cell r="F860" t="str">
            <v>External Double Door Frame</v>
          </cell>
          <cell r="G860">
            <v>315</v>
          </cell>
          <cell r="H860">
            <v>350</v>
          </cell>
          <cell r="I860">
            <v>367.5</v>
          </cell>
          <cell r="J860">
            <v>367.5</v>
          </cell>
          <cell r="K860">
            <v>385.00000000000006</v>
          </cell>
          <cell r="L860">
            <v>402.49999999999994</v>
          </cell>
          <cell r="M860">
            <v>409.5</v>
          </cell>
          <cell r="N860">
            <v>420</v>
          </cell>
        </row>
        <row r="861">
          <cell r="F861" t="str">
            <v>External Pivot Door Frame</v>
          </cell>
          <cell r="G861">
            <v>535.5</v>
          </cell>
          <cell r="H861">
            <v>595</v>
          </cell>
          <cell r="I861">
            <v>624.75</v>
          </cell>
          <cell r="J861">
            <v>624.75</v>
          </cell>
          <cell r="K861">
            <v>654.5</v>
          </cell>
          <cell r="L861">
            <v>684.25</v>
          </cell>
          <cell r="M861">
            <v>696.15</v>
          </cell>
          <cell r="N861">
            <v>714</v>
          </cell>
        </row>
        <row r="864">
          <cell r="F864" t="str">
            <v xml:space="preserve">Internal door frame </v>
          </cell>
          <cell r="G864">
            <v>124.6</v>
          </cell>
          <cell r="H864">
            <v>145.19999999999999</v>
          </cell>
          <cell r="I864">
            <v>158.99</v>
          </cell>
          <cell r="J864">
            <v>187.7</v>
          </cell>
          <cell r="K864">
            <v>201.4</v>
          </cell>
          <cell r="L864">
            <v>223.7</v>
          </cell>
          <cell r="M864">
            <v>248.03</v>
          </cell>
          <cell r="N864">
            <v>362.3</v>
          </cell>
        </row>
        <row r="865">
          <cell r="F865" t="str">
            <v>Internal double door frame</v>
          </cell>
          <cell r="G865">
            <v>127.8</v>
          </cell>
          <cell r="H865">
            <v>142</v>
          </cell>
          <cell r="I865">
            <v>149.1</v>
          </cell>
          <cell r="J865">
            <v>149.1</v>
          </cell>
          <cell r="K865">
            <v>156.20000000000002</v>
          </cell>
          <cell r="L865">
            <v>163.29999999999998</v>
          </cell>
          <cell r="M865">
            <v>166.14</v>
          </cell>
          <cell r="N865">
            <v>170.4</v>
          </cell>
        </row>
        <row r="866">
          <cell r="F866" t="str">
            <v>Internal cavity sliding door unit</v>
          </cell>
          <cell r="G866">
            <v>337.5</v>
          </cell>
          <cell r="H866">
            <v>375</v>
          </cell>
          <cell r="I866">
            <v>393.75</v>
          </cell>
          <cell r="J866">
            <v>393.75</v>
          </cell>
          <cell r="K866">
            <v>412.50000000000006</v>
          </cell>
          <cell r="L866">
            <v>431.24999999999994</v>
          </cell>
          <cell r="M866">
            <v>438.75</v>
          </cell>
          <cell r="N866">
            <v>450</v>
          </cell>
        </row>
        <row r="867">
          <cell r="F867" t="str">
            <v>Internal Pivot Door Frame</v>
          </cell>
          <cell r="G867">
            <v>323.95999999999998</v>
          </cell>
          <cell r="H867">
            <v>377.52</v>
          </cell>
          <cell r="I867">
            <v>413.37400000000002</v>
          </cell>
          <cell r="J867">
            <v>488.02</v>
          </cell>
          <cell r="K867">
            <v>523.64</v>
          </cell>
          <cell r="L867">
            <v>581.62</v>
          </cell>
          <cell r="M867">
            <v>644.87800000000004</v>
          </cell>
          <cell r="N867">
            <v>941.98</v>
          </cell>
        </row>
        <row r="868">
          <cell r="F868" t="str">
            <v xml:space="preserve">Deliveries </v>
          </cell>
          <cell r="G868">
            <v>67.5</v>
          </cell>
          <cell r="H868">
            <v>75</v>
          </cell>
          <cell r="I868">
            <v>78.75</v>
          </cell>
          <cell r="J868">
            <v>78.75</v>
          </cell>
          <cell r="K868">
            <v>82.5</v>
          </cell>
          <cell r="L868">
            <v>86.25</v>
          </cell>
          <cell r="M868">
            <v>87.75</v>
          </cell>
          <cell r="N868">
            <v>90</v>
          </cell>
        </row>
        <row r="873">
          <cell r="F873" t="str">
            <v>Door Seals</v>
          </cell>
          <cell r="G873">
            <v>26.1</v>
          </cell>
          <cell r="H873">
            <v>29</v>
          </cell>
          <cell r="I873">
            <v>37.800000000000004</v>
          </cell>
          <cell r="J873">
            <v>52.5</v>
          </cell>
          <cell r="K873">
            <v>77</v>
          </cell>
          <cell r="L873">
            <v>96.6</v>
          </cell>
          <cell r="M873">
            <v>118.16999999999999</v>
          </cell>
          <cell r="N873">
            <v>146.4</v>
          </cell>
        </row>
        <row r="874">
          <cell r="F874" t="str">
            <v xml:space="preserve">Skirting </v>
          </cell>
          <cell r="G874">
            <v>5.4</v>
          </cell>
          <cell r="H874">
            <v>6</v>
          </cell>
          <cell r="I874">
            <v>7.3500000000000005</v>
          </cell>
          <cell r="J874">
            <v>9.4500000000000011</v>
          </cell>
          <cell r="K874">
            <v>13.200000000000001</v>
          </cell>
          <cell r="L874">
            <v>14.95</v>
          </cell>
          <cell r="M874">
            <v>16.38</v>
          </cell>
          <cell r="N874">
            <v>20.399999999999999</v>
          </cell>
        </row>
        <row r="875">
          <cell r="F875" t="str">
            <v>Door Closer</v>
          </cell>
          <cell r="G875">
            <v>13.5</v>
          </cell>
          <cell r="H875">
            <v>15</v>
          </cell>
          <cell r="I875">
            <v>18.900000000000002</v>
          </cell>
          <cell r="J875">
            <v>24.150000000000002</v>
          </cell>
          <cell r="K875">
            <v>33</v>
          </cell>
          <cell r="L875">
            <v>37.949999999999996</v>
          </cell>
          <cell r="M875">
            <v>43.29</v>
          </cell>
          <cell r="N875">
            <v>52.8</v>
          </cell>
        </row>
        <row r="876">
          <cell r="F876" t="str">
            <v>Hinges</v>
          </cell>
          <cell r="G876">
            <v>9</v>
          </cell>
          <cell r="H876">
            <v>10</v>
          </cell>
          <cell r="I876">
            <v>12.600000000000001</v>
          </cell>
          <cell r="J876">
            <v>21</v>
          </cell>
          <cell r="K876">
            <v>34.1</v>
          </cell>
          <cell r="L876">
            <v>60.949999999999996</v>
          </cell>
          <cell r="M876">
            <v>74.88</v>
          </cell>
          <cell r="N876">
            <v>91.2</v>
          </cell>
        </row>
        <row r="877">
          <cell r="F877" t="str">
            <v>Shelf &amp; Moulding</v>
          </cell>
          <cell r="G877">
            <v>28.8</v>
          </cell>
          <cell r="H877">
            <v>30.240000000000002</v>
          </cell>
          <cell r="I877">
            <v>31.752000000000002</v>
          </cell>
          <cell r="J877">
            <v>33.339600000000004</v>
          </cell>
          <cell r="K877">
            <v>35.006580000000007</v>
          </cell>
          <cell r="L877">
            <v>36.756909000000007</v>
          </cell>
          <cell r="M877">
            <v>38.594754450000011</v>
          </cell>
          <cell r="N877">
            <v>40.524492172500011</v>
          </cell>
        </row>
        <row r="878">
          <cell r="F878" t="str">
            <v>AC Vent Fitout to Internal Doors</v>
          </cell>
          <cell r="G878">
            <v>265.58999999999997</v>
          </cell>
          <cell r="H878">
            <v>265.58999999999997</v>
          </cell>
          <cell r="I878">
            <v>265.58999999999997</v>
          </cell>
          <cell r="J878">
            <v>265.58999999999997</v>
          </cell>
          <cell r="K878">
            <v>265.58999999999997</v>
          </cell>
          <cell r="L878">
            <v>265.58999999999997</v>
          </cell>
          <cell r="M878">
            <v>265.58999999999997</v>
          </cell>
          <cell r="N878">
            <v>265.58999999999997</v>
          </cell>
        </row>
        <row r="879">
          <cell r="F879" t="str">
            <v xml:space="preserve">Timber Screen Panels </v>
          </cell>
          <cell r="G879">
            <v>138.6</v>
          </cell>
          <cell r="H879">
            <v>154</v>
          </cell>
          <cell r="I879">
            <v>295</v>
          </cell>
          <cell r="J879">
            <v>348</v>
          </cell>
          <cell r="K879">
            <v>489</v>
          </cell>
          <cell r="L879">
            <v>578.48</v>
          </cell>
          <cell r="M879">
            <v>658.9</v>
          </cell>
          <cell r="N879">
            <v>748</v>
          </cell>
        </row>
        <row r="880">
          <cell r="F880" t="str">
            <v>Automatic - Timber Screen Panels</v>
          </cell>
          <cell r="G880">
            <v>1750</v>
          </cell>
          <cell r="H880">
            <v>1750</v>
          </cell>
          <cell r="I880">
            <v>1750</v>
          </cell>
          <cell r="J880">
            <v>1750</v>
          </cell>
          <cell r="K880">
            <v>1750</v>
          </cell>
          <cell r="L880">
            <v>1750</v>
          </cell>
          <cell r="M880">
            <v>1750</v>
          </cell>
          <cell r="N880">
            <v>1750</v>
          </cell>
        </row>
        <row r="881">
          <cell r="F881" t="str">
            <v>Aluminium Deco Battens</v>
          </cell>
          <cell r="G881">
            <v>1180</v>
          </cell>
          <cell r="H881">
            <v>1180</v>
          </cell>
          <cell r="I881">
            <v>1180</v>
          </cell>
          <cell r="J881">
            <v>1180</v>
          </cell>
          <cell r="K881">
            <v>1180</v>
          </cell>
          <cell r="L881">
            <v>1180</v>
          </cell>
          <cell r="M881">
            <v>1180</v>
          </cell>
          <cell r="N881">
            <v>1180</v>
          </cell>
        </row>
        <row r="882">
          <cell r="F882" t="str">
            <v>Automatic - Aluminium Deco Battens</v>
          </cell>
          <cell r="G882">
            <v>2350</v>
          </cell>
          <cell r="H882">
            <v>2350</v>
          </cell>
          <cell r="I882">
            <v>2350</v>
          </cell>
          <cell r="J882">
            <v>2350</v>
          </cell>
          <cell r="K882">
            <v>2350</v>
          </cell>
          <cell r="L882">
            <v>2350</v>
          </cell>
          <cell r="M882">
            <v>2350</v>
          </cell>
          <cell r="N882">
            <v>2350</v>
          </cell>
        </row>
        <row r="883">
          <cell r="F883" t="str">
            <v>Framed Timber Ramp</v>
          </cell>
          <cell r="G883">
            <v>235.59</v>
          </cell>
          <cell r="H883">
            <v>239.12384999999998</v>
          </cell>
          <cell r="I883">
            <v>242.71070774999995</v>
          </cell>
          <cell r="J883">
            <v>246.35136836624994</v>
          </cell>
          <cell r="K883">
            <v>250.04663889174367</v>
          </cell>
          <cell r="L883">
            <v>253.7973384751198</v>
          </cell>
          <cell r="M883">
            <v>257.60429855224658</v>
          </cell>
          <cell r="N883">
            <v>261.46836303053027</v>
          </cell>
        </row>
        <row r="884">
          <cell r="F884" t="str">
            <v>Bike Racks</v>
          </cell>
          <cell r="G884">
            <v>37.800000000000004</v>
          </cell>
          <cell r="H884">
            <v>42</v>
          </cell>
          <cell r="I884">
            <v>54.6</v>
          </cell>
          <cell r="J884">
            <v>71.400000000000006</v>
          </cell>
          <cell r="K884">
            <v>96.800000000000011</v>
          </cell>
          <cell r="L884">
            <v>111.55</v>
          </cell>
          <cell r="M884">
            <v>125.19</v>
          </cell>
          <cell r="N884">
            <v>153.6</v>
          </cell>
        </row>
        <row r="885">
          <cell r="F885" t="str">
            <v>External Timber Staircase</v>
          </cell>
          <cell r="G885">
            <v>220.1688</v>
          </cell>
          <cell r="H885">
            <v>244.63200000000001</v>
          </cell>
          <cell r="I885">
            <v>256.86360000000002</v>
          </cell>
          <cell r="J885">
            <v>256.86360000000002</v>
          </cell>
          <cell r="K885">
            <v>269.09520000000003</v>
          </cell>
          <cell r="L885">
            <v>281.32679999999999</v>
          </cell>
          <cell r="M885">
            <v>286.21943999999996</v>
          </cell>
          <cell r="N885">
            <v>220.1688</v>
          </cell>
        </row>
        <row r="886">
          <cell r="F886" t="str">
            <v>External square landing to staircase</v>
          </cell>
          <cell r="G886">
            <v>443.55</v>
          </cell>
          <cell r="H886">
            <v>579.79999999999995</v>
          </cell>
          <cell r="I886">
            <v>608.79</v>
          </cell>
          <cell r="J886">
            <v>637.78</v>
          </cell>
          <cell r="K886">
            <v>666.77</v>
          </cell>
          <cell r="L886">
            <v>678.37</v>
          </cell>
          <cell r="M886">
            <v>678.37</v>
          </cell>
          <cell r="N886">
            <v>678.37</v>
          </cell>
        </row>
        <row r="887">
          <cell r="F887" t="str">
            <v xml:space="preserve">Deliveries </v>
          </cell>
          <cell r="G887">
            <v>67.5</v>
          </cell>
          <cell r="H887">
            <v>75</v>
          </cell>
          <cell r="I887">
            <v>78.75</v>
          </cell>
          <cell r="J887">
            <v>78.75</v>
          </cell>
          <cell r="K887">
            <v>82.5</v>
          </cell>
          <cell r="L887">
            <v>86.25</v>
          </cell>
          <cell r="M887">
            <v>87.75</v>
          </cell>
          <cell r="N887">
            <v>90</v>
          </cell>
        </row>
        <row r="890">
          <cell r="F890" t="str">
            <v>Tactiles (Internal &amp; External)</v>
          </cell>
          <cell r="G890">
            <v>485.56</v>
          </cell>
          <cell r="H890">
            <v>485.56</v>
          </cell>
          <cell r="I890">
            <v>485.56</v>
          </cell>
          <cell r="J890">
            <v>485.56</v>
          </cell>
          <cell r="K890">
            <v>485.56</v>
          </cell>
          <cell r="L890">
            <v>485.56</v>
          </cell>
          <cell r="M890">
            <v>485.56</v>
          </cell>
          <cell r="N890">
            <v>485.56</v>
          </cell>
        </row>
        <row r="891">
          <cell r="F891" t="str">
            <v>Internal Signage</v>
          </cell>
          <cell r="G891">
            <v>235.59</v>
          </cell>
          <cell r="H891">
            <v>235.59</v>
          </cell>
          <cell r="I891">
            <v>235.59</v>
          </cell>
          <cell r="J891">
            <v>235.59</v>
          </cell>
          <cell r="K891">
            <v>235.59</v>
          </cell>
          <cell r="L891">
            <v>235.59</v>
          </cell>
          <cell r="M891">
            <v>235.59</v>
          </cell>
          <cell r="N891">
            <v>235.59</v>
          </cell>
        </row>
        <row r="892">
          <cell r="F892" t="str">
            <v>External Signage</v>
          </cell>
          <cell r="G892">
            <v>635.48</v>
          </cell>
          <cell r="H892">
            <v>635.48</v>
          </cell>
          <cell r="I892">
            <v>635.48</v>
          </cell>
          <cell r="J892">
            <v>635.48</v>
          </cell>
          <cell r="K892">
            <v>635.48</v>
          </cell>
          <cell r="L892">
            <v>635.48</v>
          </cell>
          <cell r="M892">
            <v>635.48</v>
          </cell>
          <cell r="N892">
            <v>635.48</v>
          </cell>
        </row>
        <row r="895">
          <cell r="F895" t="str">
            <v xml:space="preserve">Shower screen </v>
          </cell>
          <cell r="G895">
            <v>743.4</v>
          </cell>
          <cell r="H895">
            <v>826</v>
          </cell>
          <cell r="I895">
            <v>1071</v>
          </cell>
          <cell r="J895">
            <v>1392.3</v>
          </cell>
          <cell r="K895">
            <v>1896.4</v>
          </cell>
          <cell r="L895">
            <v>2180.3999999999996</v>
          </cell>
          <cell r="M895">
            <v>2440.62</v>
          </cell>
          <cell r="N895">
            <v>3003.6</v>
          </cell>
        </row>
        <row r="896">
          <cell r="F896" t="str">
            <v>Mirror</v>
          </cell>
          <cell r="G896">
            <v>174.6</v>
          </cell>
          <cell r="H896">
            <v>194</v>
          </cell>
          <cell r="I896">
            <v>252</v>
          </cell>
          <cell r="J896">
            <v>327.60000000000002</v>
          </cell>
          <cell r="K896">
            <v>446.6</v>
          </cell>
          <cell r="L896">
            <v>512.9</v>
          </cell>
          <cell r="M896">
            <v>574.46999999999991</v>
          </cell>
          <cell r="N896">
            <v>706.8</v>
          </cell>
        </row>
        <row r="897">
          <cell r="F897" t="str">
            <v xml:space="preserve">Hanging Rail </v>
          </cell>
          <cell r="G897">
            <v>6.3</v>
          </cell>
          <cell r="H897">
            <v>7</v>
          </cell>
          <cell r="I897">
            <v>8.4</v>
          </cell>
          <cell r="J897">
            <v>11.55</v>
          </cell>
          <cell r="K897">
            <v>15.400000000000002</v>
          </cell>
          <cell r="L897">
            <v>17.25</v>
          </cell>
          <cell r="M897">
            <v>19.89</v>
          </cell>
          <cell r="N897">
            <v>24</v>
          </cell>
        </row>
        <row r="898">
          <cell r="F898" t="str">
            <v>Shower Curtain Rail Only</v>
          </cell>
          <cell r="G898">
            <v>185.9</v>
          </cell>
          <cell r="H898">
            <v>185.9</v>
          </cell>
          <cell r="I898">
            <v>185.9</v>
          </cell>
          <cell r="J898">
            <v>485.59</v>
          </cell>
          <cell r="K898">
            <v>485.59</v>
          </cell>
          <cell r="L898">
            <v>485.59</v>
          </cell>
          <cell r="M898">
            <v>485.59</v>
          </cell>
          <cell r="N898">
            <v>485.59</v>
          </cell>
        </row>
        <row r="899">
          <cell r="F899" t="str">
            <v xml:space="preserve">Deliveries </v>
          </cell>
          <cell r="G899">
            <v>67.5</v>
          </cell>
          <cell r="H899">
            <v>75</v>
          </cell>
          <cell r="I899">
            <v>78.75</v>
          </cell>
          <cell r="J899">
            <v>78.75</v>
          </cell>
          <cell r="K899">
            <v>82.5</v>
          </cell>
          <cell r="L899">
            <v>86.25</v>
          </cell>
          <cell r="M899">
            <v>87.75</v>
          </cell>
          <cell r="N899">
            <v>90</v>
          </cell>
        </row>
        <row r="902">
          <cell r="G902">
            <v>2</v>
          </cell>
          <cell r="H902">
            <v>3</v>
          </cell>
          <cell r="I902">
            <v>4</v>
          </cell>
          <cell r="J902">
            <v>5</v>
          </cell>
          <cell r="K902">
            <v>6</v>
          </cell>
          <cell r="L902">
            <v>7</v>
          </cell>
          <cell r="M902">
            <v>8</v>
          </cell>
          <cell r="N902">
            <v>9</v>
          </cell>
        </row>
        <row r="904">
          <cell r="F904" t="str">
            <v>Carpenter</v>
          </cell>
          <cell r="G904">
            <v>54.6</v>
          </cell>
          <cell r="H904">
            <v>60.1</v>
          </cell>
          <cell r="I904">
            <v>64.5</v>
          </cell>
          <cell r="J904">
            <v>68.599999999999994</v>
          </cell>
          <cell r="K904">
            <v>74</v>
          </cell>
          <cell r="L904">
            <v>82</v>
          </cell>
          <cell r="M904">
            <v>91</v>
          </cell>
          <cell r="N904">
            <v>113</v>
          </cell>
        </row>
        <row r="906">
          <cell r="F906" t="str">
            <v xml:space="preserve">Suspended Timber Slab Labour </v>
          </cell>
          <cell r="G906">
            <v>15.593759999999998</v>
          </cell>
          <cell r="H906">
            <v>19.492199999999997</v>
          </cell>
          <cell r="I906">
            <v>27.09</v>
          </cell>
          <cell r="J906">
            <v>28.811999999999998</v>
          </cell>
          <cell r="K906">
            <v>31.08</v>
          </cell>
          <cell r="L906">
            <v>34.44</v>
          </cell>
          <cell r="M906">
            <v>38.22</v>
          </cell>
          <cell r="N906">
            <v>47.46</v>
          </cell>
        </row>
        <row r="907">
          <cell r="F907" t="str">
            <v>External Timber Framed Slab</v>
          </cell>
          <cell r="G907">
            <v>15.593759999999998</v>
          </cell>
          <cell r="H907">
            <v>19.492199999999997</v>
          </cell>
          <cell r="I907">
            <v>27.09</v>
          </cell>
          <cell r="J907">
            <v>28.811999999999998</v>
          </cell>
          <cell r="K907">
            <v>31.08</v>
          </cell>
          <cell r="L907">
            <v>34.44</v>
          </cell>
          <cell r="M907">
            <v>38.22</v>
          </cell>
          <cell r="N907">
            <v>47.46</v>
          </cell>
        </row>
        <row r="908">
          <cell r="F908" t="str">
            <v xml:space="preserve">Insulation to flooring </v>
          </cell>
          <cell r="G908">
            <v>5.5691999999999995</v>
          </cell>
          <cell r="H908">
            <v>6.9614999999999991</v>
          </cell>
          <cell r="I908">
            <v>9.6749999999999989</v>
          </cell>
          <cell r="J908">
            <v>10.29</v>
          </cell>
          <cell r="K908">
            <v>11.1</v>
          </cell>
          <cell r="L908">
            <v>12.299999999999999</v>
          </cell>
          <cell r="M908">
            <v>13.65</v>
          </cell>
          <cell r="N908">
            <v>16.95</v>
          </cell>
        </row>
        <row r="909">
          <cell r="F909" t="str">
            <v>LVLs - Labour</v>
          </cell>
          <cell r="G909">
            <v>9.282</v>
          </cell>
          <cell r="H909">
            <v>11.602499999999999</v>
          </cell>
          <cell r="I909">
            <v>16.125</v>
          </cell>
          <cell r="J909">
            <v>17.149999999999999</v>
          </cell>
          <cell r="K909">
            <v>18.5</v>
          </cell>
          <cell r="L909">
            <v>20.5</v>
          </cell>
          <cell r="M909">
            <v>22.75</v>
          </cell>
          <cell r="N909">
            <v>28.25</v>
          </cell>
        </row>
        <row r="910">
          <cell r="F910" t="str">
            <v xml:space="preserve">Concrete Stumps Threaded </v>
          </cell>
          <cell r="G910">
            <v>15.593759999999998</v>
          </cell>
          <cell r="H910">
            <v>19.492199999999997</v>
          </cell>
          <cell r="I910">
            <v>27.09</v>
          </cell>
          <cell r="J910">
            <v>28.811999999999998</v>
          </cell>
          <cell r="K910">
            <v>31.08</v>
          </cell>
          <cell r="L910">
            <v>34.44</v>
          </cell>
          <cell r="M910">
            <v>38.22</v>
          </cell>
          <cell r="N910">
            <v>47.46</v>
          </cell>
        </row>
        <row r="914">
          <cell r="F914" t="str">
            <v xml:space="preserve">Suspended Timber Slab Labour </v>
          </cell>
          <cell r="G914">
            <v>15.593759999999998</v>
          </cell>
          <cell r="H914">
            <v>19.492199999999997</v>
          </cell>
          <cell r="I914">
            <v>27.09</v>
          </cell>
          <cell r="J914">
            <v>28.811999999999998</v>
          </cell>
          <cell r="K914">
            <v>31.08</v>
          </cell>
          <cell r="L914">
            <v>34.44</v>
          </cell>
          <cell r="M914">
            <v>38.22</v>
          </cell>
          <cell r="N914">
            <v>47.46</v>
          </cell>
        </row>
        <row r="915">
          <cell r="F915" t="str">
            <v xml:space="preserve">Insulation to flooring </v>
          </cell>
          <cell r="G915">
            <v>5.5691999999999995</v>
          </cell>
          <cell r="H915">
            <v>6.9614999999999991</v>
          </cell>
          <cell r="I915">
            <v>9.6749999999999989</v>
          </cell>
          <cell r="J915">
            <v>10.29</v>
          </cell>
          <cell r="K915">
            <v>11.1</v>
          </cell>
          <cell r="L915">
            <v>12.299999999999999</v>
          </cell>
          <cell r="M915">
            <v>13.65</v>
          </cell>
          <cell r="N915">
            <v>16.95</v>
          </cell>
        </row>
        <row r="916">
          <cell r="F916" t="str">
            <v>LVLs - Labour</v>
          </cell>
          <cell r="G916">
            <v>9.282</v>
          </cell>
          <cell r="H916">
            <v>11.602499999999999</v>
          </cell>
          <cell r="I916">
            <v>16.125</v>
          </cell>
          <cell r="J916">
            <v>17.149999999999999</v>
          </cell>
          <cell r="K916">
            <v>18.5</v>
          </cell>
          <cell r="L916">
            <v>20.5</v>
          </cell>
          <cell r="M916">
            <v>22.75</v>
          </cell>
          <cell r="N916">
            <v>28.25</v>
          </cell>
        </row>
        <row r="920">
          <cell r="F920" t="str">
            <v>Stud Walls Labour</v>
          </cell>
          <cell r="G920">
            <v>23.019360000000006</v>
          </cell>
          <cell r="H920">
            <v>28.774200000000004</v>
          </cell>
          <cell r="I920">
            <v>39.99</v>
          </cell>
          <cell r="J920">
            <v>42.531999999999996</v>
          </cell>
          <cell r="K920">
            <v>45.88</v>
          </cell>
          <cell r="L920">
            <v>50.839999999999996</v>
          </cell>
          <cell r="M920">
            <v>56.42</v>
          </cell>
          <cell r="N920">
            <v>70.06</v>
          </cell>
        </row>
        <row r="921">
          <cell r="F921" t="str">
            <v xml:space="preserve">Columns - labour </v>
          </cell>
          <cell r="G921">
            <v>35.271599999999999</v>
          </cell>
          <cell r="H921">
            <v>44.089499999999994</v>
          </cell>
          <cell r="I921">
            <v>61.274999999999999</v>
          </cell>
          <cell r="J921">
            <v>65.169999999999987</v>
          </cell>
          <cell r="K921">
            <v>70.3</v>
          </cell>
          <cell r="L921">
            <v>77.899999999999991</v>
          </cell>
          <cell r="M921">
            <v>86.45</v>
          </cell>
          <cell r="N921">
            <v>107.35</v>
          </cell>
        </row>
        <row r="922">
          <cell r="F922" t="str">
            <v>LVL to Windows</v>
          </cell>
          <cell r="G922">
            <v>10.76712</v>
          </cell>
          <cell r="H922">
            <v>13.4589</v>
          </cell>
          <cell r="I922">
            <v>18.704999999999998</v>
          </cell>
          <cell r="J922">
            <v>19.893999999999998</v>
          </cell>
          <cell r="K922">
            <v>21.459999999999997</v>
          </cell>
          <cell r="L922">
            <v>23.779999999999998</v>
          </cell>
          <cell r="M922">
            <v>26.389999999999997</v>
          </cell>
          <cell r="N922">
            <v>32.769999999999996</v>
          </cell>
        </row>
        <row r="926">
          <cell r="F926" t="str">
            <v>2.7m high Dividing Acoustic Wall incl fire ratings</v>
          </cell>
          <cell r="G926">
            <v>192.09536639999999</v>
          </cell>
          <cell r="H926">
            <v>240.11920799999999</v>
          </cell>
          <cell r="I926">
            <v>250.02</v>
          </cell>
          <cell r="J926">
            <v>275.02199999999999</v>
          </cell>
          <cell r="K926">
            <v>300.024</v>
          </cell>
          <cell r="L926">
            <v>325.02600000000001</v>
          </cell>
          <cell r="M926">
            <v>357.52860000000004</v>
          </cell>
          <cell r="N926">
            <v>429.03432000000004</v>
          </cell>
        </row>
        <row r="927">
          <cell r="F927" t="str">
            <v>3.0m high Dividing Acoustic Wall incl fire ratings</v>
          </cell>
          <cell r="G927">
            <v>213.43929599999998</v>
          </cell>
          <cell r="H927">
            <v>266.79911999999996</v>
          </cell>
          <cell r="I927">
            <v>277.79999999999995</v>
          </cell>
          <cell r="J927">
            <v>305.58</v>
          </cell>
          <cell r="K927">
            <v>333.35999999999996</v>
          </cell>
          <cell r="L927">
            <v>361.14</v>
          </cell>
          <cell r="M927">
            <v>397.25400000000002</v>
          </cell>
          <cell r="N927">
            <v>476.70479999999998</v>
          </cell>
        </row>
        <row r="928">
          <cell r="F928" t="str">
            <v>m2 Dividing Acoustic Wall incl fire ratings</v>
          </cell>
          <cell r="G928">
            <v>71.14643199999999</v>
          </cell>
          <cell r="H928">
            <v>88.933039999999991</v>
          </cell>
          <cell r="I928">
            <v>92.6</v>
          </cell>
          <cell r="J928">
            <v>101.86</v>
          </cell>
          <cell r="K928">
            <v>111.11999999999999</v>
          </cell>
          <cell r="L928">
            <v>120.38</v>
          </cell>
          <cell r="M928">
            <v>132.41800000000001</v>
          </cell>
          <cell r="N928">
            <v>158.9016</v>
          </cell>
        </row>
        <row r="932">
          <cell r="F932" t="str">
            <v>2.7m high cladding wall excluding paint</v>
          </cell>
          <cell r="G932">
            <v>78.966360000000009</v>
          </cell>
          <cell r="H932">
            <v>98.707950000000011</v>
          </cell>
          <cell r="I932">
            <v>130.14000000000001</v>
          </cell>
          <cell r="J932">
            <v>137.24100000000001</v>
          </cell>
          <cell r="K932">
            <v>143.37</v>
          </cell>
          <cell r="L932">
            <v>158.22000000000003</v>
          </cell>
          <cell r="M932">
            <v>183.87</v>
          </cell>
          <cell r="N932">
            <v>241.38000000000002</v>
          </cell>
        </row>
        <row r="933">
          <cell r="F933" t="str">
            <v>3.0m high  cladding wall excluding paint</v>
          </cell>
          <cell r="G933">
            <v>87.740400000000022</v>
          </cell>
          <cell r="H933">
            <v>109.67550000000003</v>
          </cell>
          <cell r="I933">
            <v>144.60000000000002</v>
          </cell>
          <cell r="J933">
            <v>152.49</v>
          </cell>
          <cell r="K933">
            <v>159.30000000000001</v>
          </cell>
          <cell r="L933">
            <v>175.8</v>
          </cell>
          <cell r="M933">
            <v>204.29999999999998</v>
          </cell>
          <cell r="N933">
            <v>268.20000000000005</v>
          </cell>
        </row>
        <row r="934">
          <cell r="F934" t="str">
            <v>m2  cladding wall excluding paint</v>
          </cell>
          <cell r="G934">
            <v>29.246800000000004</v>
          </cell>
          <cell r="H934">
            <v>36.558500000000002</v>
          </cell>
          <cell r="I934">
            <v>48.2</v>
          </cell>
          <cell r="J934">
            <v>50.830000000000005</v>
          </cell>
          <cell r="K934">
            <v>53.1</v>
          </cell>
          <cell r="L934">
            <v>58.6</v>
          </cell>
          <cell r="M934">
            <v>68.099999999999994</v>
          </cell>
          <cell r="N934">
            <v>89.4</v>
          </cell>
        </row>
        <row r="937">
          <cell r="F937" t="str">
            <v>2.7m high Feature Timber cladding wall excluding paint</v>
          </cell>
          <cell r="G937">
            <v>139.35240000000005</v>
          </cell>
          <cell r="H937">
            <v>174.19050000000004</v>
          </cell>
          <cell r="I937">
            <v>195.21000000000004</v>
          </cell>
          <cell r="J937">
            <v>205.86150000000004</v>
          </cell>
          <cell r="K937">
            <v>215.05500000000004</v>
          </cell>
          <cell r="L937">
            <v>237.33000000000004</v>
          </cell>
          <cell r="M937">
            <v>275.80500000000001</v>
          </cell>
          <cell r="N937">
            <v>362.07000000000011</v>
          </cell>
        </row>
        <row r="938">
          <cell r="F938" t="str">
            <v>3.0m high Feature Timber cladding wall excluding paint</v>
          </cell>
          <cell r="G938">
            <v>154.83600000000004</v>
          </cell>
          <cell r="H938">
            <v>193.54500000000004</v>
          </cell>
          <cell r="I938">
            <v>216.90000000000003</v>
          </cell>
          <cell r="J938">
            <v>228.73500000000001</v>
          </cell>
          <cell r="K938">
            <v>238.95000000000002</v>
          </cell>
          <cell r="L938">
            <v>263.70000000000005</v>
          </cell>
          <cell r="M938">
            <v>306.45</v>
          </cell>
          <cell r="N938">
            <v>402.30000000000007</v>
          </cell>
        </row>
        <row r="939">
          <cell r="F939" t="str">
            <v>m2 Feature Timber cladding wall excluding paint</v>
          </cell>
          <cell r="G939">
            <v>51.612000000000016</v>
          </cell>
          <cell r="H939">
            <v>64.515000000000015</v>
          </cell>
          <cell r="I939">
            <v>72.300000000000011</v>
          </cell>
          <cell r="J939">
            <v>76.245000000000005</v>
          </cell>
          <cell r="K939">
            <v>79.650000000000006</v>
          </cell>
          <cell r="L939">
            <v>87.9</v>
          </cell>
          <cell r="M939">
            <v>102.14999999999999</v>
          </cell>
          <cell r="N939">
            <v>134.10000000000002</v>
          </cell>
        </row>
        <row r="943">
          <cell r="F943" t="str">
            <v>2.7m high metal cladding wall excluding paint</v>
          </cell>
          <cell r="G943">
            <v>148.26240000000001</v>
          </cell>
          <cell r="H943">
            <v>188.02800000000002</v>
          </cell>
          <cell r="I943">
            <v>277.99200000000002</v>
          </cell>
          <cell r="J943">
            <v>277.99200000000002</v>
          </cell>
          <cell r="K943">
            <v>340.08660000000003</v>
          </cell>
          <cell r="L943">
            <v>340.08660000000003</v>
          </cell>
          <cell r="M943">
            <v>401.59800000000007</v>
          </cell>
          <cell r="N943">
            <v>401.59800000000007</v>
          </cell>
        </row>
        <row r="944">
          <cell r="F944" t="str">
            <v>3.0m high metal cladding wall excluding paint</v>
          </cell>
          <cell r="G944">
            <v>164.73600000000002</v>
          </cell>
          <cell r="H944">
            <v>208.92000000000002</v>
          </cell>
          <cell r="I944">
            <v>308.88</v>
          </cell>
          <cell r="J944">
            <v>308.88</v>
          </cell>
          <cell r="K944">
            <v>377.87400000000002</v>
          </cell>
          <cell r="L944">
            <v>377.87400000000002</v>
          </cell>
          <cell r="M944">
            <v>446.22</v>
          </cell>
          <cell r="N944">
            <v>446.22</v>
          </cell>
        </row>
        <row r="945">
          <cell r="F945" t="str">
            <v>m2 metal cladding wall excluding paint</v>
          </cell>
          <cell r="G945">
            <v>54.912000000000006</v>
          </cell>
          <cell r="H945">
            <v>69.64</v>
          </cell>
          <cell r="I945">
            <v>102.96</v>
          </cell>
          <cell r="J945">
            <v>102.96</v>
          </cell>
          <cell r="K945">
            <v>125.958</v>
          </cell>
          <cell r="L945">
            <v>125.958</v>
          </cell>
          <cell r="M945">
            <v>148.74</v>
          </cell>
          <cell r="N945">
            <v>148.74</v>
          </cell>
        </row>
        <row r="948">
          <cell r="F948" t="str">
            <v>2.7m high seamless metal cladding wall excluding paint</v>
          </cell>
          <cell r="G948">
            <v>328.53600000000006</v>
          </cell>
          <cell r="H948">
            <v>410.67</v>
          </cell>
          <cell r="I948">
            <v>591.57000000000005</v>
          </cell>
          <cell r="J948">
            <v>709.61400000000003</v>
          </cell>
          <cell r="K948">
            <v>852.93</v>
          </cell>
          <cell r="L948">
            <v>1021.8690000000001</v>
          </cell>
          <cell r="M948">
            <v>1226.2320000000002</v>
          </cell>
          <cell r="N948">
            <v>1471.5</v>
          </cell>
        </row>
        <row r="949">
          <cell r="F949" t="str">
            <v>3.0m high seamless metal cladding wall excluding paint</v>
          </cell>
          <cell r="G949">
            <v>365.03999999999996</v>
          </cell>
          <cell r="H949">
            <v>456.29999999999995</v>
          </cell>
          <cell r="I949">
            <v>657.3</v>
          </cell>
          <cell r="J949">
            <v>788.46</v>
          </cell>
          <cell r="K949">
            <v>947.69999999999993</v>
          </cell>
          <cell r="L949">
            <v>1135.4100000000001</v>
          </cell>
          <cell r="M949">
            <v>1362.48</v>
          </cell>
          <cell r="N949">
            <v>1635</v>
          </cell>
        </row>
        <row r="950">
          <cell r="F950" t="str">
            <v>m2 seamless metal cladding wall excluding paint</v>
          </cell>
          <cell r="G950">
            <v>121.68</v>
          </cell>
          <cell r="H950">
            <v>152.1</v>
          </cell>
          <cell r="I950">
            <v>219.1</v>
          </cell>
          <cell r="J950">
            <v>262.82</v>
          </cell>
          <cell r="K950">
            <v>315.89999999999998</v>
          </cell>
          <cell r="L950">
            <v>378.47</v>
          </cell>
          <cell r="M950">
            <v>454.16</v>
          </cell>
          <cell r="N950">
            <v>545</v>
          </cell>
        </row>
        <row r="954">
          <cell r="F954" t="str">
            <v>2.7m high polywall - excl render</v>
          </cell>
          <cell r="G954">
            <v>81.622897776000002</v>
          </cell>
          <cell r="H954">
            <v>102.02862221999999</v>
          </cell>
          <cell r="I954">
            <v>124.983</v>
          </cell>
          <cell r="J954">
            <v>137.48130000000003</v>
          </cell>
          <cell r="K954">
            <v>149.9796</v>
          </cell>
          <cell r="L954">
            <v>162.47790000000001</v>
          </cell>
          <cell r="M954">
            <v>178.72569000000004</v>
          </cell>
          <cell r="N954">
            <v>214.47082800000004</v>
          </cell>
        </row>
        <row r="955">
          <cell r="F955" t="str">
            <v>3.0m high  polywall - excl render</v>
          </cell>
          <cell r="G955">
            <v>90.692108640000001</v>
          </cell>
          <cell r="H955">
            <v>113.36513579999999</v>
          </cell>
          <cell r="I955">
            <v>138.87</v>
          </cell>
          <cell r="J955">
            <v>152.75700000000001</v>
          </cell>
          <cell r="K955">
            <v>166.64399999999998</v>
          </cell>
          <cell r="L955">
            <v>180.53100000000001</v>
          </cell>
          <cell r="M955">
            <v>198.58410000000003</v>
          </cell>
          <cell r="N955">
            <v>238.30092000000002</v>
          </cell>
        </row>
        <row r="956">
          <cell r="F956" t="str">
            <v>m2  polywall - excl render</v>
          </cell>
          <cell r="G956">
            <v>30.230702879999996</v>
          </cell>
          <cell r="H956">
            <v>37.788378599999994</v>
          </cell>
          <cell r="I956">
            <v>46.29</v>
          </cell>
          <cell r="J956">
            <v>50.919000000000004</v>
          </cell>
          <cell r="K956">
            <v>55.547999999999995</v>
          </cell>
          <cell r="L956">
            <v>60.177</v>
          </cell>
          <cell r="M956">
            <v>66.194700000000012</v>
          </cell>
          <cell r="N956">
            <v>79.433640000000011</v>
          </cell>
        </row>
        <row r="960">
          <cell r="F960" t="str">
            <v xml:space="preserve">Truss roof timbers </v>
          </cell>
          <cell r="G960">
            <v>25.84</v>
          </cell>
          <cell r="H960">
            <v>32.299999999999997</v>
          </cell>
          <cell r="I960">
            <v>49.875</v>
          </cell>
          <cell r="J960">
            <v>49.875</v>
          </cell>
          <cell r="K960">
            <v>52.250000000000007</v>
          </cell>
          <cell r="L960">
            <v>54.624999999999993</v>
          </cell>
          <cell r="M960">
            <v>55.574999999999996</v>
          </cell>
          <cell r="N960">
            <v>57</v>
          </cell>
        </row>
        <row r="961">
          <cell r="F961" t="str">
            <v>Timber Post</v>
          </cell>
          <cell r="G961">
            <v>38.798760000000001</v>
          </cell>
          <cell r="H961">
            <v>48.498449999999998</v>
          </cell>
          <cell r="I961">
            <v>67.402500000000003</v>
          </cell>
          <cell r="J961">
            <v>71.686999999999998</v>
          </cell>
          <cell r="K961">
            <v>77.33</v>
          </cell>
          <cell r="L961">
            <v>85.69</v>
          </cell>
          <cell r="M961">
            <v>95.095000000000013</v>
          </cell>
          <cell r="N961">
            <v>118.08500000000001</v>
          </cell>
        </row>
        <row r="962">
          <cell r="F962" t="str">
            <v>Structural LVL Beam</v>
          </cell>
          <cell r="G962">
            <v>8.6136960000000009</v>
          </cell>
          <cell r="H962">
            <v>10.76712</v>
          </cell>
          <cell r="I962">
            <v>16.625700000000002</v>
          </cell>
          <cell r="J962">
            <v>16.625700000000002</v>
          </cell>
          <cell r="K962">
            <v>17.417400000000001</v>
          </cell>
          <cell r="L962">
            <v>18.209099999999999</v>
          </cell>
          <cell r="M962">
            <v>18.525779999999997</v>
          </cell>
          <cell r="N962">
            <v>19.000799999999998</v>
          </cell>
        </row>
        <row r="967">
          <cell r="F967" t="str">
            <v xml:space="preserve">External Solid Door </v>
          </cell>
          <cell r="G967">
            <v>201.00800000000004</v>
          </cell>
          <cell r="H967">
            <v>251.26000000000002</v>
          </cell>
          <cell r="I967">
            <v>295.60000000000002</v>
          </cell>
          <cell r="J967">
            <v>295.60000000000002</v>
          </cell>
          <cell r="K967">
            <v>295.60000000000002</v>
          </cell>
          <cell r="L967">
            <v>295.60000000000002</v>
          </cell>
          <cell r="M967">
            <v>295.60000000000002</v>
          </cell>
          <cell r="N967">
            <v>295.60000000000002</v>
          </cell>
        </row>
        <row r="968">
          <cell r="F968" t="str">
            <v>e/o hang feature entry doors</v>
          </cell>
          <cell r="G968">
            <v>153</v>
          </cell>
          <cell r="H968">
            <v>191.25</v>
          </cell>
          <cell r="I968">
            <v>225</v>
          </cell>
          <cell r="J968">
            <v>225</v>
          </cell>
          <cell r="K968">
            <v>225</v>
          </cell>
          <cell r="L968">
            <v>225</v>
          </cell>
          <cell r="M968">
            <v>225</v>
          </cell>
          <cell r="N968">
            <v>225</v>
          </cell>
        </row>
        <row r="969">
          <cell r="F969" t="str">
            <v xml:space="preserve">External Garage Door </v>
          </cell>
          <cell r="G969">
            <v>100.096</v>
          </cell>
          <cell r="H969">
            <v>125.11999999999999</v>
          </cell>
          <cell r="I969">
            <v>147.19999999999999</v>
          </cell>
          <cell r="J969">
            <v>147.19999999999999</v>
          </cell>
          <cell r="K969">
            <v>147.19999999999999</v>
          </cell>
          <cell r="L969">
            <v>147.19999999999999</v>
          </cell>
          <cell r="M969">
            <v>147.19999999999999</v>
          </cell>
          <cell r="N969">
            <v>147.19999999999999</v>
          </cell>
        </row>
        <row r="970">
          <cell r="F970" t="str">
            <v>Small Pivot Door</v>
          </cell>
          <cell r="G970">
            <v>579.19680000000005</v>
          </cell>
          <cell r="H970">
            <v>723.99600000000009</v>
          </cell>
          <cell r="I970">
            <v>851.7600000000001</v>
          </cell>
          <cell r="J970">
            <v>851.7600000000001</v>
          </cell>
          <cell r="K970">
            <v>851.7600000000001</v>
          </cell>
          <cell r="L970">
            <v>1107.2880000000002</v>
          </cell>
          <cell r="M970">
            <v>1107.2880000000002</v>
          </cell>
          <cell r="N970">
            <v>1107.2880000000002</v>
          </cell>
        </row>
        <row r="971">
          <cell r="F971" t="str">
            <v>Large Pivot Door</v>
          </cell>
          <cell r="G971">
            <v>723.99600000000009</v>
          </cell>
          <cell r="H971">
            <v>904.995</v>
          </cell>
          <cell r="I971">
            <v>1064.7</v>
          </cell>
          <cell r="J971">
            <v>1064.7</v>
          </cell>
          <cell r="K971">
            <v>1064.7</v>
          </cell>
          <cell r="L971">
            <v>1384.1100000000001</v>
          </cell>
          <cell r="M971">
            <v>1384.1100000000001</v>
          </cell>
          <cell r="N971">
            <v>1384.1100000000001</v>
          </cell>
        </row>
        <row r="972">
          <cell r="F972" t="str">
            <v>Barn Door</v>
          </cell>
          <cell r="G972">
            <v>210</v>
          </cell>
          <cell r="H972">
            <v>291.27999999999997</v>
          </cell>
          <cell r="I972">
            <v>324.66000000000003</v>
          </cell>
          <cell r="J972">
            <v>375.42</v>
          </cell>
          <cell r="K972">
            <v>453.57</v>
          </cell>
          <cell r="L972">
            <v>55.28</v>
          </cell>
          <cell r="M972">
            <v>688.2</v>
          </cell>
          <cell r="N972">
            <v>810</v>
          </cell>
        </row>
        <row r="973">
          <cell r="F973" t="str">
            <v>Internal Pivot Door</v>
          </cell>
          <cell r="G973">
            <v>463.35744000000005</v>
          </cell>
          <cell r="H973">
            <v>579.19680000000005</v>
          </cell>
          <cell r="I973">
            <v>681.40800000000013</v>
          </cell>
          <cell r="J973">
            <v>681.40800000000013</v>
          </cell>
          <cell r="K973">
            <v>681.40800000000013</v>
          </cell>
          <cell r="L973">
            <v>885.83040000000028</v>
          </cell>
          <cell r="M973">
            <v>885.83040000000028</v>
          </cell>
          <cell r="N973">
            <v>885.83040000000028</v>
          </cell>
        </row>
        <row r="975">
          <cell r="F975" t="str">
            <v>Internal door (solid)</v>
          </cell>
          <cell r="G975">
            <v>103.95839999999998</v>
          </cell>
          <cell r="H975">
            <v>129.94799999999998</v>
          </cell>
          <cell r="I975">
            <v>191.1</v>
          </cell>
          <cell r="J975">
            <v>210.21</v>
          </cell>
          <cell r="K975">
            <v>229.32</v>
          </cell>
          <cell r="L975">
            <v>248.43</v>
          </cell>
          <cell r="M975">
            <v>273.27300000000002</v>
          </cell>
          <cell r="N975">
            <v>298.11599999999999</v>
          </cell>
        </row>
        <row r="976">
          <cell r="F976" t="str">
            <v>Internal door (hollow)</v>
          </cell>
          <cell r="G976">
            <v>74.256</v>
          </cell>
          <cell r="H976">
            <v>92.82</v>
          </cell>
          <cell r="I976">
            <v>136.5</v>
          </cell>
          <cell r="J976">
            <v>150.15</v>
          </cell>
          <cell r="K976">
            <v>163.79999999999998</v>
          </cell>
          <cell r="L976">
            <v>177.45000000000002</v>
          </cell>
          <cell r="M976">
            <v>195.19500000000002</v>
          </cell>
          <cell r="N976">
            <v>212.94000000000003</v>
          </cell>
        </row>
        <row r="977">
          <cell r="F977" t="str">
            <v>Cavity Sliding Door Kit</v>
          </cell>
          <cell r="G977">
            <v>124.75008000000001</v>
          </cell>
          <cell r="H977">
            <v>155.9376</v>
          </cell>
          <cell r="I977">
            <v>229.32000000000002</v>
          </cell>
          <cell r="J977">
            <v>252.25200000000004</v>
          </cell>
          <cell r="K977">
            <v>275.18400000000003</v>
          </cell>
          <cell r="L977">
            <v>298.11600000000004</v>
          </cell>
          <cell r="M977">
            <v>327.9276000000001</v>
          </cell>
          <cell r="N977">
            <v>357.73920000000004</v>
          </cell>
        </row>
        <row r="978">
          <cell r="F978" t="str">
            <v>Mirrored Sliding Door</v>
          </cell>
          <cell r="G978">
            <v>268.60000000000002</v>
          </cell>
          <cell r="H978">
            <v>335.75</v>
          </cell>
          <cell r="I978">
            <v>395</v>
          </cell>
          <cell r="J978">
            <v>395</v>
          </cell>
          <cell r="K978">
            <v>395</v>
          </cell>
          <cell r="L978">
            <v>395</v>
          </cell>
          <cell r="M978">
            <v>395</v>
          </cell>
          <cell r="N978">
            <v>395</v>
          </cell>
        </row>
        <row r="979">
          <cell r="F979" t="str">
            <v>Bifold Door</v>
          </cell>
          <cell r="G979">
            <v>290.36</v>
          </cell>
          <cell r="H979">
            <v>362.95</v>
          </cell>
          <cell r="I979">
            <v>427</v>
          </cell>
          <cell r="J979">
            <v>427</v>
          </cell>
          <cell r="K979">
            <v>427</v>
          </cell>
          <cell r="L979">
            <v>427</v>
          </cell>
          <cell r="M979">
            <v>427</v>
          </cell>
          <cell r="N979">
            <v>427</v>
          </cell>
        </row>
        <row r="991">
          <cell r="F991" t="str">
            <v xml:space="preserve">Deadlock / Trilock </v>
          </cell>
          <cell r="G991">
            <v>124.75008000000001</v>
          </cell>
          <cell r="H991">
            <v>155.9376</v>
          </cell>
          <cell r="I991">
            <v>229.32000000000002</v>
          </cell>
          <cell r="J991">
            <v>252.25200000000004</v>
          </cell>
          <cell r="K991">
            <v>275.18400000000003</v>
          </cell>
          <cell r="L991">
            <v>298.11600000000004</v>
          </cell>
          <cell r="M991">
            <v>327.9276000000001</v>
          </cell>
          <cell r="N991">
            <v>357.73920000000004</v>
          </cell>
        </row>
        <row r="992">
          <cell r="F992" t="str">
            <v>Door Seals</v>
          </cell>
          <cell r="G992">
            <v>33.266688000000009</v>
          </cell>
          <cell r="H992">
            <v>41.583360000000006</v>
          </cell>
          <cell r="I992">
            <v>61.152000000000008</v>
          </cell>
          <cell r="J992">
            <v>67.267200000000017</v>
          </cell>
          <cell r="K992">
            <v>73.382400000000004</v>
          </cell>
          <cell r="L992">
            <v>79.49760000000002</v>
          </cell>
          <cell r="M992">
            <v>87.447360000000018</v>
          </cell>
          <cell r="N992">
            <v>95.397120000000001</v>
          </cell>
        </row>
        <row r="993">
          <cell r="F993" t="str">
            <v>Door Closer</v>
          </cell>
          <cell r="G993">
            <v>41.583359999999999</v>
          </cell>
          <cell r="H993">
            <v>51.979199999999999</v>
          </cell>
          <cell r="I993">
            <v>76.44</v>
          </cell>
          <cell r="J993">
            <v>84.084000000000003</v>
          </cell>
          <cell r="K993">
            <v>91.727999999999994</v>
          </cell>
          <cell r="L993">
            <v>99.372</v>
          </cell>
          <cell r="M993">
            <v>109.3092</v>
          </cell>
          <cell r="N993">
            <v>119.24639999999999</v>
          </cell>
        </row>
        <row r="994">
          <cell r="F994" t="str">
            <v xml:space="preserve">Skirting </v>
          </cell>
          <cell r="G994">
            <v>5.3464320000000001</v>
          </cell>
          <cell r="H994">
            <v>6.6830400000000001</v>
          </cell>
          <cell r="I994">
            <v>9.8279999999999994</v>
          </cell>
          <cell r="J994">
            <v>10.8108</v>
          </cell>
          <cell r="K994">
            <v>11.7936</v>
          </cell>
          <cell r="L994">
            <v>12.776399999999999</v>
          </cell>
          <cell r="M994">
            <v>14.054040000000002</v>
          </cell>
          <cell r="N994">
            <v>15.33168</v>
          </cell>
        </row>
        <row r="995">
          <cell r="F995" t="str">
            <v xml:space="preserve">Shelf &amp; Rail </v>
          </cell>
          <cell r="G995">
            <v>21.979776000000005</v>
          </cell>
          <cell r="H995">
            <v>27.474720000000005</v>
          </cell>
          <cell r="I995">
            <v>40.404000000000003</v>
          </cell>
          <cell r="J995">
            <v>44.444400000000009</v>
          </cell>
          <cell r="K995">
            <v>48.4848</v>
          </cell>
          <cell r="L995">
            <v>52.525200000000005</v>
          </cell>
          <cell r="M995">
            <v>57.777720000000009</v>
          </cell>
          <cell r="N995">
            <v>63.030240000000006</v>
          </cell>
        </row>
        <row r="996">
          <cell r="F996" t="str">
            <v>Shelf Only</v>
          </cell>
          <cell r="G996">
            <v>18.768000000000001</v>
          </cell>
          <cell r="H996">
            <v>23.46</v>
          </cell>
          <cell r="I996">
            <v>27.6</v>
          </cell>
          <cell r="J996">
            <v>27.6</v>
          </cell>
          <cell r="K996">
            <v>27.6</v>
          </cell>
          <cell r="L996">
            <v>27.6</v>
          </cell>
          <cell r="M996">
            <v>27.6</v>
          </cell>
          <cell r="N996">
            <v>27.6</v>
          </cell>
        </row>
        <row r="997">
          <cell r="F997" t="str">
            <v>Framed Timber Ramp</v>
          </cell>
          <cell r="G997">
            <v>164.91299999999998</v>
          </cell>
          <cell r="H997">
            <v>167.38669499999997</v>
          </cell>
          <cell r="I997">
            <v>169.89749542499996</v>
          </cell>
          <cell r="J997">
            <v>172.44595785637495</v>
          </cell>
          <cell r="K997">
            <v>175.03264722422057</v>
          </cell>
          <cell r="L997">
            <v>177.65813693258386</v>
          </cell>
          <cell r="M997">
            <v>180.3230089865726</v>
          </cell>
          <cell r="N997">
            <v>183.02785412137118</v>
          </cell>
        </row>
        <row r="998">
          <cell r="F998" t="str">
            <v xml:space="preserve">Timber Screen Panels </v>
          </cell>
          <cell r="G998">
            <v>46.165199999999999</v>
          </cell>
          <cell r="H998">
            <v>57.706499999999998</v>
          </cell>
          <cell r="I998">
            <v>206.5</v>
          </cell>
          <cell r="J998">
            <v>243.6</v>
          </cell>
          <cell r="K998">
            <v>342.29999999999995</v>
          </cell>
          <cell r="L998">
            <v>404.93599999999998</v>
          </cell>
          <cell r="M998">
            <v>461.22999999999996</v>
          </cell>
          <cell r="N998">
            <v>523.6</v>
          </cell>
        </row>
        <row r="999">
          <cell r="F999" t="str">
            <v>Aluminium Deco Battens</v>
          </cell>
          <cell r="G999">
            <v>190.4</v>
          </cell>
          <cell r="H999">
            <v>238</v>
          </cell>
          <cell r="I999">
            <v>280</v>
          </cell>
          <cell r="J999">
            <v>280</v>
          </cell>
          <cell r="K999">
            <v>280</v>
          </cell>
          <cell r="L999">
            <v>280</v>
          </cell>
          <cell r="M999">
            <v>280</v>
          </cell>
          <cell r="N999">
            <v>280</v>
          </cell>
        </row>
        <row r="1000">
          <cell r="F1000" t="str">
            <v>External Timber Staircase</v>
          </cell>
          <cell r="G1000">
            <v>113.22000000000001</v>
          </cell>
          <cell r="H1000">
            <v>141.52500000000001</v>
          </cell>
          <cell r="I1000">
            <v>166.5</v>
          </cell>
          <cell r="J1000">
            <v>166.5</v>
          </cell>
          <cell r="K1000">
            <v>166.5</v>
          </cell>
          <cell r="L1000">
            <v>166.5</v>
          </cell>
          <cell r="M1000">
            <v>166.5</v>
          </cell>
          <cell r="N1000">
            <v>166.5</v>
          </cell>
        </row>
        <row r="1001">
          <cell r="F1001" t="str">
            <v>External square landing to staircase</v>
          </cell>
          <cell r="G1001">
            <v>204</v>
          </cell>
          <cell r="H1001">
            <v>255</v>
          </cell>
          <cell r="I1001">
            <v>300</v>
          </cell>
          <cell r="J1001">
            <v>300</v>
          </cell>
          <cell r="K1001">
            <v>300</v>
          </cell>
          <cell r="L1001">
            <v>300</v>
          </cell>
          <cell r="M1001">
            <v>300</v>
          </cell>
          <cell r="N1001">
            <v>255</v>
          </cell>
        </row>
        <row r="1002">
          <cell r="F1002" t="str">
            <v>Glue Allowances</v>
          </cell>
          <cell r="G1002">
            <v>200</v>
          </cell>
          <cell r="H1002">
            <v>250</v>
          </cell>
          <cell r="I1002">
            <v>250</v>
          </cell>
          <cell r="J1002">
            <v>250</v>
          </cell>
          <cell r="K1002">
            <v>250</v>
          </cell>
          <cell r="L1002">
            <v>250</v>
          </cell>
          <cell r="M1002">
            <v>250</v>
          </cell>
          <cell r="N1002">
            <v>250</v>
          </cell>
        </row>
        <row r="1012">
          <cell r="G1012">
            <v>48</v>
          </cell>
          <cell r="H1012">
            <v>60</v>
          </cell>
          <cell r="I1012">
            <v>80</v>
          </cell>
          <cell r="J1012">
            <v>80</v>
          </cell>
          <cell r="K1012">
            <v>90</v>
          </cell>
          <cell r="L1012">
            <v>90</v>
          </cell>
          <cell r="M1012">
            <v>120</v>
          </cell>
          <cell r="N1012">
            <v>120</v>
          </cell>
        </row>
        <row r="1013">
          <cell r="F1013" t="str">
            <v>Internal Labour Days (carpenter) per man</v>
          </cell>
          <cell r="G1013">
            <v>384</v>
          </cell>
          <cell r="H1013">
            <v>480</v>
          </cell>
          <cell r="I1013">
            <v>640</v>
          </cell>
          <cell r="J1013">
            <v>640</v>
          </cell>
          <cell r="K1013">
            <v>720</v>
          </cell>
          <cell r="L1013">
            <v>720</v>
          </cell>
          <cell r="M1013">
            <v>960</v>
          </cell>
          <cell r="N1013">
            <v>960</v>
          </cell>
        </row>
        <row r="1014">
          <cell r="F1014" t="str">
            <v>Internal Labour Days (carpenter) 2 x men</v>
          </cell>
          <cell r="G1014">
            <v>768</v>
          </cell>
          <cell r="H1014">
            <v>960</v>
          </cell>
          <cell r="I1014">
            <v>1280</v>
          </cell>
          <cell r="J1014">
            <v>1280</v>
          </cell>
          <cell r="K1014">
            <v>1440</v>
          </cell>
          <cell r="L1014">
            <v>1440</v>
          </cell>
          <cell r="M1014">
            <v>1920</v>
          </cell>
          <cell r="N1014">
            <v>1920</v>
          </cell>
        </row>
        <row r="1015">
          <cell r="F1015" t="str">
            <v>Internal Labour Days (carpenter) 3 x men</v>
          </cell>
          <cell r="G1015">
            <v>1152</v>
          </cell>
          <cell r="H1015">
            <v>1440</v>
          </cell>
          <cell r="I1015">
            <v>1920</v>
          </cell>
          <cell r="J1015">
            <v>1920</v>
          </cell>
          <cell r="K1015">
            <v>2160</v>
          </cell>
          <cell r="L1015">
            <v>2160</v>
          </cell>
          <cell r="M1015">
            <v>2880</v>
          </cell>
          <cell r="N1015">
            <v>2880</v>
          </cell>
        </row>
        <row r="1016">
          <cell r="F1016" t="str">
            <v>External Labour Days (carpenter) per man</v>
          </cell>
          <cell r="G1016">
            <v>384</v>
          </cell>
          <cell r="H1016">
            <v>480</v>
          </cell>
          <cell r="I1016">
            <v>640</v>
          </cell>
          <cell r="J1016">
            <v>640</v>
          </cell>
          <cell r="K1016">
            <v>720</v>
          </cell>
          <cell r="L1016">
            <v>720</v>
          </cell>
          <cell r="M1016">
            <v>960</v>
          </cell>
          <cell r="N1016">
            <v>960</v>
          </cell>
        </row>
        <row r="1017">
          <cell r="F1017" t="str">
            <v>External Labour Days (carpenter) 2 x men</v>
          </cell>
          <cell r="G1017">
            <v>768</v>
          </cell>
          <cell r="H1017">
            <v>960</v>
          </cell>
          <cell r="I1017">
            <v>1280</v>
          </cell>
          <cell r="J1017">
            <v>1280</v>
          </cell>
          <cell r="K1017">
            <v>1440</v>
          </cell>
          <cell r="L1017">
            <v>1440</v>
          </cell>
          <cell r="M1017">
            <v>1920</v>
          </cell>
          <cell r="N1017">
            <v>1920</v>
          </cell>
        </row>
        <row r="1018">
          <cell r="F1018" t="str">
            <v>External Labour Days (carpenter) 3 x men</v>
          </cell>
          <cell r="G1018">
            <v>2304</v>
          </cell>
          <cell r="H1018">
            <v>2880</v>
          </cell>
          <cell r="I1018">
            <v>3840</v>
          </cell>
          <cell r="J1018">
            <v>3840</v>
          </cell>
          <cell r="K1018">
            <v>4320</v>
          </cell>
          <cell r="L1018">
            <v>4320</v>
          </cell>
          <cell r="M1018">
            <v>5760</v>
          </cell>
          <cell r="N1018">
            <v>5760</v>
          </cell>
        </row>
        <row r="1019">
          <cell r="G1019">
            <v>48</v>
          </cell>
          <cell r="H1019">
            <v>60</v>
          </cell>
          <cell r="I1019">
            <v>65</v>
          </cell>
          <cell r="J1019">
            <v>65</v>
          </cell>
          <cell r="K1019">
            <v>75</v>
          </cell>
          <cell r="L1019">
            <v>80</v>
          </cell>
          <cell r="M1019">
            <v>90</v>
          </cell>
          <cell r="N1019">
            <v>100</v>
          </cell>
        </row>
        <row r="1021">
          <cell r="F1021" t="str">
            <v xml:space="preserve">Towel Rails </v>
          </cell>
          <cell r="G1021">
            <v>23.761920000000007</v>
          </cell>
          <cell r="H1021">
            <v>29.702400000000008</v>
          </cell>
          <cell r="I1021">
            <v>43.680000000000007</v>
          </cell>
          <cell r="J1021">
            <v>48.048000000000009</v>
          </cell>
          <cell r="K1021">
            <v>52.416000000000004</v>
          </cell>
          <cell r="L1021">
            <v>56.784000000000013</v>
          </cell>
          <cell r="M1021">
            <v>62.462400000000009</v>
          </cell>
          <cell r="N1021">
            <v>68.140799999999999</v>
          </cell>
        </row>
        <row r="1022">
          <cell r="F1022" t="str">
            <v xml:space="preserve">Toilet Roll Holder </v>
          </cell>
          <cell r="G1022">
            <v>19.306560000000005</v>
          </cell>
          <cell r="H1022">
            <v>24.133200000000002</v>
          </cell>
          <cell r="I1022">
            <v>35.49</v>
          </cell>
          <cell r="J1022">
            <v>39.039000000000009</v>
          </cell>
          <cell r="K1022">
            <v>42.588000000000001</v>
          </cell>
          <cell r="L1022">
            <v>46.137000000000008</v>
          </cell>
          <cell r="M1022">
            <v>50.750700000000009</v>
          </cell>
          <cell r="N1022">
            <v>55.36440000000001</v>
          </cell>
        </row>
        <row r="1023">
          <cell r="F1023" t="str">
            <v xml:space="preserve">Towel Ring </v>
          </cell>
          <cell r="G1023">
            <v>19.306560000000005</v>
          </cell>
          <cell r="H1023">
            <v>24.133200000000002</v>
          </cell>
          <cell r="I1023">
            <v>35.49</v>
          </cell>
          <cell r="J1023">
            <v>39.039000000000009</v>
          </cell>
          <cell r="K1023">
            <v>42.588000000000001</v>
          </cell>
          <cell r="L1023">
            <v>46.137000000000008</v>
          </cell>
          <cell r="M1023">
            <v>50.750700000000009</v>
          </cell>
          <cell r="N1023">
            <v>55.36440000000001</v>
          </cell>
        </row>
        <row r="1024">
          <cell r="F1024" t="str">
            <v xml:space="preserve">Shower screen </v>
          </cell>
          <cell r="G1024">
            <v>307.36</v>
          </cell>
          <cell r="H1024">
            <v>384.2</v>
          </cell>
          <cell r="I1024">
            <v>452</v>
          </cell>
          <cell r="J1024">
            <v>452</v>
          </cell>
          <cell r="K1024">
            <v>452</v>
          </cell>
          <cell r="L1024">
            <v>452</v>
          </cell>
          <cell r="M1024">
            <v>452</v>
          </cell>
          <cell r="N1024">
            <v>452</v>
          </cell>
        </row>
        <row r="1025">
          <cell r="F1025" t="str">
            <v>Mirror</v>
          </cell>
          <cell r="G1025">
            <v>96.76400000000001</v>
          </cell>
          <cell r="H1025">
            <v>120.95500000000001</v>
          </cell>
          <cell r="I1025">
            <v>142.30000000000001</v>
          </cell>
          <cell r="J1025">
            <v>142.30000000000001</v>
          </cell>
          <cell r="K1025">
            <v>142.30000000000001</v>
          </cell>
          <cell r="L1025">
            <v>142.30000000000001</v>
          </cell>
          <cell r="M1025">
            <v>142.30000000000001</v>
          </cell>
          <cell r="N1025">
            <v>142.30000000000001</v>
          </cell>
        </row>
        <row r="1026">
          <cell r="F1026" t="str">
            <v>Soap Dispensers</v>
          </cell>
          <cell r="G1026">
            <v>84.59</v>
          </cell>
          <cell r="H1026">
            <v>84.59</v>
          </cell>
          <cell r="I1026">
            <v>84.59</v>
          </cell>
          <cell r="J1026">
            <v>84.59</v>
          </cell>
          <cell r="K1026">
            <v>84.59</v>
          </cell>
          <cell r="L1026">
            <v>84.59</v>
          </cell>
          <cell r="M1026">
            <v>84.59</v>
          </cell>
          <cell r="N1026">
            <v>84.59</v>
          </cell>
        </row>
        <row r="1027">
          <cell r="F1027" t="str">
            <v>Shower Curtain Rail only</v>
          </cell>
          <cell r="G1027">
            <v>130.13</v>
          </cell>
          <cell r="H1027">
            <v>130.13</v>
          </cell>
          <cell r="I1027">
            <v>130.13</v>
          </cell>
          <cell r="J1027">
            <v>339.91299999999995</v>
          </cell>
          <cell r="K1027">
            <v>339.91299999999995</v>
          </cell>
          <cell r="L1027">
            <v>339.91299999999995</v>
          </cell>
          <cell r="M1027">
            <v>339.91299999999995</v>
          </cell>
          <cell r="N1027">
            <v>339.91299999999995</v>
          </cell>
        </row>
        <row r="1030">
          <cell r="F1030" t="str">
            <v>Tactiles (Internal &amp; External)</v>
          </cell>
          <cell r="G1030">
            <v>242.78</v>
          </cell>
          <cell r="H1030">
            <v>242.78</v>
          </cell>
          <cell r="I1030">
            <v>242.78</v>
          </cell>
          <cell r="J1030">
            <v>242.78</v>
          </cell>
          <cell r="K1030">
            <v>242.78</v>
          </cell>
          <cell r="L1030">
            <v>242.78</v>
          </cell>
          <cell r="M1030">
            <v>242.78</v>
          </cell>
          <cell r="N1030">
            <v>242.78</v>
          </cell>
        </row>
        <row r="1031">
          <cell r="F1031" t="str">
            <v>Internal Signage</v>
          </cell>
          <cell r="G1031">
            <v>70.676999999999992</v>
          </cell>
          <cell r="H1031">
            <v>70.676999999999992</v>
          </cell>
          <cell r="I1031">
            <v>70.676999999999992</v>
          </cell>
          <cell r="J1031">
            <v>70.676999999999992</v>
          </cell>
          <cell r="K1031">
            <v>70.676999999999992</v>
          </cell>
          <cell r="L1031">
            <v>70.676999999999992</v>
          </cell>
          <cell r="M1031">
            <v>70.676999999999992</v>
          </cell>
          <cell r="N1031">
            <v>70.676999999999992</v>
          </cell>
        </row>
        <row r="1032">
          <cell r="F1032" t="str">
            <v>External Signage</v>
          </cell>
          <cell r="G1032">
            <v>190.64400000000001</v>
          </cell>
          <cell r="H1032">
            <v>190.64400000000001</v>
          </cell>
          <cell r="I1032">
            <v>190.64400000000001</v>
          </cell>
          <cell r="J1032">
            <v>190.64400000000001</v>
          </cell>
          <cell r="K1032">
            <v>190.64400000000001</v>
          </cell>
          <cell r="L1032">
            <v>190.64400000000001</v>
          </cell>
          <cell r="M1032">
            <v>190.64400000000001</v>
          </cell>
          <cell r="N1032">
            <v>190.64400000000001</v>
          </cell>
        </row>
        <row r="1046">
          <cell r="G1046">
            <v>2</v>
          </cell>
          <cell r="H1046">
            <v>3</v>
          </cell>
          <cell r="I1046">
            <v>4</v>
          </cell>
          <cell r="J1046">
            <v>5</v>
          </cell>
          <cell r="K1046">
            <v>6</v>
          </cell>
          <cell r="L1046">
            <v>7</v>
          </cell>
          <cell r="M1046">
            <v>8</v>
          </cell>
          <cell r="N1046">
            <v>9</v>
          </cell>
        </row>
        <row r="1049">
          <cell r="F1049" t="str">
            <v xml:space="preserve">Basin </v>
          </cell>
          <cell r="G1049">
            <v>72</v>
          </cell>
          <cell r="H1049">
            <v>97</v>
          </cell>
          <cell r="I1049">
            <v>200</v>
          </cell>
          <cell r="J1049">
            <v>440</v>
          </cell>
          <cell r="K1049">
            <v>593.87</v>
          </cell>
          <cell r="L1049">
            <v>999</v>
          </cell>
          <cell r="M1049">
            <v>1217.97</v>
          </cell>
          <cell r="N1049">
            <v>1695</v>
          </cell>
        </row>
        <row r="1050">
          <cell r="F1050" t="str">
            <v xml:space="preserve">Bath </v>
          </cell>
          <cell r="G1050">
            <v>198</v>
          </cell>
          <cell r="H1050">
            <v>220</v>
          </cell>
          <cell r="I1050">
            <v>471.45000000000005</v>
          </cell>
          <cell r="J1050">
            <v>612.15</v>
          </cell>
          <cell r="K1050">
            <v>1027.4000000000001</v>
          </cell>
          <cell r="L1050">
            <v>2040.1</v>
          </cell>
          <cell r="M1050">
            <v>3112.2</v>
          </cell>
          <cell r="N1050">
            <v>4789.2</v>
          </cell>
        </row>
        <row r="1051">
          <cell r="F1051" t="str">
            <v>Free Standing Bath</v>
          </cell>
          <cell r="G1051">
            <v>838</v>
          </cell>
          <cell r="H1051">
            <v>1240</v>
          </cell>
          <cell r="I1051">
            <v>2098</v>
          </cell>
          <cell r="J1051">
            <v>3100</v>
          </cell>
          <cell r="K1051">
            <v>4895</v>
          </cell>
          <cell r="L1051">
            <v>6519.35</v>
          </cell>
          <cell r="M1051">
            <v>9948.51</v>
          </cell>
          <cell r="N1051">
            <v>15304.8</v>
          </cell>
        </row>
        <row r="1052">
          <cell r="F1052" t="str">
            <v xml:space="preserve">Toilet Suite </v>
          </cell>
          <cell r="G1052">
            <v>270</v>
          </cell>
          <cell r="H1052">
            <v>329.13</v>
          </cell>
          <cell r="I1052">
            <v>512</v>
          </cell>
          <cell r="J1052">
            <v>666.48</v>
          </cell>
          <cell r="K1052">
            <v>800</v>
          </cell>
          <cell r="L1052">
            <v>1897.5</v>
          </cell>
          <cell r="M1052">
            <v>2106</v>
          </cell>
          <cell r="N1052">
            <v>2448</v>
          </cell>
        </row>
        <row r="1053">
          <cell r="F1053" t="str">
            <v>e/o inwall Toilet System Fixtures</v>
          </cell>
          <cell r="G1053">
            <v>625.59</v>
          </cell>
          <cell r="H1053">
            <v>625.59</v>
          </cell>
          <cell r="I1053">
            <v>625.59</v>
          </cell>
          <cell r="J1053">
            <v>748.59</v>
          </cell>
          <cell r="K1053">
            <v>748.59</v>
          </cell>
          <cell r="L1053">
            <v>748.59</v>
          </cell>
          <cell r="M1053">
            <v>849.59</v>
          </cell>
          <cell r="N1053">
            <v>849.59</v>
          </cell>
        </row>
        <row r="1054">
          <cell r="F1054" t="str">
            <v>e/o Wall Toilet Flush</v>
          </cell>
          <cell r="G1054">
            <v>115.59</v>
          </cell>
          <cell r="H1054">
            <v>115.59</v>
          </cell>
          <cell r="I1054">
            <v>115.59</v>
          </cell>
          <cell r="J1054">
            <v>185.47</v>
          </cell>
          <cell r="K1054">
            <v>185.47</v>
          </cell>
          <cell r="L1054">
            <v>185.47</v>
          </cell>
          <cell r="M1054">
            <v>247.16</v>
          </cell>
          <cell r="N1054">
            <v>247.16</v>
          </cell>
        </row>
        <row r="1055">
          <cell r="F1055" t="str">
            <v xml:space="preserve">Shower Rose </v>
          </cell>
          <cell r="G1055">
            <v>127.8</v>
          </cell>
          <cell r="H1055">
            <v>178</v>
          </cell>
          <cell r="I1055">
            <v>425</v>
          </cell>
          <cell r="J1055">
            <v>627</v>
          </cell>
          <cell r="K1055">
            <v>870</v>
          </cell>
          <cell r="L1055">
            <v>1228</v>
          </cell>
          <cell r="M1055">
            <v>2668.77</v>
          </cell>
          <cell r="N1055">
            <v>3284.4</v>
          </cell>
        </row>
        <row r="1056">
          <cell r="F1056" t="str">
            <v xml:space="preserve">Floor Waste </v>
          </cell>
          <cell r="G1056">
            <v>5.4</v>
          </cell>
          <cell r="H1056">
            <v>6</v>
          </cell>
          <cell r="I1056">
            <v>17.850000000000001</v>
          </cell>
          <cell r="J1056">
            <v>27.3</v>
          </cell>
          <cell r="K1056">
            <v>51.7</v>
          </cell>
          <cell r="L1056">
            <v>80.5</v>
          </cell>
          <cell r="M1056">
            <v>98.28</v>
          </cell>
          <cell r="N1056">
            <v>110.39999999999999</v>
          </cell>
        </row>
        <row r="1057">
          <cell r="F1057" t="str">
            <v>Urinal</v>
          </cell>
          <cell r="G1057">
            <v>622.66</v>
          </cell>
          <cell r="H1057">
            <v>622.66</v>
          </cell>
          <cell r="I1057">
            <v>622.66</v>
          </cell>
          <cell r="J1057">
            <v>622.66</v>
          </cell>
          <cell r="K1057">
            <v>622.66</v>
          </cell>
          <cell r="L1057">
            <v>809.46</v>
          </cell>
          <cell r="M1057">
            <v>809.46</v>
          </cell>
          <cell r="N1057">
            <v>809.45586930000002</v>
          </cell>
        </row>
        <row r="1058">
          <cell r="F1058" t="str">
            <v>Wall Hung Basin</v>
          </cell>
          <cell r="G1058">
            <v>92</v>
          </cell>
          <cell r="H1058">
            <v>119.60000000000001</v>
          </cell>
          <cell r="I1058">
            <v>155.48000000000002</v>
          </cell>
          <cell r="J1058">
            <v>202.12400000000002</v>
          </cell>
          <cell r="K1058">
            <v>262.76120000000003</v>
          </cell>
          <cell r="L1058">
            <v>341.58956000000006</v>
          </cell>
          <cell r="M1058">
            <v>444.06642800000009</v>
          </cell>
          <cell r="N1058">
            <v>577.28635640000016</v>
          </cell>
        </row>
        <row r="1059">
          <cell r="F1059" t="str">
            <v xml:space="preserve">Linea Grate to showers </v>
          </cell>
          <cell r="G1059">
            <v>99</v>
          </cell>
          <cell r="H1059">
            <v>110</v>
          </cell>
          <cell r="I1059">
            <v>235.20000000000002</v>
          </cell>
          <cell r="J1059">
            <v>306.60000000000002</v>
          </cell>
          <cell r="K1059">
            <v>481.8</v>
          </cell>
          <cell r="L1059">
            <v>553.15</v>
          </cell>
          <cell r="M1059">
            <v>676.26</v>
          </cell>
          <cell r="N1059">
            <v>762</v>
          </cell>
        </row>
        <row r="1060">
          <cell r="F1060" t="str">
            <v>Shower Kit</v>
          </cell>
          <cell r="G1060">
            <v>850</v>
          </cell>
          <cell r="H1060">
            <v>950</v>
          </cell>
          <cell r="I1060">
            <v>1050</v>
          </cell>
          <cell r="J1060">
            <v>1050</v>
          </cell>
          <cell r="K1060">
            <v>1050</v>
          </cell>
          <cell r="L1060">
            <v>1050</v>
          </cell>
          <cell r="M1060">
            <v>1050</v>
          </cell>
          <cell r="N1060">
            <v>1050</v>
          </cell>
        </row>
        <row r="1061">
          <cell r="F1061" t="str">
            <v xml:space="preserve">Delivery Fees </v>
          </cell>
          <cell r="G1061">
            <v>45</v>
          </cell>
          <cell r="H1061">
            <v>50</v>
          </cell>
          <cell r="I1061">
            <v>52.5</v>
          </cell>
          <cell r="J1061">
            <v>52.5</v>
          </cell>
          <cell r="K1061">
            <v>55.000000000000007</v>
          </cell>
          <cell r="L1061">
            <v>57.499999999999993</v>
          </cell>
          <cell r="M1061">
            <v>58.5</v>
          </cell>
          <cell r="N1061">
            <v>60</v>
          </cell>
        </row>
        <row r="1064">
          <cell r="F1064" t="str">
            <v xml:space="preserve">Towel Rails </v>
          </cell>
          <cell r="G1064">
            <v>28.8</v>
          </cell>
          <cell r="H1064">
            <v>44</v>
          </cell>
          <cell r="I1064">
            <v>124</v>
          </cell>
          <cell r="J1064">
            <v>220</v>
          </cell>
          <cell r="K1064">
            <v>308</v>
          </cell>
          <cell r="L1064">
            <v>418.6</v>
          </cell>
          <cell r="M1064">
            <v>511.29</v>
          </cell>
          <cell r="N1064">
            <v>576</v>
          </cell>
        </row>
        <row r="1065">
          <cell r="F1065" t="str">
            <v xml:space="preserve">Toilet Roll Holder </v>
          </cell>
          <cell r="G1065">
            <v>21.6</v>
          </cell>
          <cell r="H1065">
            <v>24</v>
          </cell>
          <cell r="I1065">
            <v>72.45</v>
          </cell>
          <cell r="J1065">
            <v>109.2</v>
          </cell>
          <cell r="K1065">
            <v>205.70000000000002</v>
          </cell>
          <cell r="L1065">
            <v>279.45</v>
          </cell>
          <cell r="M1065">
            <v>340.46999999999997</v>
          </cell>
          <cell r="N1065">
            <v>384</v>
          </cell>
        </row>
        <row r="1066">
          <cell r="F1066" t="str">
            <v xml:space="preserve">Towel Ring </v>
          </cell>
          <cell r="G1066">
            <v>19.8</v>
          </cell>
          <cell r="H1066">
            <v>22</v>
          </cell>
          <cell r="I1066">
            <v>66.150000000000006</v>
          </cell>
          <cell r="J1066">
            <v>99.75</v>
          </cell>
          <cell r="K1066">
            <v>188.10000000000002</v>
          </cell>
          <cell r="L1066">
            <v>255.29999999999998</v>
          </cell>
          <cell r="M1066">
            <v>312.39</v>
          </cell>
          <cell r="N1066">
            <v>352.8</v>
          </cell>
        </row>
        <row r="1067">
          <cell r="F1067" t="str">
            <v xml:space="preserve">Heated Towel Rail </v>
          </cell>
          <cell r="G1067">
            <v>168.75</v>
          </cell>
          <cell r="H1067">
            <v>187.5</v>
          </cell>
          <cell r="I1067">
            <v>481.95000000000005</v>
          </cell>
          <cell r="J1067">
            <v>626.53499999999997</v>
          </cell>
          <cell r="K1067">
            <v>1312.9600000000003</v>
          </cell>
          <cell r="L1067">
            <v>1509.72</v>
          </cell>
          <cell r="M1067">
            <v>2688.0749999999998</v>
          </cell>
          <cell r="N1067">
            <v>3308.4</v>
          </cell>
        </row>
        <row r="1068">
          <cell r="F1068" t="str">
            <v>Hand Dryers</v>
          </cell>
          <cell r="G1068">
            <v>845.41700000000003</v>
          </cell>
          <cell r="H1068">
            <v>845.41700000000003</v>
          </cell>
          <cell r="I1068">
            <v>845.41700000000003</v>
          </cell>
          <cell r="J1068">
            <v>1054.18</v>
          </cell>
          <cell r="K1068">
            <v>1054.18</v>
          </cell>
          <cell r="L1068">
            <v>1345.59</v>
          </cell>
          <cell r="M1068">
            <v>1345.59</v>
          </cell>
          <cell r="N1068">
            <v>1345.59</v>
          </cell>
        </row>
        <row r="1069">
          <cell r="F1069" t="str">
            <v>Soap Dispensers</v>
          </cell>
          <cell r="G1069">
            <v>235.59</v>
          </cell>
          <cell r="H1069">
            <v>235.59</v>
          </cell>
          <cell r="I1069">
            <v>235.59</v>
          </cell>
          <cell r="J1069">
            <v>235.59</v>
          </cell>
          <cell r="K1069">
            <v>235.59</v>
          </cell>
          <cell r="L1069">
            <v>235.59</v>
          </cell>
          <cell r="M1069">
            <v>235.59</v>
          </cell>
          <cell r="N1069">
            <v>235.59</v>
          </cell>
        </row>
        <row r="1072">
          <cell r="F1072" t="str">
            <v>Shower Grab Rails</v>
          </cell>
          <cell r="G1072">
            <v>215.29</v>
          </cell>
          <cell r="H1072">
            <v>215.29</v>
          </cell>
          <cell r="I1072">
            <v>215.29</v>
          </cell>
          <cell r="J1072">
            <v>215.29</v>
          </cell>
          <cell r="K1072">
            <v>215.29</v>
          </cell>
          <cell r="L1072">
            <v>215.29</v>
          </cell>
          <cell r="M1072">
            <v>215.29</v>
          </cell>
          <cell r="N1072">
            <v>215.29</v>
          </cell>
        </row>
        <row r="1073">
          <cell r="F1073" t="str">
            <v>Toilet Grab Rails</v>
          </cell>
          <cell r="G1073">
            <v>165.59</v>
          </cell>
          <cell r="H1073">
            <v>165.59</v>
          </cell>
          <cell r="I1073">
            <v>165.59</v>
          </cell>
          <cell r="J1073">
            <v>165.59</v>
          </cell>
          <cell r="K1073">
            <v>165.59</v>
          </cell>
          <cell r="L1073">
            <v>165.59</v>
          </cell>
          <cell r="M1073">
            <v>165.59</v>
          </cell>
          <cell r="N1073">
            <v>165.59</v>
          </cell>
        </row>
        <row r="1074">
          <cell r="F1074" t="str">
            <v>Wall Mounted Grab Rails</v>
          </cell>
          <cell r="G1074">
            <v>114.48</v>
          </cell>
          <cell r="H1074">
            <v>114.48</v>
          </cell>
          <cell r="I1074">
            <v>114.48</v>
          </cell>
          <cell r="J1074">
            <v>114.48</v>
          </cell>
          <cell r="K1074">
            <v>114.48</v>
          </cell>
          <cell r="L1074">
            <v>114.48</v>
          </cell>
          <cell r="M1074">
            <v>114.48</v>
          </cell>
          <cell r="N1074">
            <v>114.48</v>
          </cell>
        </row>
        <row r="1077">
          <cell r="F1077" t="str">
            <v xml:space="preserve">Trough </v>
          </cell>
          <cell r="G1077">
            <v>178.9</v>
          </cell>
          <cell r="H1077">
            <v>224</v>
          </cell>
          <cell r="I1077">
            <v>573</v>
          </cell>
          <cell r="J1077">
            <v>772.88</v>
          </cell>
          <cell r="K1077">
            <v>1020.33</v>
          </cell>
          <cell r="L1077">
            <v>1412</v>
          </cell>
          <cell r="M1077">
            <v>2832.57</v>
          </cell>
          <cell r="N1077">
            <v>3195.6</v>
          </cell>
        </row>
        <row r="1078">
          <cell r="F1078" t="str">
            <v>Outdoor Sink</v>
          </cell>
          <cell r="G1078">
            <v>221.95</v>
          </cell>
          <cell r="H1078">
            <v>355.34999999999997</v>
          </cell>
          <cell r="I1078">
            <v>715.3</v>
          </cell>
          <cell r="J1078">
            <v>930.34999999999991</v>
          </cell>
          <cell r="K1078">
            <v>1451.3</v>
          </cell>
          <cell r="L1078">
            <v>1897.4999999999998</v>
          </cell>
          <cell r="M1078">
            <v>5120.973</v>
          </cell>
          <cell r="N1078">
            <v>5778.0599999999995</v>
          </cell>
        </row>
        <row r="1079">
          <cell r="F1079" t="str">
            <v xml:space="preserve">Sinks </v>
          </cell>
          <cell r="G1079">
            <v>193</v>
          </cell>
          <cell r="H1079">
            <v>309</v>
          </cell>
          <cell r="I1079">
            <v>622</v>
          </cell>
          <cell r="J1079">
            <v>809</v>
          </cell>
          <cell r="K1079">
            <v>1262</v>
          </cell>
          <cell r="L1079">
            <v>1650</v>
          </cell>
          <cell r="M1079">
            <v>4453.0200000000004</v>
          </cell>
          <cell r="N1079">
            <v>5024.3999999999996</v>
          </cell>
        </row>
        <row r="1083">
          <cell r="F1083" t="str">
            <v xml:space="preserve">Basin Mixer </v>
          </cell>
          <cell r="G1083">
            <v>69.3</v>
          </cell>
          <cell r="H1083">
            <v>77</v>
          </cell>
          <cell r="I1083">
            <v>126</v>
          </cell>
          <cell r="J1083">
            <v>189</v>
          </cell>
          <cell r="K1083">
            <v>396.00000000000006</v>
          </cell>
          <cell r="L1083">
            <v>745.19999999999993</v>
          </cell>
          <cell r="M1083">
            <v>1364.22</v>
          </cell>
          <cell r="N1083">
            <v>1680</v>
          </cell>
        </row>
        <row r="1084">
          <cell r="F1084" t="str">
            <v xml:space="preserve">Bath Mixer </v>
          </cell>
          <cell r="G1084">
            <v>109.8</v>
          </cell>
          <cell r="H1084">
            <v>122</v>
          </cell>
          <cell r="I1084">
            <v>199.5</v>
          </cell>
          <cell r="J1084">
            <v>299.25</v>
          </cell>
          <cell r="K1084">
            <v>627</v>
          </cell>
          <cell r="L1084">
            <v>1179.8999999999999</v>
          </cell>
          <cell r="M1084">
            <v>2160.9899999999998</v>
          </cell>
          <cell r="N1084">
            <v>2659.2</v>
          </cell>
        </row>
        <row r="1085">
          <cell r="F1085" t="str">
            <v xml:space="preserve">Shower Mixers </v>
          </cell>
          <cell r="G1085">
            <v>77.400000000000006</v>
          </cell>
          <cell r="H1085">
            <v>86</v>
          </cell>
          <cell r="I1085">
            <v>141.75</v>
          </cell>
          <cell r="J1085">
            <v>213.15</v>
          </cell>
          <cell r="K1085">
            <v>445.50000000000006</v>
          </cell>
          <cell r="L1085">
            <v>838.34999999999991</v>
          </cell>
          <cell r="M1085">
            <v>1535.04</v>
          </cell>
          <cell r="N1085">
            <v>1890</v>
          </cell>
        </row>
        <row r="1088">
          <cell r="F1088" t="str">
            <v xml:space="preserve">Bath Spout </v>
          </cell>
          <cell r="G1088">
            <v>125</v>
          </cell>
          <cell r="H1088">
            <v>285</v>
          </cell>
          <cell r="I1088">
            <v>485</v>
          </cell>
          <cell r="J1088">
            <v>854</v>
          </cell>
          <cell r="K1088">
            <v>1250</v>
          </cell>
          <cell r="L1088">
            <v>1650</v>
          </cell>
          <cell r="M1088">
            <v>1750</v>
          </cell>
          <cell r="N1088">
            <v>2845</v>
          </cell>
        </row>
        <row r="1089">
          <cell r="F1089" t="str">
            <v xml:space="preserve">Trough Taps </v>
          </cell>
          <cell r="G1089">
            <v>99</v>
          </cell>
          <cell r="H1089">
            <v>110</v>
          </cell>
          <cell r="I1089">
            <v>180.6</v>
          </cell>
          <cell r="J1089">
            <v>270.90000000000003</v>
          </cell>
          <cell r="K1089">
            <v>567.6</v>
          </cell>
          <cell r="L1089">
            <v>1068.3499999999999</v>
          </cell>
          <cell r="M1089">
            <v>1956.2399999999998</v>
          </cell>
          <cell r="N1089">
            <v>2407.1999999999998</v>
          </cell>
        </row>
        <row r="1090">
          <cell r="F1090" t="str">
            <v xml:space="preserve">Sink Mixers </v>
          </cell>
          <cell r="G1090">
            <v>235.8</v>
          </cell>
          <cell r="H1090">
            <v>262</v>
          </cell>
          <cell r="I1090">
            <v>430.5</v>
          </cell>
          <cell r="J1090">
            <v>645.75</v>
          </cell>
          <cell r="K1090">
            <v>1353</v>
          </cell>
          <cell r="L1090">
            <v>2546.1</v>
          </cell>
          <cell r="M1090">
            <v>4662.45</v>
          </cell>
          <cell r="N1090">
            <v>5738.4</v>
          </cell>
        </row>
        <row r="1091">
          <cell r="F1091" t="str">
            <v xml:space="preserve">Delivery Fees </v>
          </cell>
          <cell r="G1091">
            <v>45</v>
          </cell>
          <cell r="H1091">
            <v>50</v>
          </cell>
          <cell r="I1091">
            <v>52.5</v>
          </cell>
          <cell r="J1091">
            <v>52.5</v>
          </cell>
          <cell r="K1091">
            <v>55.000000000000007</v>
          </cell>
          <cell r="L1091">
            <v>57.499999999999993</v>
          </cell>
          <cell r="M1091">
            <v>58.5</v>
          </cell>
          <cell r="N1091">
            <v>60</v>
          </cell>
        </row>
        <row r="1095">
          <cell r="F1095" t="str">
            <v>Built in Oven</v>
          </cell>
          <cell r="G1095">
            <v>674.1</v>
          </cell>
          <cell r="H1095">
            <v>749</v>
          </cell>
          <cell r="I1095">
            <v>1651.65</v>
          </cell>
          <cell r="J1095">
            <v>2476.9500000000003</v>
          </cell>
          <cell r="K1095">
            <v>3715.4250000000002</v>
          </cell>
          <cell r="L1095">
            <v>5573.1375000000007</v>
          </cell>
          <cell r="M1095">
            <v>8359.7062500000011</v>
          </cell>
          <cell r="N1095">
            <v>9195.6768750000028</v>
          </cell>
        </row>
        <row r="1096">
          <cell r="F1096" t="str">
            <v>Cook Tops</v>
          </cell>
          <cell r="G1096">
            <v>504</v>
          </cell>
          <cell r="H1096">
            <v>560</v>
          </cell>
          <cell r="I1096">
            <v>1411.2</v>
          </cell>
          <cell r="J1096">
            <v>2116.8000000000002</v>
          </cell>
          <cell r="K1096">
            <v>3598.5600000000004</v>
          </cell>
          <cell r="L1096">
            <v>6117.5520000000006</v>
          </cell>
          <cell r="M1096">
            <v>10399.838400000001</v>
          </cell>
          <cell r="N1096">
            <v>11439.822240000001</v>
          </cell>
        </row>
        <row r="1097">
          <cell r="F1097" t="str">
            <v>Rangehoods</v>
          </cell>
          <cell r="G1097">
            <v>522</v>
          </cell>
          <cell r="H1097">
            <v>580</v>
          </cell>
          <cell r="I1097">
            <v>1552.95</v>
          </cell>
          <cell r="J1097">
            <v>2329.9500000000003</v>
          </cell>
          <cell r="K1097">
            <v>3494.9250000000002</v>
          </cell>
          <cell r="L1097">
            <v>5242.3875000000007</v>
          </cell>
          <cell r="M1097">
            <v>7863.5812500000011</v>
          </cell>
          <cell r="N1097">
            <v>8649.9393750000017</v>
          </cell>
        </row>
        <row r="1098">
          <cell r="F1098" t="str">
            <v>Dishwasher</v>
          </cell>
          <cell r="G1098">
            <v>369</v>
          </cell>
          <cell r="H1098">
            <v>410</v>
          </cell>
          <cell r="I1098">
            <v>1162.3500000000001</v>
          </cell>
          <cell r="J1098">
            <v>1744.0500000000002</v>
          </cell>
          <cell r="K1098">
            <v>2616.0750000000003</v>
          </cell>
          <cell r="L1098">
            <v>3924.1125000000002</v>
          </cell>
          <cell r="M1098">
            <v>5886.1687500000007</v>
          </cell>
          <cell r="N1098">
            <v>6474.7856250000013</v>
          </cell>
        </row>
        <row r="1099">
          <cell r="F1099" t="str">
            <v xml:space="preserve">Delivery Fees </v>
          </cell>
          <cell r="G1099">
            <v>45</v>
          </cell>
          <cell r="H1099">
            <v>50</v>
          </cell>
          <cell r="I1099">
            <v>52.5</v>
          </cell>
          <cell r="J1099">
            <v>52.5</v>
          </cell>
          <cell r="K1099">
            <v>55.000000000000007</v>
          </cell>
          <cell r="L1099">
            <v>57.499999999999993</v>
          </cell>
          <cell r="M1099">
            <v>58.5</v>
          </cell>
          <cell r="N1099">
            <v>60</v>
          </cell>
        </row>
        <row r="1102">
          <cell r="F1102" t="str">
            <v>Freestanding Ovens</v>
          </cell>
          <cell r="G1102">
            <v>1926</v>
          </cell>
          <cell r="H1102">
            <v>2140</v>
          </cell>
          <cell r="I1102">
            <v>5392.8</v>
          </cell>
          <cell r="J1102">
            <v>8089.2</v>
          </cell>
          <cell r="K1102">
            <v>12133.8</v>
          </cell>
          <cell r="L1102">
            <v>18200.699999999997</v>
          </cell>
          <cell r="M1102">
            <v>27301.049999999996</v>
          </cell>
          <cell r="N1102">
            <v>30031.154999999999</v>
          </cell>
        </row>
        <row r="1103">
          <cell r="F1103" t="str">
            <v>Fridge</v>
          </cell>
          <cell r="G1103">
            <v>711</v>
          </cell>
          <cell r="H1103">
            <v>1150</v>
          </cell>
          <cell r="I1103">
            <v>2239.65</v>
          </cell>
          <cell r="J1103">
            <v>3135.3</v>
          </cell>
          <cell r="K1103">
            <v>4702.9500000000007</v>
          </cell>
          <cell r="L1103">
            <v>7054.4250000000011</v>
          </cell>
          <cell r="M1103">
            <v>10581.637500000001</v>
          </cell>
          <cell r="N1103">
            <v>11639.801250000002</v>
          </cell>
        </row>
        <row r="1104">
          <cell r="F1104" t="str">
            <v>Microwaves</v>
          </cell>
          <cell r="G1104">
            <v>139</v>
          </cell>
          <cell r="H1104">
            <v>199</v>
          </cell>
          <cell r="I1104">
            <v>501.9</v>
          </cell>
          <cell r="J1104">
            <v>751.8</v>
          </cell>
          <cell r="K1104">
            <v>1127.6999999999998</v>
          </cell>
          <cell r="L1104">
            <v>1691.5499999999997</v>
          </cell>
          <cell r="M1104">
            <v>2537.3249999999998</v>
          </cell>
          <cell r="N1104">
            <v>2791.0574999999999</v>
          </cell>
        </row>
        <row r="1105">
          <cell r="F1105" t="str">
            <v>Draw Warmers</v>
          </cell>
          <cell r="G1105">
            <v>895.5</v>
          </cell>
          <cell r="H1105">
            <v>995</v>
          </cell>
          <cell r="I1105">
            <v>2507.4</v>
          </cell>
          <cell r="J1105">
            <v>3761.1</v>
          </cell>
          <cell r="K1105">
            <v>5641.65</v>
          </cell>
          <cell r="L1105">
            <v>8462.4749999999985</v>
          </cell>
          <cell r="M1105">
            <v>12693.712499999998</v>
          </cell>
          <cell r="N1105">
            <v>13963.083749999998</v>
          </cell>
        </row>
        <row r="1106">
          <cell r="F1106" t="str">
            <v>Washing Machine</v>
          </cell>
          <cell r="G1106">
            <v>595</v>
          </cell>
          <cell r="H1106">
            <v>849</v>
          </cell>
          <cell r="I1106">
            <v>1099</v>
          </cell>
          <cell r="J1106">
            <v>1209.5999999999999</v>
          </cell>
          <cell r="K1106">
            <v>1814.3999999999999</v>
          </cell>
          <cell r="L1106">
            <v>2721.6</v>
          </cell>
          <cell r="M1106">
            <v>4082.3999999999996</v>
          </cell>
          <cell r="N1106">
            <v>4490.6400000000003</v>
          </cell>
        </row>
        <row r="1107">
          <cell r="F1107" t="str">
            <v>Dryer</v>
          </cell>
          <cell r="G1107">
            <v>765</v>
          </cell>
          <cell r="H1107">
            <v>850</v>
          </cell>
          <cell r="I1107">
            <v>1269</v>
          </cell>
          <cell r="J1107">
            <v>1849</v>
          </cell>
          <cell r="K1107">
            <v>2773.5</v>
          </cell>
          <cell r="L1107">
            <v>4160.25</v>
          </cell>
          <cell r="M1107">
            <v>6240.375</v>
          </cell>
          <cell r="N1107">
            <v>6864.4125000000004</v>
          </cell>
        </row>
        <row r="1108">
          <cell r="F1108" t="str">
            <v>Wine Fridge</v>
          </cell>
          <cell r="G1108">
            <v>399</v>
          </cell>
          <cell r="H1108">
            <v>850</v>
          </cell>
          <cell r="I1108">
            <v>1499</v>
          </cell>
          <cell r="J1108">
            <v>2095</v>
          </cell>
          <cell r="K1108">
            <v>3142.5</v>
          </cell>
          <cell r="L1108">
            <v>4713.75</v>
          </cell>
          <cell r="M1108">
            <v>7070.625</v>
          </cell>
          <cell r="N1108">
            <v>7777.6875000000009</v>
          </cell>
        </row>
        <row r="1109">
          <cell r="F1109" t="str">
            <v>Coffee Machine</v>
          </cell>
          <cell r="G1109">
            <v>3548.58</v>
          </cell>
          <cell r="H1109">
            <v>4329.59</v>
          </cell>
          <cell r="I1109">
            <v>5791.59</v>
          </cell>
          <cell r="J1109">
            <v>5791.59</v>
          </cell>
          <cell r="K1109">
            <v>6455.9</v>
          </cell>
          <cell r="L1109">
            <v>6455.9</v>
          </cell>
          <cell r="M1109">
            <v>7488.48</v>
          </cell>
          <cell r="N1109">
            <v>8785.58</v>
          </cell>
        </row>
        <row r="1110">
          <cell r="F1110" t="str">
            <v>BBQ</v>
          </cell>
          <cell r="G1110">
            <v>1125.26</v>
          </cell>
          <cell r="H1110">
            <v>2485.58</v>
          </cell>
          <cell r="I1110">
            <v>3256.59</v>
          </cell>
          <cell r="J1110">
            <v>5235.5600000000004</v>
          </cell>
          <cell r="K1110">
            <v>6955.58</v>
          </cell>
          <cell r="L1110">
            <v>9485.48</v>
          </cell>
          <cell r="M1110">
            <v>12418.58</v>
          </cell>
          <cell r="N1110">
            <v>15485.59</v>
          </cell>
        </row>
        <row r="1111">
          <cell r="F1111" t="str">
            <v>Zip Tap</v>
          </cell>
          <cell r="G1111">
            <v>882</v>
          </cell>
          <cell r="H1111">
            <v>980</v>
          </cell>
          <cell r="I1111">
            <v>2469.6</v>
          </cell>
          <cell r="J1111">
            <v>3704.4</v>
          </cell>
          <cell r="K1111">
            <v>5556.6</v>
          </cell>
          <cell r="L1111">
            <v>8334.9000000000015</v>
          </cell>
          <cell r="M1111">
            <v>12502.350000000002</v>
          </cell>
          <cell r="N1111">
            <v>13752.585000000003</v>
          </cell>
        </row>
        <row r="1114">
          <cell r="F1114" t="str">
            <v xml:space="preserve">Instantanious Gas Hot Water System </v>
          </cell>
          <cell r="G1114">
            <v>711</v>
          </cell>
          <cell r="H1114">
            <v>870</v>
          </cell>
          <cell r="I1114">
            <v>1109</v>
          </cell>
          <cell r="J1114">
            <v>1650</v>
          </cell>
          <cell r="K1114">
            <v>2805</v>
          </cell>
          <cell r="L1114">
            <v>4207.5</v>
          </cell>
          <cell r="M1114">
            <v>6311.25</v>
          </cell>
          <cell r="N1114">
            <v>10098</v>
          </cell>
        </row>
        <row r="1115">
          <cell r="F1115" t="str">
            <v>Solar Hot Water System</v>
          </cell>
          <cell r="G1115">
            <v>2652</v>
          </cell>
          <cell r="H1115">
            <v>2652</v>
          </cell>
          <cell r="I1115">
            <v>3627</v>
          </cell>
          <cell r="J1115">
            <v>3627</v>
          </cell>
          <cell r="K1115">
            <v>4399</v>
          </cell>
          <cell r="L1115">
            <v>4399</v>
          </cell>
          <cell r="M1115">
            <v>4399</v>
          </cell>
          <cell r="N1115">
            <v>4399</v>
          </cell>
        </row>
        <row r="1118">
          <cell r="G1118">
            <v>2</v>
          </cell>
          <cell r="H1118">
            <v>3</v>
          </cell>
          <cell r="I1118">
            <v>4</v>
          </cell>
          <cell r="J1118">
            <v>5</v>
          </cell>
          <cell r="K1118">
            <v>6</v>
          </cell>
          <cell r="L1118">
            <v>7</v>
          </cell>
          <cell r="M1118">
            <v>8</v>
          </cell>
          <cell r="N1118">
            <v>9</v>
          </cell>
        </row>
        <row r="1120">
          <cell r="F1120" t="str">
            <v>Plumber</v>
          </cell>
          <cell r="G1120">
            <v>70</v>
          </cell>
          <cell r="H1120">
            <v>74</v>
          </cell>
          <cell r="I1120">
            <v>82</v>
          </cell>
          <cell r="J1120">
            <v>86</v>
          </cell>
          <cell r="K1120">
            <v>94</v>
          </cell>
          <cell r="L1120">
            <v>98</v>
          </cell>
          <cell r="M1120">
            <v>105</v>
          </cell>
          <cell r="N1120">
            <v>120</v>
          </cell>
        </row>
        <row r="1123">
          <cell r="F1123" t="str">
            <v xml:space="preserve">Sewer Connection </v>
          </cell>
          <cell r="G1123">
            <v>41.52</v>
          </cell>
          <cell r="H1123">
            <v>51.9</v>
          </cell>
          <cell r="I1123">
            <v>57.300000000000004</v>
          </cell>
          <cell r="J1123">
            <v>57.300000000000004</v>
          </cell>
          <cell r="K1123">
            <v>59.1</v>
          </cell>
          <cell r="L1123">
            <v>60.9</v>
          </cell>
          <cell r="M1123">
            <v>61.62</v>
          </cell>
          <cell r="N1123">
            <v>62.699999999999996</v>
          </cell>
        </row>
        <row r="1124">
          <cell r="F1124" t="str">
            <v>Water Connection</v>
          </cell>
          <cell r="G1124">
            <v>39.360000000000007</v>
          </cell>
          <cell r="H1124">
            <v>49.2</v>
          </cell>
          <cell r="I1124">
            <v>54.15</v>
          </cell>
          <cell r="J1124">
            <v>54.15</v>
          </cell>
          <cell r="K1124">
            <v>55.800000000000004</v>
          </cell>
          <cell r="L1124">
            <v>57.449999999999996</v>
          </cell>
          <cell r="M1124">
            <v>58.11</v>
          </cell>
          <cell r="N1124">
            <v>59.1</v>
          </cell>
        </row>
        <row r="1127">
          <cell r="F1127" t="str">
            <v xml:space="preserve">Plumbing connections and site management up to 250m2 </v>
          </cell>
          <cell r="G1127">
            <v>6.5188800000000002</v>
          </cell>
          <cell r="H1127">
            <v>8.1486000000000001</v>
          </cell>
          <cell r="I1127">
            <v>9.778319999999999</v>
          </cell>
          <cell r="J1127">
            <v>11.733983999999998</v>
          </cell>
          <cell r="K1127">
            <v>14.080780799999998</v>
          </cell>
          <cell r="L1127">
            <v>16.896936959999998</v>
          </cell>
          <cell r="M1127">
            <v>20.276324351999996</v>
          </cell>
          <cell r="N1127">
            <v>24.331589222399995</v>
          </cell>
        </row>
        <row r="1128">
          <cell r="F1128" t="str">
            <v>Plumbing connections and site management from 250 - 350m2</v>
          </cell>
          <cell r="G1128">
            <v>6.9120000000000008</v>
          </cell>
          <cell r="H1128">
            <v>8.64</v>
          </cell>
          <cell r="I1128">
            <v>10.368</v>
          </cell>
          <cell r="J1128">
            <v>12.441599999999999</v>
          </cell>
          <cell r="K1128">
            <v>14.929919999999999</v>
          </cell>
          <cell r="L1128">
            <v>17.915903999999998</v>
          </cell>
          <cell r="M1128">
            <v>21.499084799999995</v>
          </cell>
          <cell r="N1128">
            <v>25.798901759999993</v>
          </cell>
        </row>
        <row r="1129">
          <cell r="F1129" t="str">
            <v>Plumbing connections and site management from 350m2 plus</v>
          </cell>
          <cell r="G1129">
            <v>7.9680000000000009</v>
          </cell>
          <cell r="H1129">
            <v>9.9600000000000009</v>
          </cell>
          <cell r="I1129">
            <v>11.952</v>
          </cell>
          <cell r="J1129">
            <v>14.3424</v>
          </cell>
          <cell r="K1129">
            <v>17.21088</v>
          </cell>
          <cell r="L1129">
            <v>20.653055999999999</v>
          </cell>
          <cell r="M1129">
            <v>24.7836672</v>
          </cell>
          <cell r="N1129">
            <v>29.740400639999997</v>
          </cell>
        </row>
        <row r="1132">
          <cell r="F1132" t="str">
            <v xml:space="preserve">Gas Connection </v>
          </cell>
          <cell r="G1132">
            <v>450</v>
          </cell>
          <cell r="H1132">
            <v>450</v>
          </cell>
          <cell r="I1132">
            <v>450</v>
          </cell>
          <cell r="J1132">
            <v>450</v>
          </cell>
          <cell r="K1132">
            <v>450</v>
          </cell>
          <cell r="L1132">
            <v>450</v>
          </cell>
          <cell r="M1132">
            <v>450</v>
          </cell>
          <cell r="N1132">
            <v>450</v>
          </cell>
        </row>
        <row r="1137">
          <cell r="F1137" t="str">
            <v>Septic Tank System Connection</v>
          </cell>
          <cell r="G1137">
            <v>1062</v>
          </cell>
          <cell r="H1137">
            <v>1180</v>
          </cell>
          <cell r="I1137">
            <v>1239</v>
          </cell>
          <cell r="J1137">
            <v>1239</v>
          </cell>
          <cell r="K1137">
            <v>1298</v>
          </cell>
          <cell r="L1137">
            <v>1357</v>
          </cell>
          <cell r="M1137">
            <v>1380.6</v>
          </cell>
          <cell r="N1137">
            <v>1416</v>
          </cell>
        </row>
        <row r="1138">
          <cell r="F1138" t="str">
            <v>Septic Tank system - Supply &amp; Install</v>
          </cell>
          <cell r="G1138">
            <v>9299</v>
          </cell>
          <cell r="H1138">
            <v>10228.900000000001</v>
          </cell>
          <cell r="I1138">
            <v>11251.790000000003</v>
          </cell>
          <cell r="J1138">
            <v>12376.969000000005</v>
          </cell>
          <cell r="K1138">
            <v>13614.665900000005</v>
          </cell>
          <cell r="L1138">
            <v>14976.132490000007</v>
          </cell>
          <cell r="M1138">
            <v>16473.745739000009</v>
          </cell>
          <cell r="N1138">
            <v>18121.120312900013</v>
          </cell>
        </row>
        <row r="1139">
          <cell r="F1139" t="str">
            <v>Water Tank System Connection</v>
          </cell>
          <cell r="G1139">
            <v>621</v>
          </cell>
          <cell r="H1139">
            <v>690</v>
          </cell>
          <cell r="I1139">
            <v>724.5</v>
          </cell>
          <cell r="J1139">
            <v>724.5</v>
          </cell>
          <cell r="K1139">
            <v>759.00000000000011</v>
          </cell>
          <cell r="L1139">
            <v>793.49999999999989</v>
          </cell>
          <cell r="M1139">
            <v>807.3</v>
          </cell>
          <cell r="N1139">
            <v>828</v>
          </cell>
        </row>
        <row r="1141">
          <cell r="G1141">
            <v>68</v>
          </cell>
          <cell r="H1141">
            <v>85</v>
          </cell>
          <cell r="I1141">
            <v>110</v>
          </cell>
          <cell r="J1141">
            <v>110</v>
          </cell>
          <cell r="K1141">
            <v>110</v>
          </cell>
          <cell r="L1141">
            <v>110</v>
          </cell>
          <cell r="M1141">
            <v>110</v>
          </cell>
          <cell r="N1141">
            <v>110</v>
          </cell>
        </row>
        <row r="1142">
          <cell r="F1142" t="str">
            <v>Rectify sewer services</v>
          </cell>
          <cell r="G1142">
            <v>489.6</v>
          </cell>
          <cell r="H1142">
            <v>612</v>
          </cell>
          <cell r="I1142">
            <v>880</v>
          </cell>
          <cell r="J1142">
            <v>880</v>
          </cell>
          <cell r="K1142">
            <v>880</v>
          </cell>
          <cell r="L1142">
            <v>880</v>
          </cell>
          <cell r="M1142">
            <v>880</v>
          </cell>
          <cell r="N1142">
            <v>880</v>
          </cell>
        </row>
        <row r="1143">
          <cell r="F1143" t="str">
            <v>Rectify water services</v>
          </cell>
          <cell r="G1143">
            <v>489.6</v>
          </cell>
          <cell r="H1143">
            <v>612</v>
          </cell>
          <cell r="I1143">
            <v>880</v>
          </cell>
          <cell r="J1143">
            <v>880</v>
          </cell>
          <cell r="K1143">
            <v>880</v>
          </cell>
          <cell r="L1143">
            <v>880</v>
          </cell>
          <cell r="M1143">
            <v>880</v>
          </cell>
          <cell r="N1143">
            <v>880</v>
          </cell>
        </row>
        <row r="1144">
          <cell r="F1144" t="str">
            <v xml:space="preserve">General Labour to existing structure </v>
          </cell>
          <cell r="G1144">
            <v>489.6</v>
          </cell>
          <cell r="H1144">
            <v>612</v>
          </cell>
          <cell r="I1144">
            <v>880</v>
          </cell>
          <cell r="J1144">
            <v>880</v>
          </cell>
          <cell r="K1144">
            <v>880</v>
          </cell>
          <cell r="L1144">
            <v>880</v>
          </cell>
          <cell r="M1144">
            <v>880</v>
          </cell>
          <cell r="N1144">
            <v>880</v>
          </cell>
        </row>
        <row r="1147">
          <cell r="F1147" t="str">
            <v>Install basin taps - 2 taps - fixed spout hob set</v>
          </cell>
          <cell r="G1147">
            <v>288.73151999999999</v>
          </cell>
          <cell r="H1147">
            <v>360.9144</v>
          </cell>
          <cell r="I1147">
            <v>483.99680000000001</v>
          </cell>
          <cell r="J1147">
            <v>515.07119999999998</v>
          </cell>
          <cell r="K1147">
            <v>579.30319999999995</v>
          </cell>
          <cell r="L1147">
            <v>654.99279999999999</v>
          </cell>
          <cell r="M1147">
            <v>729.12</v>
          </cell>
          <cell r="N1147">
            <v>885.3599999999999</v>
          </cell>
        </row>
        <row r="1148">
          <cell r="F1148" t="str">
            <v>Install bathtub - acrylic or enamel steel 1500 to 1800mm - rectangular - complete pedestal frame</v>
          </cell>
          <cell r="G1148">
            <v>568.14912000000004</v>
          </cell>
          <cell r="H1148">
            <v>710.18640000000005</v>
          </cell>
          <cell r="I1148">
            <v>952.38080000000002</v>
          </cell>
          <cell r="J1148">
            <v>1013.5271999999999</v>
          </cell>
          <cell r="K1148">
            <v>1139.9191999999998</v>
          </cell>
          <cell r="L1148">
            <v>1288.8568</v>
          </cell>
          <cell r="M1148">
            <v>1434.72</v>
          </cell>
          <cell r="N1148">
            <v>1742.1599999999999</v>
          </cell>
        </row>
        <row r="1149">
          <cell r="F1149" t="str">
            <v>Install Bath Spout and mixer</v>
          </cell>
          <cell r="G1149">
            <v>299.88000000000005</v>
          </cell>
          <cell r="H1149">
            <v>374.85</v>
          </cell>
          <cell r="I1149">
            <v>535.5</v>
          </cell>
          <cell r="J1149">
            <v>595</v>
          </cell>
          <cell r="K1149">
            <v>654.5</v>
          </cell>
          <cell r="L1149">
            <v>714</v>
          </cell>
          <cell r="M1149">
            <v>773.5</v>
          </cell>
          <cell r="N1149">
            <v>833</v>
          </cell>
        </row>
        <row r="1150">
          <cell r="F1150" t="str">
            <v>Install HWS - domestic - gas hot water unit - vitreous enamel lined</v>
          </cell>
          <cell r="G1150">
            <v>511.20000000000005</v>
          </cell>
          <cell r="H1150">
            <v>639</v>
          </cell>
          <cell r="I1150">
            <v>810</v>
          </cell>
          <cell r="J1150">
            <v>1295.9856</v>
          </cell>
          <cell r="K1150">
            <v>1457.6016</v>
          </cell>
          <cell r="L1150">
            <v>1648.0464000000002</v>
          </cell>
          <cell r="M1150">
            <v>1834.56</v>
          </cell>
          <cell r="N1150">
            <v>2227.6800000000003</v>
          </cell>
        </row>
        <row r="1151">
          <cell r="F1151" t="str">
            <v>Install kitchen/trough taps - 2 taps - swivel spout hob set</v>
          </cell>
          <cell r="G1151">
            <v>256.13280000000003</v>
          </cell>
          <cell r="H1151">
            <v>320.166</v>
          </cell>
          <cell r="I1151">
            <v>429.35200000000003</v>
          </cell>
          <cell r="J1151">
            <v>456.91799999999989</v>
          </cell>
          <cell r="K1151">
            <v>513.89799999999991</v>
          </cell>
          <cell r="L1151">
            <v>581.04199999999992</v>
          </cell>
          <cell r="M1151">
            <v>646.79999999999995</v>
          </cell>
          <cell r="N1151">
            <v>785.39999999999986</v>
          </cell>
        </row>
        <row r="1152">
          <cell r="F1152" t="str">
            <v>Install laundry tub - includes plug and trap</v>
          </cell>
          <cell r="G1152">
            <v>414.46943999999996</v>
          </cell>
          <cell r="H1152">
            <v>518.08679999999993</v>
          </cell>
          <cell r="I1152">
            <v>694.76959999999997</v>
          </cell>
          <cell r="J1152">
            <v>739.37639999999988</v>
          </cell>
          <cell r="K1152">
            <v>831.58039999999994</v>
          </cell>
          <cell r="L1152">
            <v>940.23159999999996</v>
          </cell>
          <cell r="M1152">
            <v>1046.6400000000001</v>
          </cell>
          <cell r="N1152">
            <v>1270.9199999999998</v>
          </cell>
        </row>
        <row r="1153">
          <cell r="F1153" t="str">
            <v>Install only - sinks / tubs - kitchen sink - includes plug + P/S trap - double bowl</v>
          </cell>
          <cell r="G1153">
            <v>493.63776000000001</v>
          </cell>
          <cell r="H1153">
            <v>617.04719999999998</v>
          </cell>
          <cell r="I1153">
            <v>827.47839999999997</v>
          </cell>
          <cell r="J1153">
            <v>880.60559999999975</v>
          </cell>
          <cell r="K1153">
            <v>990.42159999999978</v>
          </cell>
          <cell r="L1153">
            <v>1119.8263999999997</v>
          </cell>
          <cell r="M1153">
            <v>1246.56</v>
          </cell>
          <cell r="N1153">
            <v>1513.6799999999998</v>
          </cell>
        </row>
        <row r="1154">
          <cell r="F1154" t="str">
            <v>Install shower taps &amp; rose - 2  - tap set</v>
          </cell>
          <cell r="G1154">
            <v>288.73151999999999</v>
          </cell>
          <cell r="H1154">
            <v>360.9144</v>
          </cell>
          <cell r="I1154">
            <v>483.99680000000001</v>
          </cell>
          <cell r="J1154">
            <v>515.07119999999998</v>
          </cell>
          <cell r="K1154">
            <v>579.30319999999995</v>
          </cell>
          <cell r="L1154">
            <v>654.99279999999999</v>
          </cell>
          <cell r="M1154">
            <v>729.12</v>
          </cell>
          <cell r="N1154">
            <v>885.3599999999999</v>
          </cell>
        </row>
        <row r="1155">
          <cell r="F1155" t="str">
            <v xml:space="preserve">Install Urinal </v>
          </cell>
          <cell r="G1155">
            <v>151.20000000000002</v>
          </cell>
          <cell r="H1155">
            <v>189</v>
          </cell>
          <cell r="I1155">
            <v>254.10000000000005</v>
          </cell>
          <cell r="J1155">
            <v>279.5100000000001</v>
          </cell>
          <cell r="K1155">
            <v>307.46100000000013</v>
          </cell>
          <cell r="L1155">
            <v>338.20710000000014</v>
          </cell>
          <cell r="M1155">
            <v>372.02781000000016</v>
          </cell>
          <cell r="N1155">
            <v>409.23059100000023</v>
          </cell>
        </row>
        <row r="1156">
          <cell r="F1156" t="str">
            <v>Install Wall Hung Basin</v>
          </cell>
          <cell r="G1156">
            <v>126</v>
          </cell>
          <cell r="H1156">
            <v>157.5</v>
          </cell>
          <cell r="I1156">
            <v>211.75000000000006</v>
          </cell>
          <cell r="J1156">
            <v>232.92500000000007</v>
          </cell>
          <cell r="K1156">
            <v>256.21750000000009</v>
          </cell>
          <cell r="L1156">
            <v>281.83925000000011</v>
          </cell>
          <cell r="M1156">
            <v>310.02317500000015</v>
          </cell>
          <cell r="N1156">
            <v>341.02549250000021</v>
          </cell>
        </row>
        <row r="1157">
          <cell r="F1157" t="str">
            <v>Install toilet suites / bidet - wall faced - stainless steel - inwall cistern</v>
          </cell>
          <cell r="G1157">
            <v>151.20000000000002</v>
          </cell>
          <cell r="H1157">
            <v>189</v>
          </cell>
          <cell r="I1157">
            <v>354.90000000000003</v>
          </cell>
          <cell r="J1157">
            <v>461.37000000000006</v>
          </cell>
          <cell r="K1157">
            <v>599.78100000000006</v>
          </cell>
          <cell r="L1157">
            <v>779.71530000000007</v>
          </cell>
          <cell r="M1157">
            <v>1013.6298900000002</v>
          </cell>
          <cell r="N1157">
            <v>1317.7188570000003</v>
          </cell>
        </row>
        <row r="1158">
          <cell r="F1158" t="str">
            <v xml:space="preserve">Install vanity basins - undermounted - </v>
          </cell>
          <cell r="G1158">
            <v>267.12000000000006</v>
          </cell>
          <cell r="H1158">
            <v>333.90000000000003</v>
          </cell>
          <cell r="I1158">
            <v>495</v>
          </cell>
          <cell r="J1158">
            <v>620</v>
          </cell>
          <cell r="K1158">
            <v>790</v>
          </cell>
          <cell r="L1158">
            <v>950</v>
          </cell>
          <cell r="M1158">
            <v>1411.1999999999998</v>
          </cell>
          <cell r="N1158">
            <v>1713.5999999999997</v>
          </cell>
        </row>
        <row r="1159">
          <cell r="F1159" t="str">
            <v xml:space="preserve">Install Free-standaing Bath </v>
          </cell>
          <cell r="G1159">
            <v>1663.4880000000003</v>
          </cell>
          <cell r="H1159">
            <v>2079.36</v>
          </cell>
          <cell r="I1159">
            <v>2492.7999999999997</v>
          </cell>
          <cell r="J1159">
            <v>2614.4</v>
          </cell>
          <cell r="K1159">
            <v>2888</v>
          </cell>
          <cell r="L1159">
            <v>3070.3999999999996</v>
          </cell>
          <cell r="M1159">
            <v>3344</v>
          </cell>
          <cell r="N1159">
            <v>3648</v>
          </cell>
        </row>
        <row r="1160">
          <cell r="F1160" t="str">
            <v xml:space="preserve">Linea Grate to showers </v>
          </cell>
          <cell r="G1160">
            <v>393.98400000000009</v>
          </cell>
          <cell r="H1160">
            <v>492.48000000000008</v>
          </cell>
          <cell r="I1160">
            <v>590.4</v>
          </cell>
          <cell r="J1160">
            <v>619.20000000000005</v>
          </cell>
          <cell r="K1160">
            <v>684</v>
          </cell>
          <cell r="L1160">
            <v>727.2</v>
          </cell>
          <cell r="M1160">
            <v>792</v>
          </cell>
          <cell r="N1160">
            <v>864</v>
          </cell>
        </row>
        <row r="1161">
          <cell r="F1161" t="str">
            <v>External water grate</v>
          </cell>
          <cell r="G1161">
            <v>71.208000000000013</v>
          </cell>
          <cell r="H1161">
            <v>89.01</v>
          </cell>
          <cell r="I1161">
            <v>98.9</v>
          </cell>
          <cell r="J1161">
            <v>98.9</v>
          </cell>
          <cell r="K1161">
            <v>98.9</v>
          </cell>
          <cell r="L1161">
            <v>98.9</v>
          </cell>
          <cell r="M1161">
            <v>98.9</v>
          </cell>
          <cell r="N1161">
            <v>98.9</v>
          </cell>
        </row>
        <row r="1162">
          <cell r="F1162" t="str">
            <v xml:space="preserve">Outdoor shower - Supply &amp; Install </v>
          </cell>
          <cell r="G1162">
            <v>568.80000000000007</v>
          </cell>
          <cell r="H1162">
            <v>711</v>
          </cell>
          <cell r="I1162">
            <v>1376.4960000000001</v>
          </cell>
          <cell r="J1162">
            <v>1816.9747200000002</v>
          </cell>
          <cell r="K1162">
            <v>2398.4066304000003</v>
          </cell>
          <cell r="L1162">
            <v>3165.8967521280006</v>
          </cell>
          <cell r="M1162">
            <v>4178.9837128089612</v>
          </cell>
          <cell r="N1162">
            <v>5516.2585009078293</v>
          </cell>
        </row>
        <row r="1163">
          <cell r="F1163" t="str">
            <v>Shower Kit</v>
          </cell>
          <cell r="G1163">
            <v>260.76799999999997</v>
          </cell>
          <cell r="H1163">
            <v>325.95999999999998</v>
          </cell>
          <cell r="I1163">
            <v>325.95999999999998</v>
          </cell>
          <cell r="J1163">
            <v>325.95999999999998</v>
          </cell>
          <cell r="K1163">
            <v>325.95999999999998</v>
          </cell>
          <cell r="L1163">
            <v>325.95999999999998</v>
          </cell>
          <cell r="M1163">
            <v>325.95999999999998</v>
          </cell>
          <cell r="N1163">
            <v>325.95999999999998</v>
          </cell>
        </row>
        <row r="1164">
          <cell r="F1164" t="str">
            <v xml:space="preserve">Contingency </v>
          </cell>
          <cell r="G1164">
            <v>0</v>
          </cell>
          <cell r="H1164">
            <v>0</v>
          </cell>
          <cell r="I1164">
            <v>0</v>
          </cell>
          <cell r="J1164">
            <v>0</v>
          </cell>
          <cell r="K1164">
            <v>0</v>
          </cell>
          <cell r="L1164">
            <v>0</v>
          </cell>
          <cell r="M1164">
            <v>0</v>
          </cell>
          <cell r="N1164">
            <v>0</v>
          </cell>
        </row>
        <row r="1165">
          <cell r="F1165" t="str">
            <v>External water grate</v>
          </cell>
          <cell r="G1165">
            <v>106.92000000000002</v>
          </cell>
          <cell r="H1165">
            <v>133.65</v>
          </cell>
          <cell r="I1165">
            <v>148.5</v>
          </cell>
          <cell r="J1165">
            <v>148.5</v>
          </cell>
          <cell r="K1165">
            <v>148.5</v>
          </cell>
          <cell r="L1165">
            <v>148.5</v>
          </cell>
          <cell r="M1165">
            <v>148.5</v>
          </cell>
          <cell r="N1165">
            <v>148.5</v>
          </cell>
        </row>
        <row r="1166">
          <cell r="F1166" t="str">
            <v>Disabled Compliant Allowance</v>
          </cell>
          <cell r="G1166">
            <v>650</v>
          </cell>
          <cell r="H1166">
            <v>650</v>
          </cell>
          <cell r="I1166">
            <v>650</v>
          </cell>
          <cell r="J1166">
            <v>1250</v>
          </cell>
          <cell r="K1166">
            <v>1250</v>
          </cell>
          <cell r="L1166">
            <v>1850</v>
          </cell>
          <cell r="M1166">
            <v>1850</v>
          </cell>
          <cell r="N1166">
            <v>1850</v>
          </cell>
        </row>
        <row r="1167">
          <cell r="F1167" t="str">
            <v>BBQ</v>
          </cell>
          <cell r="G1167">
            <v>485</v>
          </cell>
          <cell r="H1167">
            <v>485</v>
          </cell>
          <cell r="I1167">
            <v>894.48</v>
          </cell>
          <cell r="J1167">
            <v>894.48</v>
          </cell>
          <cell r="K1167">
            <v>894.48</v>
          </cell>
          <cell r="L1167">
            <v>1235.56</v>
          </cell>
          <cell r="M1167">
            <v>1235.56</v>
          </cell>
          <cell r="N1167">
            <v>1235.56</v>
          </cell>
        </row>
        <row r="1174">
          <cell r="G1174">
            <v>2</v>
          </cell>
          <cell r="H1174">
            <v>3</v>
          </cell>
          <cell r="I1174">
            <v>4</v>
          </cell>
          <cell r="J1174">
            <v>5</v>
          </cell>
          <cell r="K1174">
            <v>6</v>
          </cell>
          <cell r="L1174">
            <v>7</v>
          </cell>
          <cell r="M1174">
            <v>8</v>
          </cell>
          <cell r="N1174">
            <v>9</v>
          </cell>
        </row>
        <row r="1176">
          <cell r="F1176" t="str">
            <v xml:space="preserve">Electrican </v>
          </cell>
          <cell r="G1176">
            <v>77</v>
          </cell>
          <cell r="H1176">
            <v>82</v>
          </cell>
          <cell r="I1176">
            <v>86</v>
          </cell>
          <cell r="J1176">
            <v>90</v>
          </cell>
          <cell r="K1176">
            <v>97.5</v>
          </cell>
          <cell r="L1176">
            <v>99</v>
          </cell>
          <cell r="M1176">
            <v>105</v>
          </cell>
          <cell r="N1176">
            <v>135</v>
          </cell>
        </row>
        <row r="1178">
          <cell r="F1178" t="str">
            <v xml:space="preserve">Electrcial connections and site management up to 250m2 </v>
          </cell>
          <cell r="G1178">
            <v>11.733984000000001</v>
          </cell>
          <cell r="H1178">
            <v>14.667480000000001</v>
          </cell>
          <cell r="I1178">
            <v>19.013400000000001</v>
          </cell>
          <cell r="J1178">
            <v>19.013400000000001</v>
          </cell>
          <cell r="K1178">
            <v>19.918800000000001</v>
          </cell>
          <cell r="L1178">
            <v>20.824199999999998</v>
          </cell>
          <cell r="M1178">
            <v>21.186360000000001</v>
          </cell>
          <cell r="N1178">
            <v>21.729600000000001</v>
          </cell>
        </row>
        <row r="1179">
          <cell r="F1179" t="str">
            <v>Electrcial connections and site management from 250 - 350m2</v>
          </cell>
          <cell r="G1179">
            <v>12.441600000000001</v>
          </cell>
          <cell r="H1179">
            <v>15.552000000000001</v>
          </cell>
          <cell r="I1179">
            <v>21.6</v>
          </cell>
          <cell r="J1179">
            <v>23.760000000000005</v>
          </cell>
          <cell r="K1179">
            <v>25.92</v>
          </cell>
          <cell r="L1179">
            <v>28.080000000000002</v>
          </cell>
          <cell r="M1179">
            <v>30.888000000000002</v>
          </cell>
          <cell r="N1179">
            <v>33.696000000000005</v>
          </cell>
        </row>
        <row r="1180">
          <cell r="F1180" t="str">
            <v>Electrcial connections and site management from 350m2 plus</v>
          </cell>
          <cell r="G1180">
            <v>14.342400000000001</v>
          </cell>
          <cell r="H1180">
            <v>17.928000000000001</v>
          </cell>
          <cell r="I1180">
            <v>24.9</v>
          </cell>
          <cell r="J1180">
            <v>27.39</v>
          </cell>
          <cell r="K1180">
            <v>29.879999999999995</v>
          </cell>
          <cell r="L1180">
            <v>32.369999999999997</v>
          </cell>
          <cell r="M1180">
            <v>35.606999999999999</v>
          </cell>
          <cell r="N1180">
            <v>38.844000000000001</v>
          </cell>
        </row>
        <row r="1184">
          <cell r="F1184" t="str">
            <v xml:space="preserve">Double Power Points </v>
          </cell>
          <cell r="G1184">
            <v>10.69</v>
          </cell>
          <cell r="H1184">
            <v>10.69</v>
          </cell>
          <cell r="I1184">
            <v>14.7</v>
          </cell>
          <cell r="J1184">
            <v>14.7</v>
          </cell>
          <cell r="K1184">
            <v>23.79</v>
          </cell>
          <cell r="L1184">
            <v>36.75</v>
          </cell>
          <cell r="M1184">
            <v>49.37</v>
          </cell>
          <cell r="N1184">
            <v>49.37</v>
          </cell>
        </row>
        <row r="1185">
          <cell r="F1185" t="str">
            <v xml:space="preserve">Single Power Points </v>
          </cell>
          <cell r="G1185">
            <v>10.155499999999998</v>
          </cell>
          <cell r="H1185">
            <v>10.155499999999998</v>
          </cell>
          <cell r="I1185">
            <v>13.964999999999998</v>
          </cell>
          <cell r="J1185">
            <v>13.964999999999998</v>
          </cell>
          <cell r="K1185">
            <v>22.600499999999997</v>
          </cell>
          <cell r="L1185">
            <v>34.912500000000001</v>
          </cell>
          <cell r="M1185">
            <v>46.901499999999999</v>
          </cell>
          <cell r="N1185">
            <v>46.901499999999999</v>
          </cell>
        </row>
        <row r="1186">
          <cell r="F1186" t="str">
            <v>Weatherproof Double Power Point</v>
          </cell>
          <cell r="G1186">
            <v>58.680000000000007</v>
          </cell>
          <cell r="H1186">
            <v>65.2</v>
          </cell>
          <cell r="I1186">
            <v>68.460000000000008</v>
          </cell>
          <cell r="J1186">
            <v>68.460000000000008</v>
          </cell>
          <cell r="K1186">
            <v>71.720000000000013</v>
          </cell>
          <cell r="L1186">
            <v>74.98</v>
          </cell>
          <cell r="M1186">
            <v>76.283999999999992</v>
          </cell>
          <cell r="N1186">
            <v>78.239999999999995</v>
          </cell>
        </row>
        <row r="1187">
          <cell r="F1187" t="str">
            <v xml:space="preserve">Data Points </v>
          </cell>
          <cell r="G1187">
            <v>17.64</v>
          </cell>
          <cell r="H1187">
            <v>19.600000000000001</v>
          </cell>
          <cell r="I1187">
            <v>20.580000000000002</v>
          </cell>
          <cell r="J1187">
            <v>20.580000000000002</v>
          </cell>
          <cell r="K1187">
            <v>21.560000000000002</v>
          </cell>
          <cell r="L1187">
            <v>22.54</v>
          </cell>
          <cell r="M1187">
            <v>22.931999999999999</v>
          </cell>
          <cell r="N1187">
            <v>23.52</v>
          </cell>
        </row>
        <row r="1190">
          <cell r="F1190" t="str">
            <v xml:space="preserve">Double Power Points </v>
          </cell>
          <cell r="G1190">
            <v>62.37</v>
          </cell>
          <cell r="H1190">
            <v>73.8</v>
          </cell>
          <cell r="I1190">
            <v>77.400000000000006</v>
          </cell>
          <cell r="J1190">
            <v>81</v>
          </cell>
          <cell r="K1190">
            <v>87.75</v>
          </cell>
          <cell r="L1190">
            <v>89.100000000000009</v>
          </cell>
          <cell r="M1190">
            <v>94.5</v>
          </cell>
          <cell r="N1190">
            <v>121.5</v>
          </cell>
        </row>
        <row r="1191">
          <cell r="F1191" t="str">
            <v xml:space="preserve">Single Power Points </v>
          </cell>
          <cell r="G1191">
            <v>48.51</v>
          </cell>
          <cell r="H1191">
            <v>57.4</v>
          </cell>
          <cell r="I1191">
            <v>60.199999999999996</v>
          </cell>
          <cell r="J1191">
            <v>62.999999999999993</v>
          </cell>
          <cell r="K1191">
            <v>68.25</v>
          </cell>
          <cell r="L1191">
            <v>69.3</v>
          </cell>
          <cell r="M1191">
            <v>73.5</v>
          </cell>
          <cell r="N1191">
            <v>94.5</v>
          </cell>
        </row>
        <row r="1192">
          <cell r="F1192" t="str">
            <v>Weatherproof Double Power Point</v>
          </cell>
          <cell r="G1192">
            <v>110.88000000000001</v>
          </cell>
          <cell r="H1192">
            <v>131.20000000000002</v>
          </cell>
          <cell r="I1192">
            <v>137.6</v>
          </cell>
          <cell r="J1192">
            <v>144</v>
          </cell>
          <cell r="K1192">
            <v>156</v>
          </cell>
          <cell r="L1192">
            <v>158.4</v>
          </cell>
          <cell r="M1192">
            <v>168</v>
          </cell>
          <cell r="N1192">
            <v>216</v>
          </cell>
        </row>
        <row r="1193">
          <cell r="F1193" t="str">
            <v xml:space="preserve">Data Points </v>
          </cell>
          <cell r="G1193">
            <v>66.528000000000006</v>
          </cell>
          <cell r="H1193">
            <v>78.72</v>
          </cell>
          <cell r="I1193">
            <v>82.56</v>
          </cell>
          <cell r="J1193">
            <v>86.399999999999991</v>
          </cell>
          <cell r="K1193">
            <v>93.6</v>
          </cell>
          <cell r="L1193">
            <v>95.039999999999992</v>
          </cell>
          <cell r="M1193">
            <v>100.8</v>
          </cell>
          <cell r="N1193">
            <v>129.6</v>
          </cell>
        </row>
        <row r="1197">
          <cell r="F1197" t="str">
            <v xml:space="preserve">Downlights </v>
          </cell>
          <cell r="G1197">
            <v>16.2</v>
          </cell>
          <cell r="H1197">
            <v>18</v>
          </cell>
          <cell r="I1197">
            <v>43.050000000000004</v>
          </cell>
          <cell r="J1197">
            <v>64.05</v>
          </cell>
          <cell r="K1197">
            <v>87.23</v>
          </cell>
          <cell r="L1197">
            <v>136.79249999999999</v>
          </cell>
          <cell r="M1197">
            <v>180.92294999999999</v>
          </cell>
          <cell r="N1197">
            <v>241.23059999999998</v>
          </cell>
        </row>
        <row r="1198">
          <cell r="F1198" t="str">
            <v xml:space="preserve">IXL to bathroom </v>
          </cell>
          <cell r="G1198">
            <v>133.20000000000002</v>
          </cell>
          <cell r="H1198">
            <v>148</v>
          </cell>
          <cell r="I1198">
            <v>349.65000000000003</v>
          </cell>
          <cell r="J1198">
            <v>525</v>
          </cell>
          <cell r="K1198">
            <v>658.90000000000009</v>
          </cell>
          <cell r="L1198">
            <v>895.84999999999991</v>
          </cell>
          <cell r="M1198">
            <v>1093.95</v>
          </cell>
          <cell r="N1198">
            <v>1346.3999999999999</v>
          </cell>
        </row>
        <row r="1199">
          <cell r="F1199" t="str">
            <v>Pendants</v>
          </cell>
          <cell r="G1199">
            <v>225</v>
          </cell>
          <cell r="H1199">
            <v>565</v>
          </cell>
          <cell r="I1199">
            <v>897.75</v>
          </cell>
          <cell r="J1199">
            <v>1436.4</v>
          </cell>
          <cell r="K1199">
            <v>2858.9</v>
          </cell>
          <cell r="L1199">
            <v>4483.8499999999995</v>
          </cell>
          <cell r="M1199">
            <v>5474.4299999999994</v>
          </cell>
          <cell r="N1199">
            <v>6175.2</v>
          </cell>
        </row>
        <row r="1200">
          <cell r="F1200" t="str">
            <v xml:space="preserve">Strip lighting </v>
          </cell>
          <cell r="G1200">
            <v>21.6</v>
          </cell>
          <cell r="H1200">
            <v>24</v>
          </cell>
          <cell r="I1200">
            <v>56.7</v>
          </cell>
          <cell r="J1200">
            <v>85.05</v>
          </cell>
          <cell r="K1200">
            <v>134.20000000000002</v>
          </cell>
          <cell r="L1200">
            <v>167.89999999999998</v>
          </cell>
          <cell r="M1200">
            <v>204.75</v>
          </cell>
          <cell r="N1200">
            <v>252</v>
          </cell>
        </row>
        <row r="1201">
          <cell r="F1201" t="str">
            <v>Fluro</v>
          </cell>
          <cell r="G1201">
            <v>45</v>
          </cell>
          <cell r="H1201">
            <v>50</v>
          </cell>
          <cell r="I1201">
            <v>118.65</v>
          </cell>
          <cell r="J1201">
            <v>177.45000000000002</v>
          </cell>
          <cell r="K1201">
            <v>278.3</v>
          </cell>
          <cell r="L1201">
            <v>436.99999999999994</v>
          </cell>
          <cell r="M1201">
            <v>666.9</v>
          </cell>
          <cell r="N1201">
            <v>1024.8</v>
          </cell>
        </row>
        <row r="1202">
          <cell r="F1202" t="str">
            <v>Internal Wall Mounted Lights</v>
          </cell>
          <cell r="G1202">
            <v>100.8</v>
          </cell>
          <cell r="H1202">
            <v>112</v>
          </cell>
          <cell r="I1202">
            <v>264.60000000000002</v>
          </cell>
          <cell r="J1202">
            <v>396.90000000000003</v>
          </cell>
          <cell r="K1202">
            <v>623.70000000000005</v>
          </cell>
          <cell r="L1202">
            <v>978.65</v>
          </cell>
          <cell r="M1202">
            <v>1492.9199999999998</v>
          </cell>
          <cell r="N1202">
            <v>2296.7999999999997</v>
          </cell>
        </row>
        <row r="1203">
          <cell r="F1203" t="str">
            <v xml:space="preserve">Track Lighting </v>
          </cell>
          <cell r="G1203">
            <v>78.2</v>
          </cell>
          <cell r="H1203">
            <v>142.19999999999999</v>
          </cell>
          <cell r="I1203">
            <v>392.6</v>
          </cell>
          <cell r="J1203">
            <v>590.6</v>
          </cell>
          <cell r="K1203">
            <v>810.6</v>
          </cell>
          <cell r="L1203">
            <v>1180.9000000000001</v>
          </cell>
          <cell r="M1203">
            <v>2980</v>
          </cell>
          <cell r="N1203">
            <v>3840</v>
          </cell>
        </row>
        <row r="1204">
          <cell r="F1204" t="str">
            <v>Treadmount Staircase Light</v>
          </cell>
          <cell r="G1204">
            <v>44.59</v>
          </cell>
          <cell r="H1204">
            <v>63.59</v>
          </cell>
          <cell r="I1204">
            <v>75.587999999999994</v>
          </cell>
          <cell r="J1204">
            <v>124.59</v>
          </cell>
          <cell r="K1204">
            <v>167.47800000000001</v>
          </cell>
          <cell r="L1204">
            <v>205.59</v>
          </cell>
          <cell r="M1204">
            <v>264.58999999999997</v>
          </cell>
          <cell r="N1204">
            <v>345.59</v>
          </cell>
        </row>
        <row r="1207">
          <cell r="F1207" t="str">
            <v xml:space="preserve">External Wall Lights </v>
          </cell>
          <cell r="G1207">
            <v>118.4</v>
          </cell>
          <cell r="H1207">
            <v>124.32</v>
          </cell>
          <cell r="I1207">
            <v>128.76</v>
          </cell>
          <cell r="J1207">
            <v>133.19999999999999</v>
          </cell>
          <cell r="K1207">
            <v>136.16</v>
          </cell>
          <cell r="L1207">
            <v>139.12</v>
          </cell>
          <cell r="M1207">
            <v>155.4</v>
          </cell>
          <cell r="N1207">
            <v>177.6</v>
          </cell>
        </row>
        <row r="1208">
          <cell r="F1208" t="str">
            <v>External Ground Mounted Lights</v>
          </cell>
          <cell r="G1208">
            <v>44.1</v>
          </cell>
          <cell r="H1208">
            <v>49</v>
          </cell>
          <cell r="I1208">
            <v>115.5</v>
          </cell>
          <cell r="J1208">
            <v>173.25</v>
          </cell>
          <cell r="K1208">
            <v>236.50000000000003</v>
          </cell>
          <cell r="L1208">
            <v>296.7</v>
          </cell>
          <cell r="M1208">
            <v>362.7</v>
          </cell>
          <cell r="N1208">
            <v>445.2</v>
          </cell>
        </row>
        <row r="1211">
          <cell r="F1211" t="str">
            <v>External Light Poles</v>
          </cell>
          <cell r="G1211">
            <v>1350</v>
          </cell>
          <cell r="H1211">
            <v>1350</v>
          </cell>
          <cell r="I1211">
            <v>1350</v>
          </cell>
          <cell r="J1211">
            <v>1350</v>
          </cell>
          <cell r="K1211">
            <v>1350</v>
          </cell>
          <cell r="L1211">
            <v>1350</v>
          </cell>
          <cell r="M1211">
            <v>1350</v>
          </cell>
          <cell r="N1211">
            <v>1350</v>
          </cell>
        </row>
        <row r="1216">
          <cell r="F1216" t="str">
            <v xml:space="preserve">Downlights </v>
          </cell>
          <cell r="G1216">
            <v>38.808</v>
          </cell>
          <cell r="H1216">
            <v>48.51</v>
          </cell>
          <cell r="I1216">
            <v>60.199999999999996</v>
          </cell>
          <cell r="J1216">
            <v>62.999999999999993</v>
          </cell>
          <cell r="K1216">
            <v>68.25</v>
          </cell>
          <cell r="L1216">
            <v>69.3</v>
          </cell>
          <cell r="M1216">
            <v>73.5</v>
          </cell>
          <cell r="N1216">
            <v>94.5</v>
          </cell>
        </row>
        <row r="1217">
          <cell r="F1217" t="str">
            <v xml:space="preserve">IXL to bathroom </v>
          </cell>
          <cell r="G1217">
            <v>221.76</v>
          </cell>
          <cell r="H1217">
            <v>277.2</v>
          </cell>
          <cell r="I1217">
            <v>344</v>
          </cell>
          <cell r="J1217">
            <v>360</v>
          </cell>
          <cell r="K1217">
            <v>390</v>
          </cell>
          <cell r="L1217">
            <v>396</v>
          </cell>
          <cell r="M1217">
            <v>420</v>
          </cell>
          <cell r="N1217">
            <v>540</v>
          </cell>
        </row>
        <row r="1218">
          <cell r="F1218" t="str">
            <v>Pendants</v>
          </cell>
          <cell r="G1218">
            <v>127.16</v>
          </cell>
          <cell r="H1218">
            <v>158.94999999999999</v>
          </cell>
          <cell r="I1218">
            <v>222.52999999999997</v>
          </cell>
          <cell r="J1218">
            <v>311.54199999999992</v>
          </cell>
          <cell r="K1218">
            <v>436.15879999999987</v>
          </cell>
          <cell r="L1218">
            <v>685</v>
          </cell>
          <cell r="M1218">
            <v>685</v>
          </cell>
          <cell r="N1218">
            <v>685</v>
          </cell>
        </row>
        <row r="1219">
          <cell r="F1219" t="str">
            <v xml:space="preserve">Strip lighting </v>
          </cell>
          <cell r="G1219">
            <v>71.2</v>
          </cell>
          <cell r="H1219">
            <v>89</v>
          </cell>
          <cell r="I1219">
            <v>89</v>
          </cell>
          <cell r="J1219">
            <v>89</v>
          </cell>
          <cell r="K1219">
            <v>89</v>
          </cell>
          <cell r="L1219">
            <v>89</v>
          </cell>
          <cell r="M1219">
            <v>89</v>
          </cell>
          <cell r="N1219">
            <v>89</v>
          </cell>
        </row>
        <row r="1220">
          <cell r="F1220" t="str">
            <v>Fluro</v>
          </cell>
          <cell r="G1220">
            <v>63.288000000000011</v>
          </cell>
          <cell r="H1220">
            <v>79.110000000000014</v>
          </cell>
          <cell r="I1220">
            <v>87.9</v>
          </cell>
          <cell r="J1220">
            <v>87.9</v>
          </cell>
          <cell r="K1220">
            <v>87.9</v>
          </cell>
          <cell r="L1220">
            <v>87.9</v>
          </cell>
          <cell r="M1220">
            <v>87.9</v>
          </cell>
          <cell r="N1220">
            <v>87.9</v>
          </cell>
        </row>
        <row r="1221">
          <cell r="F1221" t="str">
            <v>Internal Wall Mounted Lights</v>
          </cell>
          <cell r="G1221">
            <v>93.139200000000002</v>
          </cell>
          <cell r="H1221">
            <v>116.42399999999999</v>
          </cell>
          <cell r="I1221">
            <v>144.47999999999999</v>
          </cell>
          <cell r="J1221">
            <v>151.19999999999999</v>
          </cell>
          <cell r="K1221">
            <v>163.79999999999998</v>
          </cell>
          <cell r="L1221">
            <v>166.32</v>
          </cell>
          <cell r="M1221">
            <v>176.4</v>
          </cell>
          <cell r="N1221">
            <v>226.79999999999998</v>
          </cell>
        </row>
        <row r="1222">
          <cell r="F1222" t="str">
            <v xml:space="preserve">Track Lighting </v>
          </cell>
          <cell r="G1222">
            <v>71.208000000000013</v>
          </cell>
          <cell r="H1222">
            <v>89.01</v>
          </cell>
          <cell r="I1222">
            <v>142.19999999999999</v>
          </cell>
          <cell r="J1222">
            <v>284.2</v>
          </cell>
          <cell r="K1222">
            <v>321.60000000000002</v>
          </cell>
          <cell r="L1222">
            <v>410.3</v>
          </cell>
          <cell r="M1222">
            <v>590.6</v>
          </cell>
          <cell r="N1222">
            <v>690.6</v>
          </cell>
        </row>
        <row r="1223">
          <cell r="F1223" t="str">
            <v>Treadmount Staircase Light</v>
          </cell>
          <cell r="G1223">
            <v>31.213000000000001</v>
          </cell>
          <cell r="H1223">
            <v>44.512999999999998</v>
          </cell>
          <cell r="I1223">
            <v>52.911599999999993</v>
          </cell>
          <cell r="J1223">
            <v>87.212999999999994</v>
          </cell>
          <cell r="K1223">
            <v>117.2346</v>
          </cell>
          <cell r="L1223">
            <v>143.91299999999998</v>
          </cell>
          <cell r="M1223">
            <v>185.21299999999997</v>
          </cell>
          <cell r="N1223">
            <v>241.91299999999995</v>
          </cell>
        </row>
        <row r="1226">
          <cell r="F1226" t="str">
            <v xml:space="preserve">External Wall Lights </v>
          </cell>
          <cell r="G1226">
            <v>82.051199999999994</v>
          </cell>
          <cell r="H1226">
            <v>102.56399999999999</v>
          </cell>
          <cell r="I1226">
            <v>146.47499999999999</v>
          </cell>
          <cell r="J1226">
            <v>175.98000000000002</v>
          </cell>
          <cell r="K1226">
            <v>220.88000000000002</v>
          </cell>
          <cell r="L1226">
            <v>242.46600000000001</v>
          </cell>
          <cell r="M1226">
            <v>259.01694000000003</v>
          </cell>
          <cell r="N1226">
            <v>278.94132000000008</v>
          </cell>
        </row>
        <row r="1227">
          <cell r="F1227" t="str">
            <v>External Ground Mounted Lights</v>
          </cell>
          <cell r="G1227">
            <v>57.04</v>
          </cell>
          <cell r="H1227">
            <v>71.3</v>
          </cell>
          <cell r="I1227">
            <v>71.3</v>
          </cell>
          <cell r="J1227">
            <v>71.3</v>
          </cell>
          <cell r="K1227">
            <v>71.3</v>
          </cell>
          <cell r="L1227">
            <v>71.3</v>
          </cell>
          <cell r="M1227">
            <v>71.3</v>
          </cell>
          <cell r="N1227">
            <v>71.3</v>
          </cell>
        </row>
        <row r="1230">
          <cell r="F1230" t="str">
            <v>External Light Poles</v>
          </cell>
          <cell r="G1230">
            <v>650</v>
          </cell>
          <cell r="H1230">
            <v>650</v>
          </cell>
          <cell r="I1230">
            <v>650</v>
          </cell>
          <cell r="J1230">
            <v>650</v>
          </cell>
          <cell r="K1230">
            <v>650</v>
          </cell>
          <cell r="L1230">
            <v>650</v>
          </cell>
          <cell r="M1230">
            <v>650</v>
          </cell>
          <cell r="N1230">
            <v>650</v>
          </cell>
        </row>
        <row r="1235">
          <cell r="F1235" t="str">
            <v xml:space="preserve">Exhaust Fan </v>
          </cell>
          <cell r="G1235">
            <v>67.5</v>
          </cell>
          <cell r="H1235">
            <v>75</v>
          </cell>
          <cell r="I1235">
            <v>78.75</v>
          </cell>
          <cell r="J1235">
            <v>78.75</v>
          </cell>
          <cell r="K1235">
            <v>82.5</v>
          </cell>
          <cell r="L1235">
            <v>86.25</v>
          </cell>
          <cell r="M1235">
            <v>87.75</v>
          </cell>
          <cell r="N1235">
            <v>90</v>
          </cell>
        </row>
        <row r="1236">
          <cell r="F1236" t="str">
            <v>Smoke Detectors</v>
          </cell>
          <cell r="G1236">
            <v>85.5</v>
          </cell>
          <cell r="H1236">
            <v>95</v>
          </cell>
          <cell r="I1236">
            <v>99.75</v>
          </cell>
          <cell r="J1236">
            <v>99.75</v>
          </cell>
          <cell r="K1236">
            <v>104.50000000000001</v>
          </cell>
          <cell r="L1236">
            <v>109.24999999999999</v>
          </cell>
          <cell r="M1236">
            <v>111.14999999999999</v>
          </cell>
          <cell r="N1236">
            <v>114</v>
          </cell>
        </row>
        <row r="1237">
          <cell r="F1237" t="str">
            <v>Sweep Fan</v>
          </cell>
          <cell r="G1237">
            <v>257.08999999999997</v>
          </cell>
          <cell r="H1237">
            <v>285.64999999999998</v>
          </cell>
          <cell r="I1237">
            <v>355</v>
          </cell>
          <cell r="J1237">
            <v>426</v>
          </cell>
          <cell r="K1237">
            <v>511.2</v>
          </cell>
          <cell r="L1237">
            <v>785</v>
          </cell>
          <cell r="M1237">
            <v>932</v>
          </cell>
          <cell r="N1237">
            <v>1118.3999999999999</v>
          </cell>
        </row>
        <row r="1238">
          <cell r="F1238" t="str">
            <v>Exit Sign</v>
          </cell>
          <cell r="G1238">
            <v>98.9</v>
          </cell>
          <cell r="H1238">
            <v>108.79000000000002</v>
          </cell>
          <cell r="I1238">
            <v>119.66900000000003</v>
          </cell>
          <cell r="J1238">
            <v>131.63590000000005</v>
          </cell>
          <cell r="K1238">
            <v>144.79949000000008</v>
          </cell>
          <cell r="L1238">
            <v>159.27943900000011</v>
          </cell>
          <cell r="M1238">
            <v>175.20738290000014</v>
          </cell>
          <cell r="N1238">
            <v>192.72812119000017</v>
          </cell>
        </row>
        <row r="1239">
          <cell r="F1239" t="str">
            <v>Car Charger</v>
          </cell>
          <cell r="G1239">
            <v>890</v>
          </cell>
          <cell r="H1239">
            <v>979.00000000000011</v>
          </cell>
          <cell r="I1239">
            <v>1272.7000000000003</v>
          </cell>
          <cell r="J1239">
            <v>1654.5100000000004</v>
          </cell>
          <cell r="K1239">
            <v>2150.8630000000007</v>
          </cell>
          <cell r="L1239">
            <v>2796.121900000001</v>
          </cell>
          <cell r="M1239">
            <v>3634.9584700000014</v>
          </cell>
          <cell r="N1239">
            <v>4725.4460110000018</v>
          </cell>
        </row>
        <row r="1240">
          <cell r="F1240" t="str">
            <v>Camera</v>
          </cell>
          <cell r="G1240">
            <v>390</v>
          </cell>
          <cell r="H1240">
            <v>429.00000000000006</v>
          </cell>
          <cell r="I1240">
            <v>471.90000000000009</v>
          </cell>
          <cell r="J1240">
            <v>519.09000000000015</v>
          </cell>
          <cell r="K1240">
            <v>570.99900000000025</v>
          </cell>
          <cell r="L1240">
            <v>628.0989000000003</v>
          </cell>
          <cell r="M1240">
            <v>690.90879000000041</v>
          </cell>
          <cell r="N1240">
            <v>759.99966900000049</v>
          </cell>
        </row>
        <row r="1241">
          <cell r="F1241" t="str">
            <v xml:space="preserve">Camera Station </v>
          </cell>
          <cell r="G1241">
            <v>750</v>
          </cell>
          <cell r="H1241">
            <v>825.00000000000011</v>
          </cell>
          <cell r="I1241">
            <v>907.50000000000023</v>
          </cell>
          <cell r="J1241">
            <v>1179.7500000000002</v>
          </cell>
          <cell r="K1241">
            <v>1533.6750000000004</v>
          </cell>
          <cell r="L1241">
            <v>1993.7775000000006</v>
          </cell>
          <cell r="M1241">
            <v>2591.9107500000009</v>
          </cell>
          <cell r="N1241">
            <v>3369.4839750000015</v>
          </cell>
        </row>
        <row r="1242">
          <cell r="F1242" t="str">
            <v>Garden Lights</v>
          </cell>
          <cell r="G1242">
            <v>42</v>
          </cell>
          <cell r="H1242">
            <v>46.2</v>
          </cell>
          <cell r="I1242">
            <v>60.06</v>
          </cell>
          <cell r="J1242">
            <v>78.078000000000003</v>
          </cell>
          <cell r="K1242">
            <v>101.5014</v>
          </cell>
          <cell r="L1242">
            <v>131.95182</v>
          </cell>
          <cell r="M1242">
            <v>171.53736599999999</v>
          </cell>
          <cell r="N1242">
            <v>222.9985758</v>
          </cell>
        </row>
        <row r="1243">
          <cell r="F1243" t="str">
            <v>Emergency Lights</v>
          </cell>
          <cell r="G1243">
            <v>390</v>
          </cell>
          <cell r="H1243">
            <v>397.8</v>
          </cell>
          <cell r="I1243">
            <v>405.75600000000003</v>
          </cell>
          <cell r="J1243">
            <v>413.87112000000002</v>
          </cell>
          <cell r="K1243">
            <v>422.14854240000005</v>
          </cell>
          <cell r="L1243">
            <v>430.59151324800007</v>
          </cell>
          <cell r="M1243">
            <v>439.20334351296009</v>
          </cell>
          <cell r="N1243">
            <v>447.9874103832193</v>
          </cell>
        </row>
        <row r="1244">
          <cell r="F1244" t="str">
            <v>Sensor</v>
          </cell>
          <cell r="G1244">
            <v>175</v>
          </cell>
          <cell r="H1244">
            <v>178.5</v>
          </cell>
          <cell r="I1244">
            <v>182.07</v>
          </cell>
          <cell r="J1244">
            <v>185.7114</v>
          </cell>
          <cell r="K1244">
            <v>189.42562799999999</v>
          </cell>
          <cell r="L1244">
            <v>193.21414056</v>
          </cell>
          <cell r="M1244">
            <v>197.07842337120002</v>
          </cell>
          <cell r="N1244">
            <v>201.01999183862401</v>
          </cell>
        </row>
        <row r="1245">
          <cell r="F1245" t="str">
            <v>Ceiling Mount Projector</v>
          </cell>
          <cell r="G1245">
            <v>295</v>
          </cell>
          <cell r="H1245">
            <v>435</v>
          </cell>
          <cell r="I1245">
            <v>1299</v>
          </cell>
          <cell r="J1245">
            <v>1953</v>
          </cell>
          <cell r="K1245">
            <v>2459</v>
          </cell>
          <cell r="L1245">
            <v>3259</v>
          </cell>
          <cell r="M1245">
            <v>4265</v>
          </cell>
          <cell r="N1245">
            <v>5653.2</v>
          </cell>
        </row>
        <row r="1246">
          <cell r="F1246" t="str">
            <v>External Heat Strip Kit</v>
          </cell>
          <cell r="G1246">
            <v>45.59</v>
          </cell>
          <cell r="H1246">
            <v>185</v>
          </cell>
          <cell r="I1246">
            <v>245</v>
          </cell>
          <cell r="J1246">
            <v>245</v>
          </cell>
          <cell r="K1246">
            <v>245</v>
          </cell>
          <cell r="L1246">
            <v>635</v>
          </cell>
          <cell r="M1246">
            <v>635</v>
          </cell>
          <cell r="N1246">
            <v>745</v>
          </cell>
        </row>
        <row r="1247">
          <cell r="F1247" t="str">
            <v>Indoor Heat Panel Kit</v>
          </cell>
          <cell r="G1247">
            <v>45.59</v>
          </cell>
          <cell r="H1247">
            <v>99.56</v>
          </cell>
          <cell r="I1247">
            <v>185.59</v>
          </cell>
          <cell r="J1247">
            <v>245</v>
          </cell>
          <cell r="K1247">
            <v>245</v>
          </cell>
          <cell r="L1247">
            <v>485</v>
          </cell>
          <cell r="M1247">
            <v>549</v>
          </cell>
          <cell r="N1247">
            <v>635</v>
          </cell>
        </row>
        <row r="1250">
          <cell r="F1250" t="str">
            <v xml:space="preserve">Exhaust Fan </v>
          </cell>
          <cell r="G1250">
            <v>164.73600000000002</v>
          </cell>
          <cell r="H1250">
            <v>205.92000000000002</v>
          </cell>
          <cell r="I1250">
            <v>286</v>
          </cell>
          <cell r="J1250">
            <v>314.60000000000002</v>
          </cell>
          <cell r="K1250">
            <v>343.2</v>
          </cell>
          <cell r="L1250">
            <v>371.8</v>
          </cell>
          <cell r="M1250">
            <v>408.98</v>
          </cell>
          <cell r="N1250">
            <v>446.16</v>
          </cell>
        </row>
        <row r="1251">
          <cell r="F1251" t="str">
            <v>Smoke Detectors</v>
          </cell>
          <cell r="G1251">
            <v>66.528000000000006</v>
          </cell>
          <cell r="H1251">
            <v>83.16</v>
          </cell>
          <cell r="I1251">
            <v>103.2</v>
          </cell>
          <cell r="J1251">
            <v>108</v>
          </cell>
          <cell r="K1251">
            <v>117</v>
          </cell>
          <cell r="L1251">
            <v>118.8</v>
          </cell>
          <cell r="M1251">
            <v>126</v>
          </cell>
          <cell r="N1251">
            <v>162</v>
          </cell>
        </row>
        <row r="1252">
          <cell r="F1252" t="str">
            <v>Sweep Fan</v>
          </cell>
          <cell r="G1252">
            <v>89.81280000000001</v>
          </cell>
          <cell r="H1252">
            <v>112.26600000000001</v>
          </cell>
          <cell r="I1252">
            <v>139.32000000000002</v>
          </cell>
          <cell r="J1252">
            <v>167.18400000000003</v>
          </cell>
          <cell r="K1252">
            <v>200.62080000000003</v>
          </cell>
          <cell r="L1252">
            <v>240.74496000000002</v>
          </cell>
          <cell r="M1252">
            <v>288.89395200000001</v>
          </cell>
          <cell r="N1252">
            <v>346.6727424</v>
          </cell>
        </row>
        <row r="1253">
          <cell r="F1253" t="str">
            <v xml:space="preserve">Heated towel rail </v>
          </cell>
          <cell r="G1253">
            <v>247.10400000000004</v>
          </cell>
          <cell r="H1253">
            <v>308.88000000000005</v>
          </cell>
          <cell r="I1253">
            <v>429</v>
          </cell>
          <cell r="J1253">
            <v>471.90000000000003</v>
          </cell>
          <cell r="K1253">
            <v>514.79999999999995</v>
          </cell>
          <cell r="L1253">
            <v>557.70000000000005</v>
          </cell>
          <cell r="M1253">
            <v>613.47000000000014</v>
          </cell>
          <cell r="N1253">
            <v>669.24</v>
          </cell>
        </row>
        <row r="1254">
          <cell r="F1254" t="str">
            <v>Exit Sign</v>
          </cell>
          <cell r="G1254">
            <v>45.288000000000004</v>
          </cell>
          <cell r="H1254">
            <v>56.61</v>
          </cell>
          <cell r="I1254">
            <v>65.441159999999996</v>
          </cell>
          <cell r="J1254">
            <v>66.749983200000003</v>
          </cell>
          <cell r="K1254">
            <v>68.084982863999997</v>
          </cell>
          <cell r="L1254">
            <v>69.446682521279996</v>
          </cell>
          <cell r="M1254">
            <v>70.835616171705595</v>
          </cell>
          <cell r="N1254">
            <v>72.252328495139707</v>
          </cell>
        </row>
        <row r="1255">
          <cell r="F1255" t="str">
            <v>Car Charger</v>
          </cell>
          <cell r="G1255">
            <v>712.80000000000007</v>
          </cell>
          <cell r="H1255">
            <v>891</v>
          </cell>
          <cell r="I1255">
            <v>1029.9960000000001</v>
          </cell>
          <cell r="J1255">
            <v>1050.5959200000002</v>
          </cell>
          <cell r="K1255">
            <v>1071.6078384000002</v>
          </cell>
          <cell r="L1255">
            <v>1093.0399951680001</v>
          </cell>
          <cell r="M1255">
            <v>1114.9007950713601</v>
          </cell>
          <cell r="N1255">
            <v>1137.1988109727874</v>
          </cell>
        </row>
        <row r="1256">
          <cell r="F1256" t="str">
            <v>Camera</v>
          </cell>
          <cell r="G1256">
            <v>68.400000000000006</v>
          </cell>
          <cell r="H1256">
            <v>85.5</v>
          </cell>
          <cell r="I1256">
            <v>98.838000000000008</v>
          </cell>
          <cell r="J1256">
            <v>100.81476000000001</v>
          </cell>
          <cell r="K1256">
            <v>102.83105520000001</v>
          </cell>
          <cell r="L1256">
            <v>104.88767630400001</v>
          </cell>
          <cell r="M1256">
            <v>106.98542983008001</v>
          </cell>
          <cell r="N1256">
            <v>109.12513842668162</v>
          </cell>
        </row>
        <row r="1257">
          <cell r="F1257" t="str">
            <v>Garden Lights</v>
          </cell>
          <cell r="G1257">
            <v>30.240000000000006</v>
          </cell>
          <cell r="H1257">
            <v>37.800000000000004</v>
          </cell>
          <cell r="I1257">
            <v>43.696800000000003</v>
          </cell>
          <cell r="J1257">
            <v>44.570736000000004</v>
          </cell>
          <cell r="K1257">
            <v>45.462150720000004</v>
          </cell>
          <cell r="L1257">
            <v>46.371393734400002</v>
          </cell>
          <cell r="M1257">
            <v>47.298821609088002</v>
          </cell>
          <cell r="N1257">
            <v>48.24479804126976</v>
          </cell>
        </row>
        <row r="1258">
          <cell r="F1258" t="str">
            <v>Heated Towel Rail</v>
          </cell>
          <cell r="G1258">
            <v>280.8</v>
          </cell>
          <cell r="H1258">
            <v>351</v>
          </cell>
          <cell r="I1258">
            <v>405.75600000000003</v>
          </cell>
          <cell r="J1258">
            <v>413.87112000000002</v>
          </cell>
          <cell r="K1258">
            <v>422.14854240000005</v>
          </cell>
          <cell r="L1258">
            <v>430.59151324800007</v>
          </cell>
          <cell r="M1258">
            <v>439.20334351296009</v>
          </cell>
          <cell r="N1258">
            <v>447.9874103832193</v>
          </cell>
        </row>
        <row r="1259">
          <cell r="F1259" t="str">
            <v>Emergency Lights</v>
          </cell>
          <cell r="G1259">
            <v>66.672000000000011</v>
          </cell>
          <cell r="H1259">
            <v>83.34</v>
          </cell>
          <cell r="I1259">
            <v>96.341040000000007</v>
          </cell>
          <cell r="J1259">
            <v>98.267860800000008</v>
          </cell>
          <cell r="K1259">
            <v>100.23321801600001</v>
          </cell>
          <cell r="L1259">
            <v>102.23788237632002</v>
          </cell>
          <cell r="M1259">
            <v>104.28264002384641</v>
          </cell>
          <cell r="N1259">
            <v>106.36829282432335</v>
          </cell>
        </row>
        <row r="1260">
          <cell r="F1260" t="str">
            <v>Sensor</v>
          </cell>
          <cell r="G1260">
            <v>56.808000000000007</v>
          </cell>
          <cell r="H1260">
            <v>71.010000000000005</v>
          </cell>
          <cell r="I1260">
            <v>82.087560000000011</v>
          </cell>
          <cell r="J1260">
            <v>83.729311200000012</v>
          </cell>
          <cell r="K1260">
            <v>85.403897424000007</v>
          </cell>
          <cell r="L1260">
            <v>87.111975372480003</v>
          </cell>
          <cell r="M1260">
            <v>88.8542148799296</v>
          </cell>
          <cell r="N1260">
            <v>90.631299177528192</v>
          </cell>
        </row>
        <row r="1261">
          <cell r="F1261" t="str">
            <v>Hand Dryers</v>
          </cell>
          <cell r="G1261">
            <v>338.16680000000002</v>
          </cell>
          <cell r="H1261">
            <v>338.16680000000002</v>
          </cell>
          <cell r="I1261">
            <v>338.16680000000002</v>
          </cell>
          <cell r="J1261">
            <v>421.67200000000003</v>
          </cell>
          <cell r="K1261">
            <v>421.67200000000003</v>
          </cell>
          <cell r="L1261">
            <v>538.23599999999999</v>
          </cell>
          <cell r="M1261">
            <v>538.23599999999999</v>
          </cell>
          <cell r="N1261">
            <v>538.23599999999999</v>
          </cell>
        </row>
        <row r="1262">
          <cell r="F1262" t="str">
            <v>Ceiling Mount Projector</v>
          </cell>
          <cell r="G1262">
            <v>147.5</v>
          </cell>
          <cell r="H1262">
            <v>217.5</v>
          </cell>
          <cell r="I1262">
            <v>649.5</v>
          </cell>
          <cell r="J1262">
            <v>976.5</v>
          </cell>
          <cell r="K1262">
            <v>1229.5</v>
          </cell>
          <cell r="L1262">
            <v>1629.5</v>
          </cell>
          <cell r="M1262">
            <v>2132.5</v>
          </cell>
          <cell r="N1262">
            <v>2826.6</v>
          </cell>
        </row>
        <row r="1263">
          <cell r="F1263" t="str">
            <v>External Heat Strip Kit</v>
          </cell>
          <cell r="G1263">
            <v>22.795000000000002</v>
          </cell>
          <cell r="H1263">
            <v>92.5</v>
          </cell>
          <cell r="I1263">
            <v>122.5</v>
          </cell>
          <cell r="J1263">
            <v>122.5</v>
          </cell>
          <cell r="K1263">
            <v>122.5</v>
          </cell>
          <cell r="L1263">
            <v>317.5</v>
          </cell>
          <cell r="M1263">
            <v>317.5</v>
          </cell>
          <cell r="N1263">
            <v>372.5</v>
          </cell>
        </row>
        <row r="1264">
          <cell r="F1264" t="str">
            <v>Indoor Heat Panel Kit</v>
          </cell>
          <cell r="G1264">
            <v>22.795000000000002</v>
          </cell>
          <cell r="H1264">
            <v>49.78</v>
          </cell>
          <cell r="I1264">
            <v>92.795000000000002</v>
          </cell>
          <cell r="J1264">
            <v>122.5</v>
          </cell>
          <cell r="K1264">
            <v>122.5</v>
          </cell>
          <cell r="L1264">
            <v>242.5</v>
          </cell>
          <cell r="M1264">
            <v>274.5</v>
          </cell>
          <cell r="N1264">
            <v>317.5</v>
          </cell>
        </row>
        <row r="1267">
          <cell r="F1267" t="str">
            <v xml:space="preserve">2 way switching </v>
          </cell>
          <cell r="G1267">
            <v>49.5</v>
          </cell>
          <cell r="H1267">
            <v>55</v>
          </cell>
          <cell r="I1267">
            <v>57.75</v>
          </cell>
          <cell r="J1267">
            <v>57.75</v>
          </cell>
          <cell r="K1267">
            <v>60.500000000000007</v>
          </cell>
          <cell r="L1267">
            <v>63.249999999999993</v>
          </cell>
          <cell r="M1267">
            <v>64.349999999999994</v>
          </cell>
          <cell r="N1267">
            <v>66</v>
          </cell>
        </row>
        <row r="1268">
          <cell r="F1268" t="str">
            <v xml:space="preserve">3 way switching </v>
          </cell>
          <cell r="G1268">
            <v>89.100000000000009</v>
          </cell>
          <cell r="H1268">
            <v>99</v>
          </cell>
          <cell r="I1268">
            <v>103.95</v>
          </cell>
          <cell r="J1268">
            <v>103.95</v>
          </cell>
          <cell r="K1268">
            <v>108.9</v>
          </cell>
          <cell r="L1268">
            <v>113.85</v>
          </cell>
          <cell r="M1268">
            <v>115.83</v>
          </cell>
          <cell r="N1268">
            <v>118.8</v>
          </cell>
        </row>
        <row r="1269">
          <cell r="F1269" t="str">
            <v>Dimmer</v>
          </cell>
          <cell r="G1269">
            <v>89.100000000000009</v>
          </cell>
          <cell r="H1269">
            <v>99</v>
          </cell>
          <cell r="I1269">
            <v>103.95</v>
          </cell>
          <cell r="J1269">
            <v>103.95</v>
          </cell>
          <cell r="K1269">
            <v>108.9</v>
          </cell>
          <cell r="L1269">
            <v>113.85</v>
          </cell>
          <cell r="M1269">
            <v>115.83</v>
          </cell>
          <cell r="N1269">
            <v>118.8</v>
          </cell>
        </row>
        <row r="1272">
          <cell r="F1272" t="str">
            <v>Speakers</v>
          </cell>
          <cell r="G1272">
            <v>105</v>
          </cell>
          <cell r="H1272">
            <v>165.65</v>
          </cell>
          <cell r="I1272">
            <v>245.1</v>
          </cell>
          <cell r="J1272">
            <v>285.58999999999997</v>
          </cell>
          <cell r="K1272">
            <v>350</v>
          </cell>
          <cell r="L1272">
            <v>500</v>
          </cell>
          <cell r="M1272">
            <v>785</v>
          </cell>
          <cell r="N1272">
            <v>985</v>
          </cell>
        </row>
        <row r="1273">
          <cell r="F1273" t="str">
            <v>Electronic Digi-lock</v>
          </cell>
          <cell r="G1273">
            <v>64</v>
          </cell>
          <cell r="H1273">
            <v>89.59</v>
          </cell>
          <cell r="I1273">
            <v>145.29</v>
          </cell>
          <cell r="J1273">
            <v>205</v>
          </cell>
          <cell r="K1273">
            <v>370</v>
          </cell>
          <cell r="L1273">
            <v>529</v>
          </cell>
          <cell r="M1273">
            <v>655.59</v>
          </cell>
          <cell r="N1273">
            <v>800</v>
          </cell>
        </row>
        <row r="1274">
          <cell r="F1274" t="str">
            <v>Card Access Systems</v>
          </cell>
          <cell r="G1274">
            <v>44.58</v>
          </cell>
          <cell r="H1274">
            <v>95.59</v>
          </cell>
          <cell r="I1274">
            <v>163.59</v>
          </cell>
          <cell r="J1274">
            <v>204.59</v>
          </cell>
          <cell r="K1274">
            <v>324.58999999999997</v>
          </cell>
          <cell r="L1274">
            <v>435.59</v>
          </cell>
          <cell r="M1274">
            <v>594.45799999999997</v>
          </cell>
          <cell r="N1274">
            <v>645.59</v>
          </cell>
        </row>
        <row r="1275">
          <cell r="F1275" t="str">
            <v>Key Pad Access to Doors</v>
          </cell>
          <cell r="G1275">
            <v>35.664000000000001</v>
          </cell>
          <cell r="H1275">
            <v>76.472000000000008</v>
          </cell>
          <cell r="I1275">
            <v>130.87200000000001</v>
          </cell>
          <cell r="J1275">
            <v>163.67200000000003</v>
          </cell>
          <cell r="K1275">
            <v>259.67199999999997</v>
          </cell>
          <cell r="L1275">
            <v>348.47199999999998</v>
          </cell>
          <cell r="M1275">
            <v>475.56639999999999</v>
          </cell>
          <cell r="N1275">
            <v>516.47200000000009</v>
          </cell>
        </row>
        <row r="1276">
          <cell r="F1276" t="str">
            <v>Electrical Striker Plates</v>
          </cell>
          <cell r="G1276">
            <v>120</v>
          </cell>
          <cell r="H1276">
            <v>159.59</v>
          </cell>
          <cell r="I1276">
            <v>241.59</v>
          </cell>
          <cell r="J1276">
            <v>294.8</v>
          </cell>
          <cell r="K1276">
            <v>325.56900000000002</v>
          </cell>
          <cell r="L1276">
            <v>405.52600000000001</v>
          </cell>
          <cell r="M1276">
            <v>645.59</v>
          </cell>
          <cell r="N1276">
            <v>904.82</v>
          </cell>
        </row>
        <row r="1277">
          <cell r="F1277" t="str">
            <v>Communication Racks &amp; Trays</v>
          </cell>
          <cell r="G1277">
            <v>28.59</v>
          </cell>
          <cell r="H1277">
            <v>28.59</v>
          </cell>
          <cell r="I1277">
            <v>28.59</v>
          </cell>
          <cell r="J1277">
            <v>28.59</v>
          </cell>
          <cell r="K1277">
            <v>28.59</v>
          </cell>
          <cell r="L1277">
            <v>28.59</v>
          </cell>
          <cell r="M1277">
            <v>28.59</v>
          </cell>
          <cell r="N1277">
            <v>28.59</v>
          </cell>
        </row>
        <row r="1280">
          <cell r="F1280" t="str">
            <v>Speakers</v>
          </cell>
          <cell r="G1280">
            <v>42</v>
          </cell>
          <cell r="H1280">
            <v>66.260000000000005</v>
          </cell>
          <cell r="I1280">
            <v>98.04</v>
          </cell>
          <cell r="J1280">
            <v>114.23599999999999</v>
          </cell>
          <cell r="K1280">
            <v>140</v>
          </cell>
          <cell r="L1280">
            <v>200</v>
          </cell>
          <cell r="M1280">
            <v>314</v>
          </cell>
          <cell r="N1280">
            <v>394</v>
          </cell>
        </row>
        <row r="1281">
          <cell r="F1281" t="str">
            <v>Electronic Digi-lock</v>
          </cell>
          <cell r="G1281">
            <v>25.6</v>
          </cell>
          <cell r="H1281">
            <v>35.836000000000006</v>
          </cell>
          <cell r="I1281">
            <v>58.116</v>
          </cell>
          <cell r="J1281">
            <v>82</v>
          </cell>
          <cell r="K1281">
            <v>148</v>
          </cell>
          <cell r="L1281">
            <v>211.60000000000002</v>
          </cell>
          <cell r="M1281">
            <v>262.23600000000005</v>
          </cell>
          <cell r="N1281">
            <v>320</v>
          </cell>
        </row>
        <row r="1282">
          <cell r="F1282" t="str">
            <v>Card Access Systems</v>
          </cell>
          <cell r="G1282">
            <v>17.832000000000001</v>
          </cell>
          <cell r="H1282">
            <v>38.236000000000004</v>
          </cell>
          <cell r="I1282">
            <v>65.436000000000007</v>
          </cell>
          <cell r="J1282">
            <v>81.836000000000013</v>
          </cell>
          <cell r="K1282">
            <v>129.83599999999998</v>
          </cell>
          <cell r="L1282">
            <v>174.23599999999999</v>
          </cell>
          <cell r="M1282">
            <v>237.78319999999999</v>
          </cell>
          <cell r="N1282">
            <v>258.23600000000005</v>
          </cell>
        </row>
        <row r="1283">
          <cell r="F1283" t="str">
            <v>Key Pad Access to Doors</v>
          </cell>
          <cell r="G1283">
            <v>14.265600000000001</v>
          </cell>
          <cell r="H1283">
            <v>30.588800000000006</v>
          </cell>
          <cell r="I1283">
            <v>52.348800000000011</v>
          </cell>
          <cell r="J1283">
            <v>65.468800000000016</v>
          </cell>
          <cell r="K1283">
            <v>103.86879999999999</v>
          </cell>
          <cell r="L1283">
            <v>139.3888</v>
          </cell>
          <cell r="M1283">
            <v>190.22656000000001</v>
          </cell>
          <cell r="N1283">
            <v>206.58880000000005</v>
          </cell>
        </row>
        <row r="1284">
          <cell r="F1284" t="str">
            <v>Electrical Striker Plates</v>
          </cell>
          <cell r="G1284">
            <v>48</v>
          </cell>
          <cell r="H1284">
            <v>63.836000000000006</v>
          </cell>
          <cell r="I1284">
            <v>96.63600000000001</v>
          </cell>
          <cell r="J1284">
            <v>117.92000000000002</v>
          </cell>
          <cell r="K1284">
            <v>130.22760000000002</v>
          </cell>
          <cell r="L1284">
            <v>162.21040000000002</v>
          </cell>
          <cell r="M1284">
            <v>258.23600000000005</v>
          </cell>
          <cell r="N1284">
            <v>361.92800000000005</v>
          </cell>
        </row>
        <row r="1285">
          <cell r="F1285" t="str">
            <v>Communication Racks &amp; Trays</v>
          </cell>
          <cell r="G1285">
            <v>15.59</v>
          </cell>
          <cell r="H1285">
            <v>15.59</v>
          </cell>
          <cell r="I1285">
            <v>15.59</v>
          </cell>
          <cell r="J1285">
            <v>15.59</v>
          </cell>
          <cell r="K1285">
            <v>15.59</v>
          </cell>
          <cell r="L1285">
            <v>15.59</v>
          </cell>
          <cell r="M1285">
            <v>15.59</v>
          </cell>
          <cell r="N1285">
            <v>15.59</v>
          </cell>
        </row>
        <row r="1288">
          <cell r="F1288" t="str">
            <v>Built in Oven</v>
          </cell>
          <cell r="G1288">
            <v>211.41120000000006</v>
          </cell>
          <cell r="H1288">
            <v>264.26400000000007</v>
          </cell>
          <cell r="I1288">
            <v>330.33000000000004</v>
          </cell>
          <cell r="J1288">
            <v>495.3900000000001</v>
          </cell>
          <cell r="K1288">
            <v>726.66000000000008</v>
          </cell>
          <cell r="L1288">
            <v>1063.52</v>
          </cell>
          <cell r="M1288">
            <v>1514.9160000000002</v>
          </cell>
          <cell r="N1288">
            <v>2019.84</v>
          </cell>
        </row>
        <row r="1289">
          <cell r="F1289" t="str">
            <v>Cook Tops</v>
          </cell>
          <cell r="G1289">
            <v>451.58400000000006</v>
          </cell>
          <cell r="H1289">
            <v>564.48</v>
          </cell>
          <cell r="I1289">
            <v>705.6</v>
          </cell>
          <cell r="J1289">
            <v>1058.4000000000001</v>
          </cell>
          <cell r="K1289">
            <v>1552.1000000000001</v>
          </cell>
          <cell r="L1289">
            <v>2271.8249999999998</v>
          </cell>
          <cell r="M1289">
            <v>3236.22</v>
          </cell>
          <cell r="N1289">
            <v>4314.5999999999995</v>
          </cell>
        </row>
        <row r="1290">
          <cell r="F1290" t="str">
            <v>Rangehoods</v>
          </cell>
          <cell r="G1290">
            <v>198.77760000000004</v>
          </cell>
          <cell r="H1290">
            <v>248.47200000000004</v>
          </cell>
          <cell r="I1290">
            <v>310.59000000000003</v>
          </cell>
          <cell r="J1290">
            <v>465.99000000000007</v>
          </cell>
          <cell r="K1290">
            <v>683.32000000000016</v>
          </cell>
          <cell r="L1290">
            <v>1000.04</v>
          </cell>
          <cell r="M1290">
            <v>1221.0119999999999</v>
          </cell>
          <cell r="N1290">
            <v>1502.64</v>
          </cell>
        </row>
        <row r="1291">
          <cell r="F1291" t="str">
            <v>Microwaves</v>
          </cell>
          <cell r="G1291">
            <v>64.243200000000016</v>
          </cell>
          <cell r="H1291">
            <v>80.304000000000016</v>
          </cell>
          <cell r="I1291">
            <v>100.38000000000001</v>
          </cell>
          <cell r="J1291">
            <v>150.36000000000001</v>
          </cell>
          <cell r="K1291">
            <v>220.66000000000005</v>
          </cell>
          <cell r="L1291">
            <v>322.92</v>
          </cell>
          <cell r="M1291">
            <v>460.04399999999998</v>
          </cell>
          <cell r="N1291">
            <v>613.43999999999994</v>
          </cell>
        </row>
        <row r="1292">
          <cell r="F1292" t="str">
            <v>Draw Warmers</v>
          </cell>
          <cell r="G1292">
            <v>320.94720000000007</v>
          </cell>
          <cell r="H1292">
            <v>401.18400000000003</v>
          </cell>
          <cell r="I1292">
            <v>501.48</v>
          </cell>
          <cell r="J1292">
            <v>752.22000000000014</v>
          </cell>
          <cell r="K1292">
            <v>1103.3</v>
          </cell>
          <cell r="L1292">
            <v>1268.68</v>
          </cell>
          <cell r="M1292">
            <v>1807.182</v>
          </cell>
          <cell r="N1292">
            <v>2409.6</v>
          </cell>
        </row>
        <row r="1293">
          <cell r="F1293" t="str">
            <v>Fridge</v>
          </cell>
          <cell r="G1293">
            <v>286.67520000000007</v>
          </cell>
          <cell r="H1293">
            <v>358.34400000000005</v>
          </cell>
          <cell r="I1293">
            <v>447.93000000000006</v>
          </cell>
          <cell r="J1293">
            <v>627.06000000000006</v>
          </cell>
          <cell r="K1293">
            <v>919.82000000000016</v>
          </cell>
          <cell r="L1293">
            <v>1442.33</v>
          </cell>
          <cell r="M1293">
            <v>2201.2379999999998</v>
          </cell>
          <cell r="N1293">
            <v>2934.7200000000003</v>
          </cell>
        </row>
        <row r="1294">
          <cell r="F1294" t="str">
            <v>Wine Fridge</v>
          </cell>
          <cell r="G1294">
            <v>167.73120000000006</v>
          </cell>
          <cell r="H1294">
            <v>209.66400000000004</v>
          </cell>
          <cell r="I1294">
            <v>262.08000000000004</v>
          </cell>
          <cell r="J1294">
            <v>393.12000000000006</v>
          </cell>
          <cell r="K1294">
            <v>576.62000000000012</v>
          </cell>
          <cell r="L1294">
            <v>843.86999999999989</v>
          </cell>
          <cell r="M1294">
            <v>1202.058</v>
          </cell>
          <cell r="N1294">
            <v>1602.72</v>
          </cell>
        </row>
        <row r="1295">
          <cell r="F1295" t="str">
            <v>Coffee Machine</v>
          </cell>
          <cell r="G1295">
            <v>354.858</v>
          </cell>
          <cell r="H1295">
            <v>432.95900000000006</v>
          </cell>
          <cell r="I1295">
            <v>579.15899999999999</v>
          </cell>
          <cell r="J1295">
            <v>579.15899999999999</v>
          </cell>
          <cell r="K1295">
            <v>645.59</v>
          </cell>
          <cell r="L1295">
            <v>645.59</v>
          </cell>
          <cell r="M1295">
            <v>748.84799999999996</v>
          </cell>
          <cell r="N1295">
            <v>878.55799999999999</v>
          </cell>
        </row>
        <row r="1299">
          <cell r="F1299" t="str">
            <v xml:space="preserve">Alarm System </v>
          </cell>
          <cell r="G1299">
            <v>3555</v>
          </cell>
          <cell r="H1299">
            <v>3950</v>
          </cell>
          <cell r="I1299">
            <v>4147.5</v>
          </cell>
          <cell r="J1299">
            <v>4147.5</v>
          </cell>
          <cell r="K1299">
            <v>4345</v>
          </cell>
          <cell r="L1299">
            <v>4542.5</v>
          </cell>
          <cell r="M1299">
            <v>4621.5</v>
          </cell>
          <cell r="N1299">
            <v>4740</v>
          </cell>
        </row>
        <row r="1300">
          <cell r="F1300" t="str">
            <v>Intercom</v>
          </cell>
          <cell r="G1300">
            <v>1125</v>
          </cell>
          <cell r="H1300">
            <v>1250</v>
          </cell>
          <cell r="I1300">
            <v>1312.5</v>
          </cell>
          <cell r="J1300">
            <v>1312.5</v>
          </cell>
          <cell r="K1300">
            <v>1375</v>
          </cell>
          <cell r="L1300">
            <v>1437.5</v>
          </cell>
          <cell r="M1300">
            <v>1462.5</v>
          </cell>
          <cell r="N1300">
            <v>1500</v>
          </cell>
        </row>
        <row r="1301">
          <cell r="F1301" t="str">
            <v>Sensors</v>
          </cell>
          <cell r="G1301">
            <v>180</v>
          </cell>
          <cell r="H1301">
            <v>180</v>
          </cell>
          <cell r="I1301">
            <v>180</v>
          </cell>
          <cell r="J1301">
            <v>180</v>
          </cell>
          <cell r="K1301">
            <v>180</v>
          </cell>
          <cell r="L1301">
            <v>180</v>
          </cell>
          <cell r="M1301">
            <v>180</v>
          </cell>
          <cell r="N1301">
            <v>180</v>
          </cell>
        </row>
        <row r="1302">
          <cell r="F1302" t="str">
            <v>Solar PV System</v>
          </cell>
          <cell r="G1302">
            <v>6500</v>
          </cell>
          <cell r="H1302">
            <v>6500</v>
          </cell>
          <cell r="I1302">
            <v>6500</v>
          </cell>
          <cell r="J1302">
            <v>6500</v>
          </cell>
          <cell r="K1302">
            <v>6500</v>
          </cell>
          <cell r="L1302">
            <v>6500</v>
          </cell>
          <cell r="M1302">
            <v>6500</v>
          </cell>
          <cell r="N1302">
            <v>6500</v>
          </cell>
        </row>
        <row r="1303">
          <cell r="F1303" t="str">
            <v>CCTV</v>
          </cell>
          <cell r="G1303">
            <v>1950</v>
          </cell>
          <cell r="H1303">
            <v>1950</v>
          </cell>
          <cell r="I1303">
            <v>1950</v>
          </cell>
          <cell r="J1303">
            <v>1950</v>
          </cell>
          <cell r="K1303">
            <v>1950</v>
          </cell>
          <cell r="L1303">
            <v>1950</v>
          </cell>
          <cell r="M1303">
            <v>1950</v>
          </cell>
          <cell r="N1303">
            <v>1950</v>
          </cell>
        </row>
        <row r="1304">
          <cell r="F1304" t="str">
            <v>Home Automation</v>
          </cell>
          <cell r="G1304">
            <v>6500</v>
          </cell>
          <cell r="H1304">
            <v>6500</v>
          </cell>
          <cell r="I1304">
            <v>6500</v>
          </cell>
          <cell r="J1304">
            <v>6500</v>
          </cell>
          <cell r="K1304">
            <v>18000</v>
          </cell>
          <cell r="L1304">
            <v>18000</v>
          </cell>
          <cell r="M1304">
            <v>18000</v>
          </cell>
          <cell r="N1304">
            <v>18000</v>
          </cell>
        </row>
        <row r="1307">
          <cell r="G1307">
            <v>2</v>
          </cell>
          <cell r="H1307">
            <v>3</v>
          </cell>
          <cell r="I1307">
            <v>4</v>
          </cell>
          <cell r="J1307">
            <v>5</v>
          </cell>
          <cell r="K1307">
            <v>6</v>
          </cell>
          <cell r="L1307">
            <v>7</v>
          </cell>
          <cell r="M1307">
            <v>8</v>
          </cell>
          <cell r="N1307">
            <v>9</v>
          </cell>
        </row>
        <row r="1310">
          <cell r="F1310" t="str">
            <v>Tiles (floor)</v>
          </cell>
          <cell r="G1310">
            <v>25</v>
          </cell>
          <cell r="H1310">
            <v>38</v>
          </cell>
          <cell r="I1310">
            <v>48</v>
          </cell>
          <cell r="J1310">
            <v>65</v>
          </cell>
          <cell r="K1310">
            <v>84</v>
          </cell>
          <cell r="L1310">
            <v>110</v>
          </cell>
          <cell r="M1310">
            <v>150</v>
          </cell>
          <cell r="N1310">
            <v>195</v>
          </cell>
        </row>
        <row r="1311">
          <cell r="F1311" t="str">
            <v xml:space="preserve">Tiles (walls) </v>
          </cell>
          <cell r="G1311">
            <v>25</v>
          </cell>
          <cell r="H1311">
            <v>38</v>
          </cell>
          <cell r="I1311">
            <v>48</v>
          </cell>
          <cell r="J1311">
            <v>65</v>
          </cell>
          <cell r="K1311">
            <v>84</v>
          </cell>
          <cell r="L1311">
            <v>110</v>
          </cell>
          <cell r="M1311">
            <v>150</v>
          </cell>
          <cell r="N1311">
            <v>195</v>
          </cell>
        </row>
        <row r="1312">
          <cell r="F1312" t="str">
            <v>Wet Room Moasics</v>
          </cell>
          <cell r="G1312">
            <v>1200</v>
          </cell>
          <cell r="H1312">
            <v>1440</v>
          </cell>
          <cell r="I1312">
            <v>1680</v>
          </cell>
          <cell r="J1312">
            <v>1800</v>
          </cell>
          <cell r="K1312">
            <v>2160</v>
          </cell>
          <cell r="L1312">
            <v>2400</v>
          </cell>
          <cell r="M1312">
            <v>2700</v>
          </cell>
          <cell r="N1312">
            <v>3000</v>
          </cell>
        </row>
        <row r="1313">
          <cell r="F1313" t="str">
            <v>Tiling Sundries</v>
          </cell>
          <cell r="G1313">
            <v>6.62</v>
          </cell>
          <cell r="H1313">
            <v>7.6129999999999995</v>
          </cell>
          <cell r="I1313">
            <v>8.7549499999999991</v>
          </cell>
          <cell r="J1313">
            <v>10.068192499999999</v>
          </cell>
          <cell r="K1313">
            <v>11.578421374999998</v>
          </cell>
          <cell r="L1313">
            <v>13.315184581249996</v>
          </cell>
          <cell r="M1313">
            <v>15.312462268437494</v>
          </cell>
          <cell r="N1313">
            <v>17.609331608703116</v>
          </cell>
        </row>
        <row r="1314">
          <cell r="F1314" t="str">
            <v>Non Slip Floor Tiles</v>
          </cell>
          <cell r="G1314">
            <v>39.6</v>
          </cell>
          <cell r="H1314">
            <v>44</v>
          </cell>
          <cell r="I1314">
            <v>71.400000000000006</v>
          </cell>
          <cell r="J1314">
            <v>92.4</v>
          </cell>
          <cell r="K1314">
            <v>126.50000000000001</v>
          </cell>
          <cell r="L1314">
            <v>158.69999999999999</v>
          </cell>
          <cell r="M1314">
            <v>193.04999999999998</v>
          </cell>
          <cell r="N1314">
            <v>238.79999999999998</v>
          </cell>
        </row>
        <row r="1318">
          <cell r="F1318" t="str">
            <v>Tile labour</v>
          </cell>
          <cell r="G1318">
            <v>40.800000000000004</v>
          </cell>
          <cell r="H1318">
            <v>51</v>
          </cell>
          <cell r="I1318">
            <v>68</v>
          </cell>
          <cell r="J1318">
            <v>73</v>
          </cell>
          <cell r="K1318">
            <v>85</v>
          </cell>
          <cell r="L1318">
            <v>100</v>
          </cell>
          <cell r="M1318">
            <v>150</v>
          </cell>
          <cell r="N1318">
            <v>250</v>
          </cell>
        </row>
        <row r="1319">
          <cell r="F1319" t="str">
            <v>Tiling Sundries</v>
          </cell>
          <cell r="G1319">
            <v>4.8960000000000008</v>
          </cell>
          <cell r="H1319">
            <v>6.12</v>
          </cell>
          <cell r="I1319">
            <v>9.5219999999999985</v>
          </cell>
          <cell r="J1319">
            <v>10.950299999999997</v>
          </cell>
          <cell r="K1319">
            <v>12.592844999999995</v>
          </cell>
          <cell r="L1319">
            <v>14.481771749999993</v>
          </cell>
          <cell r="M1319">
            <v>16.65403751249999</v>
          </cell>
          <cell r="N1319">
            <v>19.152143139374985</v>
          </cell>
        </row>
        <row r="1320">
          <cell r="F1320" t="str">
            <v>Wet Room Moasics</v>
          </cell>
          <cell r="G1320">
            <v>714</v>
          </cell>
          <cell r="H1320">
            <v>892.5</v>
          </cell>
          <cell r="I1320">
            <v>1470</v>
          </cell>
          <cell r="J1320">
            <v>1680</v>
          </cell>
          <cell r="K1320">
            <v>1890</v>
          </cell>
          <cell r="L1320">
            <v>2100</v>
          </cell>
          <cell r="M1320">
            <v>2362.5</v>
          </cell>
          <cell r="N1320">
            <v>2625</v>
          </cell>
        </row>
        <row r="1321">
          <cell r="F1321" t="str">
            <v>Non Slip Floor Tiles</v>
          </cell>
          <cell r="G1321">
            <v>40.800000000000004</v>
          </cell>
          <cell r="H1321">
            <v>51</v>
          </cell>
          <cell r="I1321">
            <v>71.400000000000006</v>
          </cell>
          <cell r="J1321">
            <v>92.4</v>
          </cell>
          <cell r="K1321">
            <v>126.50000000000001</v>
          </cell>
          <cell r="L1321">
            <v>158.69999999999999</v>
          </cell>
          <cell r="M1321">
            <v>193.04999999999998</v>
          </cell>
          <cell r="N1321">
            <v>238.79999999999998</v>
          </cell>
        </row>
        <row r="1324">
          <cell r="F1324" t="str">
            <v xml:space="preserve">Supply &amp; Install Waterproofing to Walls </v>
          </cell>
          <cell r="G1324">
            <v>56.7</v>
          </cell>
          <cell r="H1324">
            <v>70</v>
          </cell>
          <cell r="I1324">
            <v>73.5</v>
          </cell>
          <cell r="J1324">
            <v>73.5</v>
          </cell>
          <cell r="K1324">
            <v>77</v>
          </cell>
          <cell r="L1324">
            <v>80.5</v>
          </cell>
          <cell r="M1324">
            <v>81.899999999999991</v>
          </cell>
          <cell r="N1324">
            <v>84</v>
          </cell>
        </row>
        <row r="1325">
          <cell r="F1325" t="str">
            <v>Supply &amp; Install Waterproofing to Floors</v>
          </cell>
          <cell r="G1325">
            <v>56.7</v>
          </cell>
          <cell r="H1325">
            <v>70</v>
          </cell>
          <cell r="I1325">
            <v>73.5</v>
          </cell>
          <cell r="J1325">
            <v>73.5</v>
          </cell>
          <cell r="K1325">
            <v>77</v>
          </cell>
          <cell r="L1325">
            <v>80.5</v>
          </cell>
          <cell r="M1325">
            <v>81.899999999999991</v>
          </cell>
          <cell r="N1325">
            <v>84</v>
          </cell>
        </row>
        <row r="1326">
          <cell r="F1326" t="str">
            <v xml:space="preserve">Supply &amp; Install Waterproofing to Outdoor Floor Tiles </v>
          </cell>
          <cell r="G1326">
            <v>56.7</v>
          </cell>
          <cell r="H1326">
            <v>70</v>
          </cell>
          <cell r="I1326">
            <v>73.5</v>
          </cell>
          <cell r="J1326">
            <v>73.5</v>
          </cell>
          <cell r="K1326">
            <v>77</v>
          </cell>
          <cell r="L1326">
            <v>80.5</v>
          </cell>
          <cell r="M1326">
            <v>81.899999999999991</v>
          </cell>
          <cell r="N1326">
            <v>84</v>
          </cell>
        </row>
        <row r="1327">
          <cell r="F1327" t="str">
            <v xml:space="preserve">Supply &amp; Install Waterproofing to Concrete &amp; Structural works </v>
          </cell>
          <cell r="G1327">
            <v>56.7</v>
          </cell>
          <cell r="H1327">
            <v>70</v>
          </cell>
          <cell r="I1327">
            <v>73.5</v>
          </cell>
          <cell r="J1327">
            <v>73.5</v>
          </cell>
          <cell r="K1327">
            <v>77</v>
          </cell>
          <cell r="L1327">
            <v>80.5</v>
          </cell>
          <cell r="M1327">
            <v>81.899999999999991</v>
          </cell>
          <cell r="N1327">
            <v>84</v>
          </cell>
        </row>
        <row r="1328">
          <cell r="F1328" t="str">
            <v xml:space="preserve">Supply &amp; Install Waterproofing to Basement </v>
          </cell>
          <cell r="G1328">
            <v>75.600000000000009</v>
          </cell>
          <cell r="H1328">
            <v>84</v>
          </cell>
          <cell r="I1328">
            <v>84</v>
          </cell>
          <cell r="J1328">
            <v>84</v>
          </cell>
          <cell r="K1328">
            <v>84</v>
          </cell>
          <cell r="L1328">
            <v>84</v>
          </cell>
          <cell r="M1328">
            <v>84</v>
          </cell>
          <cell r="N1328">
            <v>84</v>
          </cell>
        </row>
        <row r="1332">
          <cell r="G1332">
            <v>2</v>
          </cell>
          <cell r="H1332">
            <v>3</v>
          </cell>
          <cell r="I1332">
            <v>4</v>
          </cell>
          <cell r="J1332">
            <v>5</v>
          </cell>
          <cell r="K1332">
            <v>6</v>
          </cell>
          <cell r="L1332">
            <v>7</v>
          </cell>
          <cell r="M1332">
            <v>8</v>
          </cell>
          <cell r="N1332">
            <v>9</v>
          </cell>
        </row>
        <row r="1335">
          <cell r="F1335" t="str">
            <v>Cupds &amp; tops, std laminate</v>
          </cell>
          <cell r="G1335">
            <v>585</v>
          </cell>
          <cell r="H1335">
            <v>650</v>
          </cell>
          <cell r="I1335">
            <v>1064.7</v>
          </cell>
          <cell r="J1335">
            <v>1383.9</v>
          </cell>
          <cell r="K1335">
            <v>1740.2</v>
          </cell>
          <cell r="L1335">
            <v>2364.3999999999996</v>
          </cell>
          <cell r="M1335">
            <v>3609.45</v>
          </cell>
          <cell r="N1335">
            <v>5552.4</v>
          </cell>
        </row>
        <row r="1336">
          <cell r="F1336" t="str">
            <v>Overhead cupboards</v>
          </cell>
          <cell r="G1336">
            <v>382.5</v>
          </cell>
          <cell r="H1336">
            <v>425</v>
          </cell>
          <cell r="I1336">
            <v>696.15</v>
          </cell>
          <cell r="J1336">
            <v>905.1</v>
          </cell>
          <cell r="K1336">
            <v>1137.4000000000001</v>
          </cell>
          <cell r="L1336">
            <v>1546.7499999999998</v>
          </cell>
          <cell r="M1336">
            <v>2359.89</v>
          </cell>
          <cell r="N1336">
            <v>3630</v>
          </cell>
        </row>
        <row r="1337">
          <cell r="F1337" t="str">
            <v>Outdoor Cabinets</v>
          </cell>
          <cell r="G1337">
            <v>702</v>
          </cell>
          <cell r="H1337">
            <v>780</v>
          </cell>
          <cell r="I1337">
            <v>1277.6400000000001</v>
          </cell>
          <cell r="J1337">
            <v>1660.68</v>
          </cell>
          <cell r="K1337">
            <v>2088.2399999999998</v>
          </cell>
          <cell r="L1337">
            <v>2837.2799999999993</v>
          </cell>
          <cell r="M1337">
            <v>4331.3399999999992</v>
          </cell>
          <cell r="N1337">
            <v>6662.8799999999992</v>
          </cell>
        </row>
        <row r="1340">
          <cell r="F1340" t="str">
            <v>Kickrail</v>
          </cell>
          <cell r="G1340">
            <v>20.7</v>
          </cell>
          <cell r="H1340">
            <v>23</v>
          </cell>
          <cell r="I1340">
            <v>54.6</v>
          </cell>
          <cell r="J1340">
            <v>81.900000000000006</v>
          </cell>
          <cell r="K1340">
            <v>127.60000000000001</v>
          </cell>
          <cell r="L1340">
            <v>201.24999999999997</v>
          </cell>
          <cell r="M1340">
            <v>306.53999999999996</v>
          </cell>
          <cell r="N1340">
            <v>471.59999999999997</v>
          </cell>
        </row>
        <row r="1341">
          <cell r="F1341" t="str">
            <v>Wall Oven Stack</v>
          </cell>
          <cell r="G1341">
            <v>1147.5</v>
          </cell>
          <cell r="H1341">
            <v>1275</v>
          </cell>
          <cell r="I1341">
            <v>3012.4500000000003</v>
          </cell>
          <cell r="J1341">
            <v>4518.1500000000005</v>
          </cell>
          <cell r="K1341">
            <v>7100.5000000000009</v>
          </cell>
          <cell r="L1341">
            <v>11134.3</v>
          </cell>
          <cell r="M1341">
            <v>16991.91</v>
          </cell>
          <cell r="N1341">
            <v>26142</v>
          </cell>
        </row>
        <row r="1342">
          <cell r="F1342" t="str">
            <v>Provide flue pipe</v>
          </cell>
          <cell r="G1342">
            <v>25.2</v>
          </cell>
          <cell r="H1342">
            <v>28</v>
          </cell>
          <cell r="I1342">
            <v>66.150000000000006</v>
          </cell>
          <cell r="J1342">
            <v>99.75</v>
          </cell>
          <cell r="K1342">
            <v>156.20000000000002</v>
          </cell>
          <cell r="L1342">
            <v>244.95</v>
          </cell>
          <cell r="M1342">
            <v>373.22999999999996</v>
          </cell>
          <cell r="N1342">
            <v>573.6</v>
          </cell>
        </row>
        <row r="1343">
          <cell r="F1343" t="str">
            <v>End Panels</v>
          </cell>
          <cell r="G1343">
            <v>127.8</v>
          </cell>
          <cell r="H1343">
            <v>142</v>
          </cell>
          <cell r="I1343">
            <v>336</v>
          </cell>
          <cell r="J1343">
            <v>502.95000000000005</v>
          </cell>
          <cell r="K1343">
            <v>790.90000000000009</v>
          </cell>
          <cell r="L1343">
            <v>1239.6999999999998</v>
          </cell>
          <cell r="M1343">
            <v>1891.8899999999999</v>
          </cell>
          <cell r="N1343">
            <v>2911.2</v>
          </cell>
        </row>
        <row r="1344">
          <cell r="F1344" t="str">
            <v>Bank of kitchen drawers</v>
          </cell>
          <cell r="G1344">
            <v>163.80000000000001</v>
          </cell>
          <cell r="H1344">
            <v>182</v>
          </cell>
          <cell r="I1344">
            <v>430.5</v>
          </cell>
          <cell r="J1344">
            <v>644.70000000000005</v>
          </cell>
          <cell r="K1344">
            <v>1013.1000000000001</v>
          </cell>
          <cell r="L1344">
            <v>1589.3</v>
          </cell>
          <cell r="M1344">
            <v>2425.41</v>
          </cell>
          <cell r="N1344">
            <v>3732</v>
          </cell>
        </row>
        <row r="1345">
          <cell r="F1345" t="str">
            <v xml:space="preserve">Open shelf to fridge </v>
          </cell>
          <cell r="G1345">
            <v>337.5</v>
          </cell>
          <cell r="H1345">
            <v>375</v>
          </cell>
          <cell r="I1345">
            <v>886.2</v>
          </cell>
          <cell r="J1345">
            <v>1329.3</v>
          </cell>
          <cell r="K1345">
            <v>2087.8000000000002</v>
          </cell>
          <cell r="L1345">
            <v>3275.2</v>
          </cell>
          <cell r="M1345">
            <v>4997.07</v>
          </cell>
          <cell r="N1345">
            <v>7688.4</v>
          </cell>
        </row>
        <row r="1346">
          <cell r="F1346" t="str">
            <v>Pot drawer</v>
          </cell>
          <cell r="G1346">
            <v>90</v>
          </cell>
          <cell r="H1346">
            <v>100</v>
          </cell>
          <cell r="I1346">
            <v>236.25</v>
          </cell>
          <cell r="J1346">
            <v>354.90000000000003</v>
          </cell>
          <cell r="K1346">
            <v>556.6</v>
          </cell>
          <cell r="L1346">
            <v>872.84999999999991</v>
          </cell>
          <cell r="M1346">
            <v>1332.6299999999999</v>
          </cell>
          <cell r="N1346">
            <v>2050.7999999999997</v>
          </cell>
        </row>
        <row r="1347">
          <cell r="F1347" t="str">
            <v>Bin dual function</v>
          </cell>
          <cell r="G1347">
            <v>107.10000000000001</v>
          </cell>
          <cell r="H1347">
            <v>119</v>
          </cell>
          <cell r="I1347">
            <v>281.40000000000003</v>
          </cell>
          <cell r="J1347">
            <v>422.1</v>
          </cell>
          <cell r="K1347">
            <v>662.2</v>
          </cell>
          <cell r="L1347">
            <v>1039.5999999999999</v>
          </cell>
          <cell r="M1347">
            <v>1585.35</v>
          </cell>
          <cell r="N1347">
            <v>2439.6</v>
          </cell>
        </row>
        <row r="1348">
          <cell r="F1348" t="str">
            <v>Fridge panel</v>
          </cell>
          <cell r="G1348">
            <v>172.8</v>
          </cell>
          <cell r="H1348">
            <v>192</v>
          </cell>
          <cell r="I1348">
            <v>453.6</v>
          </cell>
          <cell r="J1348">
            <v>680.4</v>
          </cell>
          <cell r="K1348">
            <v>1069.2</v>
          </cell>
          <cell r="L1348">
            <v>1676.6999999999998</v>
          </cell>
          <cell r="M1348">
            <v>2558.79</v>
          </cell>
          <cell r="N1348">
            <v>3937.2</v>
          </cell>
        </row>
        <row r="1349">
          <cell r="F1349" t="str">
            <v>Pullout Pantry</v>
          </cell>
          <cell r="G1349">
            <v>625</v>
          </cell>
          <cell r="H1349">
            <v>955</v>
          </cell>
          <cell r="I1349">
            <v>1488</v>
          </cell>
          <cell r="J1349">
            <v>2214</v>
          </cell>
          <cell r="K1349">
            <v>3485</v>
          </cell>
          <cell r="L1349">
            <v>4615</v>
          </cell>
          <cell r="M1349">
            <v>5125</v>
          </cell>
          <cell r="N1349">
            <v>6248</v>
          </cell>
        </row>
        <row r="1350">
          <cell r="F1350" t="str">
            <v>Single Door Laminated Pantry</v>
          </cell>
          <cell r="G1350">
            <v>485</v>
          </cell>
          <cell r="H1350">
            <v>648</v>
          </cell>
          <cell r="I1350">
            <v>1255</v>
          </cell>
          <cell r="J1350">
            <v>1648</v>
          </cell>
          <cell r="K1350">
            <v>2259.9</v>
          </cell>
          <cell r="L1350">
            <v>3485.95</v>
          </cell>
          <cell r="M1350">
            <v>4215</v>
          </cell>
          <cell r="N1350">
            <v>5629</v>
          </cell>
        </row>
        <row r="1351">
          <cell r="F1351" t="str">
            <v>Double Door Laminated Pantry</v>
          </cell>
          <cell r="G1351">
            <v>873</v>
          </cell>
          <cell r="H1351">
            <v>1166</v>
          </cell>
          <cell r="I1351">
            <v>2259</v>
          </cell>
          <cell r="J1351">
            <v>2966</v>
          </cell>
          <cell r="K1351">
            <v>4067</v>
          </cell>
          <cell r="L1351">
            <v>6274</v>
          </cell>
          <cell r="M1351">
            <v>7587</v>
          </cell>
          <cell r="N1351">
            <v>10132</v>
          </cell>
        </row>
        <row r="1354">
          <cell r="F1354" t="str">
            <v>Return travel</v>
          </cell>
          <cell r="G1354">
            <v>232.20000000000002</v>
          </cell>
          <cell r="H1354">
            <v>258</v>
          </cell>
          <cell r="I1354">
            <v>327.60000000000002</v>
          </cell>
          <cell r="J1354">
            <v>360.15000000000003</v>
          </cell>
          <cell r="K1354">
            <v>415.8</v>
          </cell>
          <cell r="L1354">
            <v>478.4</v>
          </cell>
          <cell r="M1354">
            <v>534.68999999999994</v>
          </cell>
          <cell r="N1354">
            <v>603.6</v>
          </cell>
        </row>
        <row r="1355">
          <cell r="F1355" t="str">
            <v>Site meeting with client</v>
          </cell>
          <cell r="G1355">
            <v>350.1</v>
          </cell>
          <cell r="H1355">
            <v>389</v>
          </cell>
          <cell r="I1355">
            <v>494.55</v>
          </cell>
          <cell r="J1355">
            <v>543.9</v>
          </cell>
          <cell r="K1355">
            <v>627</v>
          </cell>
          <cell r="L1355">
            <v>719.9</v>
          </cell>
          <cell r="M1355">
            <v>879.83999999999992</v>
          </cell>
          <cell r="N1355">
            <v>992.4</v>
          </cell>
        </row>
        <row r="1359">
          <cell r="F1359" t="str">
            <v xml:space="preserve">Provide standard stone bench top </v>
          </cell>
          <cell r="G1359">
            <v>558</v>
          </cell>
          <cell r="H1359">
            <v>620</v>
          </cell>
          <cell r="I1359">
            <v>1015.35</v>
          </cell>
          <cell r="J1359">
            <v>1319.8500000000001</v>
          </cell>
          <cell r="K1359">
            <v>1659.9</v>
          </cell>
          <cell r="L1359">
            <v>2255.1499999999996</v>
          </cell>
          <cell r="M1359">
            <v>3442.14</v>
          </cell>
          <cell r="N1359">
            <v>5295.5999999999995</v>
          </cell>
        </row>
        <row r="1360">
          <cell r="F1360" t="str">
            <v xml:space="preserve">Provide premium stone bench top </v>
          </cell>
          <cell r="G1360">
            <v>891</v>
          </cell>
          <cell r="H1360">
            <v>990</v>
          </cell>
          <cell r="I1360">
            <v>1621.2</v>
          </cell>
          <cell r="J1360">
            <v>2108.4</v>
          </cell>
          <cell r="K1360">
            <v>2649.9</v>
          </cell>
          <cell r="L1360">
            <v>3601.7999999999997</v>
          </cell>
          <cell r="M1360">
            <v>5496.66</v>
          </cell>
          <cell r="N1360">
            <v>8456.4</v>
          </cell>
        </row>
        <row r="1361">
          <cell r="F1361" t="str">
            <v xml:space="preserve">StoneBench to Living </v>
          </cell>
          <cell r="G1361">
            <v>643.5</v>
          </cell>
          <cell r="H1361">
            <v>715</v>
          </cell>
          <cell r="I1361">
            <v>1170.75</v>
          </cell>
          <cell r="J1361">
            <v>1522.5</v>
          </cell>
          <cell r="K1361">
            <v>1914.0000000000002</v>
          </cell>
          <cell r="L1361">
            <v>2601.2999999999997</v>
          </cell>
          <cell r="M1361">
            <v>3969.81</v>
          </cell>
          <cell r="N1361">
            <v>6108</v>
          </cell>
        </row>
        <row r="1364">
          <cell r="F1364" t="str">
            <v xml:space="preserve">Splashback </v>
          </cell>
          <cell r="G1364">
            <v>585</v>
          </cell>
          <cell r="H1364">
            <v>650</v>
          </cell>
          <cell r="I1364">
            <v>1064.7</v>
          </cell>
          <cell r="J1364">
            <v>1383.9</v>
          </cell>
          <cell r="K1364">
            <v>1740.2</v>
          </cell>
          <cell r="L1364">
            <v>2364.3999999999996</v>
          </cell>
          <cell r="M1364">
            <v>3609.45</v>
          </cell>
          <cell r="N1364">
            <v>5552.4</v>
          </cell>
        </row>
        <row r="1367">
          <cell r="F1367" t="str">
            <v xml:space="preserve">Small Cabinet Robes </v>
          </cell>
          <cell r="G1367">
            <v>1080</v>
          </cell>
          <cell r="H1367">
            <v>1200</v>
          </cell>
          <cell r="I1367">
            <v>2835</v>
          </cell>
          <cell r="J1367">
            <v>4252.5</v>
          </cell>
          <cell r="K1367">
            <v>6682.5000000000009</v>
          </cell>
          <cell r="L1367">
            <v>8383.5</v>
          </cell>
          <cell r="M1367">
            <v>12793.949999999999</v>
          </cell>
          <cell r="N1367">
            <v>19683.599999999999</v>
          </cell>
        </row>
        <row r="1368">
          <cell r="F1368" t="str">
            <v>Large Cabinet Robes</v>
          </cell>
          <cell r="G1368">
            <v>2475</v>
          </cell>
          <cell r="H1368">
            <v>2750</v>
          </cell>
          <cell r="I1368">
            <v>6497.4000000000005</v>
          </cell>
          <cell r="J1368">
            <v>8446.2000000000007</v>
          </cell>
          <cell r="K1368">
            <v>10618.300000000001</v>
          </cell>
          <cell r="L1368">
            <v>12210.699999999999</v>
          </cell>
          <cell r="M1368">
            <v>18634.59</v>
          </cell>
          <cell r="N1368">
            <v>28668</v>
          </cell>
        </row>
        <row r="1369">
          <cell r="F1369" t="str">
            <v>Custom Built in Robes</v>
          </cell>
          <cell r="G1369">
            <v>956.45799999999997</v>
          </cell>
          <cell r="H1369">
            <v>1052.1038000000001</v>
          </cell>
          <cell r="I1369">
            <v>1492.3333333333335</v>
          </cell>
          <cell r="J1369">
            <v>1641.5666666666671</v>
          </cell>
          <cell r="K1369">
            <v>1805.7233333333338</v>
          </cell>
          <cell r="L1369">
            <v>1986.2956666666673</v>
          </cell>
          <cell r="M1369">
            <v>2184.9252333333343</v>
          </cell>
          <cell r="N1369">
            <v>2403.4177566666681</v>
          </cell>
        </row>
        <row r="1370">
          <cell r="F1370" t="str">
            <v>Full Height Kitchen Cabinets</v>
          </cell>
          <cell r="G1370">
            <v>765.16640000000007</v>
          </cell>
          <cell r="H1370">
            <v>1253.6500000000001</v>
          </cell>
          <cell r="I1370">
            <v>1378.49</v>
          </cell>
          <cell r="J1370">
            <v>1654.1879999999999</v>
          </cell>
          <cell r="K1370">
            <v>1985.0255999999997</v>
          </cell>
          <cell r="L1370">
            <v>2382.0307199999997</v>
          </cell>
          <cell r="M1370">
            <v>2858.4368639999998</v>
          </cell>
          <cell r="N1370">
            <v>3430.1242367999998</v>
          </cell>
        </row>
        <row r="1371">
          <cell r="F1371" t="str">
            <v>Full Height Laundry Cabinets</v>
          </cell>
          <cell r="G1371">
            <v>573.87479999999994</v>
          </cell>
          <cell r="H1371">
            <v>631.26228000000003</v>
          </cell>
          <cell r="I1371">
            <v>895.40000000000009</v>
          </cell>
          <cell r="J1371">
            <v>984.94000000000017</v>
          </cell>
          <cell r="K1371">
            <v>1083.4340000000002</v>
          </cell>
          <cell r="L1371">
            <v>1191.7774000000004</v>
          </cell>
          <cell r="M1371">
            <v>1310.9551400000005</v>
          </cell>
          <cell r="N1371">
            <v>1442.0506540000008</v>
          </cell>
        </row>
        <row r="1372">
          <cell r="F1372" t="str">
            <v>Laundry Chute</v>
          </cell>
          <cell r="G1372">
            <v>465</v>
          </cell>
          <cell r="H1372">
            <v>654</v>
          </cell>
          <cell r="I1372">
            <v>845</v>
          </cell>
          <cell r="J1372">
            <v>1350</v>
          </cell>
          <cell r="K1372">
            <v>1650</v>
          </cell>
          <cell r="L1372">
            <v>1850</v>
          </cell>
          <cell r="M1372">
            <v>2250</v>
          </cell>
          <cell r="N1372">
            <v>2850</v>
          </cell>
        </row>
        <row r="1373">
          <cell r="F1373" t="str">
            <v>Desk</v>
          </cell>
          <cell r="G1373">
            <v>89.49</v>
          </cell>
          <cell r="H1373">
            <v>134.58000000000001</v>
          </cell>
          <cell r="I1373">
            <v>185.59</v>
          </cell>
          <cell r="J1373">
            <v>235.48</v>
          </cell>
          <cell r="N1373">
            <v>698.8</v>
          </cell>
        </row>
        <row r="1374">
          <cell r="F1374" t="str">
            <v>Outdoor Seating</v>
          </cell>
          <cell r="G1374">
            <v>260.52</v>
          </cell>
          <cell r="H1374">
            <v>311.67200000000003</v>
          </cell>
          <cell r="I1374">
            <v>348.47199999999998</v>
          </cell>
          <cell r="J1374">
            <v>436.47200000000004</v>
          </cell>
          <cell r="K1374">
            <v>518.87200000000007</v>
          </cell>
          <cell r="L1374">
            <v>671.08720000000005</v>
          </cell>
          <cell r="M1374">
            <v>842.12000000000012</v>
          </cell>
          <cell r="N1374">
            <v>1085.008</v>
          </cell>
        </row>
        <row r="1375">
          <cell r="F1375" t="str">
            <v>Indoor Seating</v>
          </cell>
          <cell r="G1375">
            <v>325.64999999999998</v>
          </cell>
          <cell r="H1375">
            <v>389.59</v>
          </cell>
          <cell r="I1375">
            <v>435.59</v>
          </cell>
          <cell r="J1375">
            <v>545.59</v>
          </cell>
          <cell r="K1375">
            <v>648.59</v>
          </cell>
          <cell r="L1375">
            <v>838.85900000000004</v>
          </cell>
          <cell r="M1375">
            <v>1052.6500000000001</v>
          </cell>
          <cell r="N1375">
            <v>1356.26</v>
          </cell>
        </row>
        <row r="1376">
          <cell r="F1376" t="str">
            <v>Broom Cupboard</v>
          </cell>
          <cell r="G1376">
            <v>306</v>
          </cell>
          <cell r="H1376">
            <v>340</v>
          </cell>
          <cell r="I1376">
            <v>803.25</v>
          </cell>
          <cell r="J1376">
            <v>1204.875</v>
          </cell>
          <cell r="K1376">
            <v>1893.65</v>
          </cell>
          <cell r="L1376">
            <v>2969.2999999999997</v>
          </cell>
          <cell r="M1376">
            <v>4531.41</v>
          </cell>
          <cell r="N1376">
            <v>6970.8</v>
          </cell>
        </row>
        <row r="1377">
          <cell r="F1377" t="str">
            <v>Linen Cupboard Unit</v>
          </cell>
          <cell r="G1377">
            <v>612</v>
          </cell>
          <cell r="H1377">
            <v>680</v>
          </cell>
          <cell r="I1377">
            <v>1606.5</v>
          </cell>
          <cell r="J1377">
            <v>2409.75</v>
          </cell>
          <cell r="K1377">
            <v>3787.3</v>
          </cell>
          <cell r="L1377">
            <v>5938.5999999999995</v>
          </cell>
          <cell r="M1377">
            <v>9062.82</v>
          </cell>
          <cell r="N1377">
            <v>13941.6</v>
          </cell>
        </row>
        <row r="1378">
          <cell r="F1378" t="str">
            <v>Vanity Basin Unit</v>
          </cell>
          <cell r="G1378">
            <v>395.65</v>
          </cell>
          <cell r="H1378">
            <v>545.95000000000005</v>
          </cell>
          <cell r="I1378">
            <v>685.95</v>
          </cell>
          <cell r="J1378">
            <v>724.84</v>
          </cell>
          <cell r="K1378">
            <v>894.85</v>
          </cell>
          <cell r="L1378">
            <v>1259.6500000000001</v>
          </cell>
          <cell r="M1378">
            <v>1648.59</v>
          </cell>
          <cell r="N1378">
            <v>2251.23</v>
          </cell>
        </row>
        <row r="1379">
          <cell r="F1379" t="str">
            <v>Shaving Cupboards w/- Mirror</v>
          </cell>
          <cell r="G1379">
            <v>350.1</v>
          </cell>
          <cell r="H1379">
            <v>389</v>
          </cell>
          <cell r="I1379">
            <v>1041.6000000000001</v>
          </cell>
          <cell r="J1379">
            <v>1562.4</v>
          </cell>
          <cell r="K1379">
            <v>2455.2000000000003</v>
          </cell>
          <cell r="L1379">
            <v>3850.2</v>
          </cell>
          <cell r="M1379">
            <v>6267.69</v>
          </cell>
          <cell r="N1379">
            <v>8998.7999999999993</v>
          </cell>
        </row>
        <row r="1382">
          <cell r="F1382" t="str">
            <v xml:space="preserve">Bedroom 1 Robe </v>
          </cell>
          <cell r="G1382">
            <v>7950</v>
          </cell>
          <cell r="H1382">
            <v>9540</v>
          </cell>
          <cell r="I1382">
            <v>11448</v>
          </cell>
          <cell r="J1382">
            <v>13737.6</v>
          </cell>
          <cell r="K1382">
            <v>16485.12</v>
          </cell>
          <cell r="L1382">
            <v>19782.143999999997</v>
          </cell>
          <cell r="M1382">
            <v>23738.572799999994</v>
          </cell>
          <cell r="N1382">
            <v>28486.287359999991</v>
          </cell>
        </row>
        <row r="1383">
          <cell r="F1383" t="str">
            <v xml:space="preserve">Bedroom 2 Robe </v>
          </cell>
          <cell r="G1383">
            <v>4200</v>
          </cell>
          <cell r="H1383">
            <v>5670</v>
          </cell>
          <cell r="I1383">
            <v>7654.5000000000009</v>
          </cell>
          <cell r="J1383">
            <v>10333.575000000003</v>
          </cell>
          <cell r="K1383">
            <v>13950.326250000004</v>
          </cell>
          <cell r="L1383">
            <v>18832.940437500005</v>
          </cell>
          <cell r="M1383">
            <v>25424.469590625009</v>
          </cell>
          <cell r="N1383">
            <v>34323.033947343763</v>
          </cell>
        </row>
        <row r="1384">
          <cell r="F1384" t="str">
            <v xml:space="preserve">Bedroom 3 Robe </v>
          </cell>
          <cell r="G1384">
            <v>4200</v>
          </cell>
          <cell r="H1384">
            <v>5670</v>
          </cell>
          <cell r="I1384">
            <v>7654.5000000000009</v>
          </cell>
          <cell r="J1384">
            <v>10333.575000000003</v>
          </cell>
          <cell r="K1384">
            <v>13950.326250000004</v>
          </cell>
          <cell r="L1384">
            <v>18832.940437500005</v>
          </cell>
          <cell r="M1384">
            <v>25424.469590625009</v>
          </cell>
          <cell r="N1384">
            <v>34323.033947343763</v>
          </cell>
        </row>
        <row r="1385">
          <cell r="F1385" t="str">
            <v>Living Room</v>
          </cell>
          <cell r="G1385">
            <v>2400</v>
          </cell>
          <cell r="H1385">
            <v>3240</v>
          </cell>
          <cell r="I1385">
            <v>4374</v>
          </cell>
          <cell r="J1385">
            <v>5904.9000000000005</v>
          </cell>
          <cell r="K1385">
            <v>7971.6150000000016</v>
          </cell>
          <cell r="L1385">
            <v>10761.680250000003</v>
          </cell>
          <cell r="M1385">
            <v>14528.268337500005</v>
          </cell>
          <cell r="N1385">
            <v>19613.162255625008</v>
          </cell>
        </row>
        <row r="1386">
          <cell r="F1386" t="str">
            <v>Fireplace</v>
          </cell>
          <cell r="G1386">
            <v>1490</v>
          </cell>
          <cell r="H1386">
            <v>2011.5000000000002</v>
          </cell>
          <cell r="I1386">
            <v>2715.5250000000005</v>
          </cell>
          <cell r="J1386">
            <v>3665.9587500000011</v>
          </cell>
          <cell r="K1386">
            <v>4949.044312500002</v>
          </cell>
          <cell r="L1386">
            <v>6681.2098218750034</v>
          </cell>
          <cell r="M1386">
            <v>9019.633259531256</v>
          </cell>
          <cell r="N1386">
            <v>12176.504900367196</v>
          </cell>
        </row>
        <row r="1387">
          <cell r="F1387" t="str">
            <v>Sitting Room</v>
          </cell>
          <cell r="G1387">
            <v>2500</v>
          </cell>
          <cell r="H1387">
            <v>3375</v>
          </cell>
          <cell r="I1387">
            <v>4556.25</v>
          </cell>
          <cell r="J1387">
            <v>6150.9375</v>
          </cell>
          <cell r="K1387">
            <v>8303.765625</v>
          </cell>
          <cell r="L1387">
            <v>11210.083593750001</v>
          </cell>
          <cell r="M1387">
            <v>15133.612851562502</v>
          </cell>
          <cell r="N1387">
            <v>20430.377349609378</v>
          </cell>
        </row>
        <row r="1388">
          <cell r="F1388" t="str">
            <v>Entertainment Unit</v>
          </cell>
          <cell r="G1388">
            <v>3540</v>
          </cell>
          <cell r="H1388">
            <v>4779</v>
          </cell>
          <cell r="I1388">
            <v>6451.6500000000005</v>
          </cell>
          <cell r="J1388">
            <v>8709.7275000000009</v>
          </cell>
          <cell r="K1388">
            <v>11758.132125000002</v>
          </cell>
          <cell r="L1388">
            <v>15873.478368750004</v>
          </cell>
          <cell r="M1388">
            <v>21429.195797812506</v>
          </cell>
          <cell r="N1388">
            <v>28929.414327046885</v>
          </cell>
        </row>
        <row r="1389">
          <cell r="F1389" t="str">
            <v>Bookshelf</v>
          </cell>
          <cell r="G1389">
            <v>2480</v>
          </cell>
          <cell r="H1389">
            <v>3348</v>
          </cell>
          <cell r="I1389">
            <v>4519.8</v>
          </cell>
          <cell r="J1389">
            <v>6101.7300000000005</v>
          </cell>
          <cell r="K1389">
            <v>8237.335500000001</v>
          </cell>
          <cell r="L1389">
            <v>11120.402925000002</v>
          </cell>
          <cell r="M1389">
            <v>15012.543948750004</v>
          </cell>
          <cell r="N1389">
            <v>20266.934330812506</v>
          </cell>
        </row>
        <row r="1390">
          <cell r="F1390" t="str">
            <v>Wine Cellar</v>
          </cell>
          <cell r="G1390">
            <v>3580</v>
          </cell>
          <cell r="H1390">
            <v>4833</v>
          </cell>
          <cell r="I1390">
            <v>6524.55</v>
          </cell>
          <cell r="J1390">
            <v>8808.1424999999999</v>
          </cell>
          <cell r="K1390">
            <v>11890.992375</v>
          </cell>
          <cell r="L1390">
            <v>16052.839706250001</v>
          </cell>
          <cell r="M1390">
            <v>21671.333603437502</v>
          </cell>
          <cell r="N1390">
            <v>29256.300364640629</v>
          </cell>
        </row>
        <row r="1391">
          <cell r="F1391" t="str">
            <v xml:space="preserve">Library </v>
          </cell>
          <cell r="G1391">
            <v>7500</v>
          </cell>
          <cell r="H1391">
            <v>10125</v>
          </cell>
          <cell r="I1391">
            <v>13668.75</v>
          </cell>
          <cell r="J1391">
            <v>18452.8125</v>
          </cell>
          <cell r="K1391">
            <v>24911.296875</v>
          </cell>
          <cell r="L1391">
            <v>33630.250781250004</v>
          </cell>
          <cell r="M1391">
            <v>45400.838554687507</v>
          </cell>
          <cell r="N1391">
            <v>61291.132048828142</v>
          </cell>
        </row>
        <row r="1396">
          <cell r="G1396">
            <v>2</v>
          </cell>
          <cell r="H1396">
            <v>3</v>
          </cell>
          <cell r="I1396">
            <v>4</v>
          </cell>
          <cell r="J1396">
            <v>5</v>
          </cell>
          <cell r="K1396">
            <v>6</v>
          </cell>
          <cell r="L1396">
            <v>7</v>
          </cell>
          <cell r="M1396">
            <v>8</v>
          </cell>
          <cell r="N1396">
            <v>9</v>
          </cell>
        </row>
        <row r="1399">
          <cell r="F1399" t="str">
            <v>Supply &amp; Install Carpets</v>
          </cell>
          <cell r="G1399">
            <v>33</v>
          </cell>
          <cell r="H1399">
            <v>38</v>
          </cell>
          <cell r="I1399">
            <v>53</v>
          </cell>
          <cell r="J1399">
            <v>80</v>
          </cell>
          <cell r="K1399">
            <v>112.5</v>
          </cell>
          <cell r="L1399">
            <v>130</v>
          </cell>
          <cell r="M1399">
            <v>150</v>
          </cell>
          <cell r="N1399">
            <v>180</v>
          </cell>
        </row>
        <row r="1400">
          <cell r="F1400" t="str">
            <v>Carpet to Staircase Allowance</v>
          </cell>
          <cell r="G1400">
            <v>855</v>
          </cell>
          <cell r="H1400">
            <v>950</v>
          </cell>
          <cell r="I1400">
            <v>997.5</v>
          </cell>
          <cell r="J1400">
            <v>997.5</v>
          </cell>
          <cell r="K1400">
            <v>1045</v>
          </cell>
          <cell r="L1400">
            <v>1092.5</v>
          </cell>
          <cell r="M1400">
            <v>1111.5</v>
          </cell>
          <cell r="N1400">
            <v>1140</v>
          </cell>
        </row>
        <row r="1401">
          <cell r="F1401" t="str">
            <v>Rubber/Gym Matt</v>
          </cell>
          <cell r="G1401">
            <v>68.2</v>
          </cell>
          <cell r="H1401">
            <v>75.02000000000001</v>
          </cell>
          <cell r="I1401">
            <v>82.52200000000002</v>
          </cell>
          <cell r="J1401">
            <v>90.774200000000036</v>
          </cell>
          <cell r="K1401">
            <v>99.851620000000054</v>
          </cell>
          <cell r="L1401">
            <v>109.83678200000007</v>
          </cell>
          <cell r="M1401">
            <v>120.82046020000008</v>
          </cell>
          <cell r="N1401">
            <v>132.90250622000011</v>
          </cell>
        </row>
        <row r="1404">
          <cell r="F1404" t="str">
            <v xml:space="preserve">Supply Timber Flooring </v>
          </cell>
          <cell r="G1404">
            <v>63.9</v>
          </cell>
          <cell r="H1404">
            <v>71</v>
          </cell>
          <cell r="I1404">
            <v>85.6</v>
          </cell>
          <cell r="J1404">
            <v>142.19999999999999</v>
          </cell>
          <cell r="K1404">
            <v>152.19999999999999</v>
          </cell>
          <cell r="L1404">
            <v>180.7</v>
          </cell>
          <cell r="M1404">
            <v>210.2</v>
          </cell>
          <cell r="N1404">
            <v>241.1</v>
          </cell>
        </row>
        <row r="1405">
          <cell r="F1405" t="str">
            <v xml:space="preserve">Labour Install Timber Flooring </v>
          </cell>
          <cell r="G1405">
            <v>65</v>
          </cell>
          <cell r="H1405">
            <v>65</v>
          </cell>
          <cell r="I1405">
            <v>65</v>
          </cell>
          <cell r="J1405">
            <v>75</v>
          </cell>
          <cell r="K1405">
            <v>75</v>
          </cell>
          <cell r="L1405">
            <v>85.2</v>
          </cell>
          <cell r="M1405">
            <v>100.5</v>
          </cell>
          <cell r="N1405">
            <v>110.2</v>
          </cell>
        </row>
        <row r="1406">
          <cell r="F1406" t="str">
            <v xml:space="preserve">Labour Sanding &amp; Treatment </v>
          </cell>
          <cell r="G1406">
            <v>25</v>
          </cell>
          <cell r="H1406">
            <v>25</v>
          </cell>
          <cell r="I1406">
            <v>48.59</v>
          </cell>
          <cell r="J1406">
            <v>48.59</v>
          </cell>
          <cell r="K1406">
            <v>54.95</v>
          </cell>
          <cell r="L1406">
            <v>72.650000000000006</v>
          </cell>
          <cell r="M1406">
            <v>72.650000000000006</v>
          </cell>
          <cell r="N1406">
            <v>72.650000000000006</v>
          </cell>
        </row>
        <row r="1407">
          <cell r="F1407" t="str">
            <v>Staircase Allowance</v>
          </cell>
          <cell r="G1407">
            <v>855</v>
          </cell>
          <cell r="H1407">
            <v>950</v>
          </cell>
          <cell r="I1407">
            <v>997.5</v>
          </cell>
          <cell r="J1407">
            <v>997.5</v>
          </cell>
          <cell r="K1407">
            <v>1045</v>
          </cell>
          <cell r="L1407">
            <v>1092.5</v>
          </cell>
          <cell r="M1407">
            <v>1111.5</v>
          </cell>
          <cell r="N1407">
            <v>1140</v>
          </cell>
        </row>
        <row r="1408">
          <cell r="F1408" t="str">
            <v>e/o herringbone flooring</v>
          </cell>
          <cell r="G1408">
            <v>12.780000000000001</v>
          </cell>
          <cell r="H1408">
            <v>14.200000000000001</v>
          </cell>
          <cell r="I1408">
            <v>17.12</v>
          </cell>
          <cell r="J1408">
            <v>28.439999999999998</v>
          </cell>
          <cell r="K1408">
            <v>30.439999999999998</v>
          </cell>
          <cell r="L1408">
            <v>36.14</v>
          </cell>
          <cell r="M1408">
            <v>42.04</v>
          </cell>
          <cell r="N1408">
            <v>48.22</v>
          </cell>
        </row>
        <row r="1409">
          <cell r="F1409" t="str">
            <v xml:space="preserve">Repair Timber Flooring </v>
          </cell>
          <cell r="G1409">
            <v>62.9</v>
          </cell>
          <cell r="H1409">
            <v>69.19</v>
          </cell>
          <cell r="I1409">
            <v>76.109000000000009</v>
          </cell>
          <cell r="J1409">
            <v>83.71990000000001</v>
          </cell>
          <cell r="K1409">
            <v>92.091890000000021</v>
          </cell>
          <cell r="L1409">
            <v>101.30107900000003</v>
          </cell>
          <cell r="M1409">
            <v>111.43118690000004</v>
          </cell>
          <cell r="N1409">
            <v>122.57430559000005</v>
          </cell>
        </row>
        <row r="1412">
          <cell r="F1412" t="str">
            <v xml:space="preserve">Polished Concrete </v>
          </cell>
          <cell r="G1412">
            <v>121</v>
          </cell>
          <cell r="H1412">
            <v>136</v>
          </cell>
          <cell r="I1412">
            <v>168</v>
          </cell>
          <cell r="J1412">
            <v>201.60000000000002</v>
          </cell>
          <cell r="K1412">
            <v>273.90000000000003</v>
          </cell>
          <cell r="L1412">
            <v>315.09999999999997</v>
          </cell>
          <cell r="M1412">
            <v>353.34</v>
          </cell>
          <cell r="N1412">
            <v>398.4</v>
          </cell>
        </row>
        <row r="1413">
          <cell r="F1413" t="str">
            <v>Epoxy to Concrete</v>
          </cell>
          <cell r="G1413">
            <v>55.5</v>
          </cell>
          <cell r="H1413">
            <v>55.5</v>
          </cell>
          <cell r="I1413">
            <v>55.5</v>
          </cell>
          <cell r="J1413">
            <v>55.5</v>
          </cell>
          <cell r="K1413">
            <v>55.5</v>
          </cell>
          <cell r="L1413">
            <v>98</v>
          </cell>
          <cell r="M1413">
            <v>98</v>
          </cell>
          <cell r="N1413">
            <v>98</v>
          </cell>
        </row>
        <row r="1416">
          <cell r="F1416" t="str">
            <v xml:space="preserve">Vinyl </v>
          </cell>
          <cell r="G1416">
            <v>30</v>
          </cell>
          <cell r="H1416">
            <v>39</v>
          </cell>
          <cell r="I1416">
            <v>48</v>
          </cell>
          <cell r="J1416">
            <v>52</v>
          </cell>
          <cell r="K1416">
            <v>71</v>
          </cell>
          <cell r="L1416">
            <v>83</v>
          </cell>
          <cell r="M1416">
            <v>97</v>
          </cell>
          <cell r="N1416">
            <v>105</v>
          </cell>
        </row>
        <row r="1420">
          <cell r="F1420" t="str">
            <v xml:space="preserve">Main Floor Tile </v>
          </cell>
          <cell r="G1420">
            <v>36</v>
          </cell>
          <cell r="H1420">
            <v>40</v>
          </cell>
          <cell r="I1420">
            <v>81.900000000000006</v>
          </cell>
          <cell r="J1420">
            <v>98.7</v>
          </cell>
          <cell r="K1420">
            <v>134.20000000000002</v>
          </cell>
          <cell r="L1420">
            <v>154.1</v>
          </cell>
          <cell r="M1420">
            <v>171.98999999999998</v>
          </cell>
          <cell r="N1420">
            <v>194.4</v>
          </cell>
        </row>
        <row r="1421">
          <cell r="F1421" t="str">
            <v>Tiling Sundries</v>
          </cell>
          <cell r="G1421">
            <v>4.1580000000000004</v>
          </cell>
          <cell r="H1421">
            <v>4.62</v>
          </cell>
          <cell r="I1421">
            <v>4.851</v>
          </cell>
          <cell r="J1421">
            <v>4.851</v>
          </cell>
          <cell r="K1421">
            <v>5.0820000000000007</v>
          </cell>
          <cell r="L1421">
            <v>5.3129999999999997</v>
          </cell>
          <cell r="M1421">
            <v>5.4054000000000002</v>
          </cell>
          <cell r="N1421">
            <v>5.5439999999999996</v>
          </cell>
        </row>
        <row r="1422">
          <cell r="F1422" t="str">
            <v>Delivery</v>
          </cell>
          <cell r="G1422">
            <v>45</v>
          </cell>
          <cell r="H1422">
            <v>50</v>
          </cell>
          <cell r="I1422">
            <v>52.5</v>
          </cell>
          <cell r="J1422">
            <v>52.5</v>
          </cell>
          <cell r="K1422">
            <v>55.000000000000007</v>
          </cell>
          <cell r="L1422">
            <v>57.499999999999993</v>
          </cell>
          <cell r="M1422">
            <v>58.5</v>
          </cell>
          <cell r="N1422">
            <v>60</v>
          </cell>
        </row>
        <row r="1425">
          <cell r="F1425" t="str">
            <v>Tile labour</v>
          </cell>
          <cell r="G1425">
            <v>60</v>
          </cell>
          <cell r="H1425">
            <v>60</v>
          </cell>
          <cell r="I1425">
            <v>68</v>
          </cell>
          <cell r="J1425">
            <v>73</v>
          </cell>
          <cell r="K1425">
            <v>85</v>
          </cell>
          <cell r="L1425">
            <v>100</v>
          </cell>
          <cell r="M1425">
            <v>150</v>
          </cell>
          <cell r="N1425">
            <v>250</v>
          </cell>
        </row>
        <row r="1426">
          <cell r="F1426" t="str">
            <v>Tiling Sundries</v>
          </cell>
          <cell r="G1426">
            <v>4.2</v>
          </cell>
          <cell r="H1426">
            <v>4.2</v>
          </cell>
          <cell r="I1426">
            <v>4.2</v>
          </cell>
          <cell r="J1426">
            <v>4.2</v>
          </cell>
          <cell r="K1426">
            <v>4.2</v>
          </cell>
          <cell r="L1426">
            <v>4.2</v>
          </cell>
          <cell r="M1426">
            <v>4.2</v>
          </cell>
          <cell r="N1426">
            <v>4.2</v>
          </cell>
        </row>
        <row r="1427">
          <cell r="F1427" t="str">
            <v>Tiling to Staircase Allowance</v>
          </cell>
          <cell r="G1427">
            <v>774</v>
          </cell>
          <cell r="H1427">
            <v>810</v>
          </cell>
          <cell r="I1427">
            <v>1232.1000000000001</v>
          </cell>
          <cell r="J1427">
            <v>1383.3</v>
          </cell>
          <cell r="K1427">
            <v>1882.8000000000002</v>
          </cell>
          <cell r="L1427">
            <v>2286.9</v>
          </cell>
          <cell r="M1427">
            <v>2897.91</v>
          </cell>
          <cell r="N1427">
            <v>3999.6</v>
          </cell>
        </row>
        <row r="1428">
          <cell r="F1428" t="str">
            <v>Difficult Job Allowance</v>
          </cell>
          <cell r="G1428">
            <v>0</v>
          </cell>
          <cell r="H1428">
            <v>0</v>
          </cell>
          <cell r="I1428">
            <v>0</v>
          </cell>
          <cell r="J1428">
            <v>0</v>
          </cell>
          <cell r="K1428">
            <v>0</v>
          </cell>
          <cell r="L1428">
            <v>0</v>
          </cell>
          <cell r="M1428">
            <v>0</v>
          </cell>
          <cell r="N1428">
            <v>0</v>
          </cell>
        </row>
        <row r="1431">
          <cell r="G1431">
            <v>2</v>
          </cell>
          <cell r="H1431">
            <v>3</v>
          </cell>
          <cell r="I1431">
            <v>4</v>
          </cell>
          <cell r="J1431">
            <v>5</v>
          </cell>
          <cell r="K1431">
            <v>6</v>
          </cell>
          <cell r="L1431">
            <v>7</v>
          </cell>
          <cell r="M1431">
            <v>8</v>
          </cell>
          <cell r="N1431">
            <v>9</v>
          </cell>
        </row>
        <row r="1434">
          <cell r="F1434" t="str">
            <v>Doors &amp; Frames</v>
          </cell>
          <cell r="G1434">
            <v>82.992000000000004</v>
          </cell>
          <cell r="H1434">
            <v>103.74</v>
          </cell>
          <cell r="I1434">
            <v>108.92699999999999</v>
          </cell>
          <cell r="J1434">
            <v>108.92699999999999</v>
          </cell>
          <cell r="K1434">
            <v>114.114</v>
          </cell>
          <cell r="L1434">
            <v>119.30099999999999</v>
          </cell>
          <cell r="M1434">
            <v>121.37579999999998</v>
          </cell>
          <cell r="N1434">
            <v>124.48799999999999</v>
          </cell>
        </row>
        <row r="1435">
          <cell r="F1435" t="str">
            <v>Internal Walls</v>
          </cell>
          <cell r="G1435">
            <v>7.3599999999999994</v>
          </cell>
          <cell r="H1435">
            <v>9.1999999999999993</v>
          </cell>
          <cell r="I1435">
            <v>9.9359999999999999</v>
          </cell>
          <cell r="J1435">
            <v>10.730880000000001</v>
          </cell>
          <cell r="K1435">
            <v>11.589350400000002</v>
          </cell>
          <cell r="L1435">
            <v>12.516498432000004</v>
          </cell>
          <cell r="M1435">
            <v>13.517818306560006</v>
          </cell>
          <cell r="N1435">
            <v>14.599243771084808</v>
          </cell>
        </row>
        <row r="1436">
          <cell r="F1436" t="str">
            <v>Plasterboard Ceilings</v>
          </cell>
          <cell r="G1436">
            <v>14.938560000000003</v>
          </cell>
          <cell r="H1436">
            <v>18.673200000000001</v>
          </cell>
          <cell r="I1436">
            <v>21.785400000000003</v>
          </cell>
          <cell r="J1436">
            <v>21.785400000000003</v>
          </cell>
          <cell r="K1436">
            <v>22.822800000000004</v>
          </cell>
          <cell r="L1436">
            <v>23.860199999999999</v>
          </cell>
          <cell r="M1436">
            <v>24.27516</v>
          </cell>
          <cell r="N1436">
            <v>24.897600000000001</v>
          </cell>
        </row>
        <row r="1437">
          <cell r="F1437" t="str">
            <v xml:space="preserve">Paint Skirting </v>
          </cell>
          <cell r="G1437">
            <v>5.8967999999999998</v>
          </cell>
          <cell r="H1437">
            <v>7.3709999999999996</v>
          </cell>
          <cell r="I1437">
            <v>8.599499999999999</v>
          </cell>
          <cell r="J1437">
            <v>8.599499999999999</v>
          </cell>
          <cell r="K1437">
            <v>9.0090000000000003</v>
          </cell>
          <cell r="L1437">
            <v>9.4184999999999981</v>
          </cell>
          <cell r="M1437">
            <v>9.5822999999999983</v>
          </cell>
          <cell r="N1437">
            <v>9.8279999999999994</v>
          </cell>
        </row>
        <row r="1438">
          <cell r="F1438" t="str">
            <v xml:space="preserve">Shelf &amp; Rail </v>
          </cell>
          <cell r="G1438">
            <v>29.090880000000006</v>
          </cell>
          <cell r="H1438">
            <v>36.363600000000005</v>
          </cell>
          <cell r="I1438">
            <v>42.424200000000006</v>
          </cell>
          <cell r="J1438">
            <v>42.424200000000006</v>
          </cell>
          <cell r="K1438">
            <v>44.444400000000009</v>
          </cell>
          <cell r="L1438">
            <v>46.464599999999997</v>
          </cell>
          <cell r="M1438">
            <v>47.272680000000001</v>
          </cell>
          <cell r="N1438">
            <v>48.4848</v>
          </cell>
        </row>
        <row r="1439">
          <cell r="F1439" t="str">
            <v xml:space="preserve">Handrail </v>
          </cell>
          <cell r="G1439">
            <v>3.9312000000000005</v>
          </cell>
          <cell r="H1439">
            <v>4.9140000000000006</v>
          </cell>
          <cell r="I1439">
            <v>5.7330000000000014</v>
          </cell>
          <cell r="J1439">
            <v>5.7330000000000014</v>
          </cell>
          <cell r="K1439">
            <v>6.0060000000000011</v>
          </cell>
          <cell r="L1439">
            <v>6.2790000000000008</v>
          </cell>
          <cell r="M1439">
            <v>6.3882000000000003</v>
          </cell>
          <cell r="N1439">
            <v>6.5520000000000005</v>
          </cell>
        </row>
        <row r="1441">
          <cell r="F1441" t="str">
            <v>Additional Charge - Internal Timber</v>
          </cell>
          <cell r="G1441">
            <v>11.840000000000002</v>
          </cell>
          <cell r="H1441">
            <v>14.8</v>
          </cell>
          <cell r="I1441">
            <v>14.8</v>
          </cell>
          <cell r="J1441">
            <v>14.8</v>
          </cell>
          <cell r="K1441">
            <v>14.8</v>
          </cell>
          <cell r="L1441">
            <v>14.8</v>
          </cell>
          <cell r="M1441">
            <v>14.8</v>
          </cell>
          <cell r="N1441">
            <v>14.8</v>
          </cell>
        </row>
        <row r="1444">
          <cell r="F1444" t="str">
            <v>Additional Charge - Exposed Rafters</v>
          </cell>
          <cell r="G1444">
            <v>25.59</v>
          </cell>
          <cell r="H1444">
            <v>25.59</v>
          </cell>
          <cell r="I1444">
            <v>25.59</v>
          </cell>
          <cell r="J1444">
            <v>25.59</v>
          </cell>
          <cell r="K1444">
            <v>25.59</v>
          </cell>
          <cell r="L1444">
            <v>25.59</v>
          </cell>
          <cell r="M1444">
            <v>25.59</v>
          </cell>
          <cell r="N1444">
            <v>25.59</v>
          </cell>
        </row>
        <row r="1447">
          <cell r="F1447" t="str">
            <v>Weatherboard Wall</v>
          </cell>
          <cell r="G1447">
            <v>26.080000000000002</v>
          </cell>
          <cell r="H1447">
            <v>32.6</v>
          </cell>
          <cell r="I1447">
            <v>32.6</v>
          </cell>
          <cell r="J1447">
            <v>38.299999999999997</v>
          </cell>
          <cell r="K1447">
            <v>38.299999999999997</v>
          </cell>
          <cell r="L1447">
            <v>48.5</v>
          </cell>
          <cell r="M1447">
            <v>48.5</v>
          </cell>
          <cell r="N1447">
            <v>512</v>
          </cell>
        </row>
        <row r="1448">
          <cell r="F1448" t="str">
            <v xml:space="preserve">Foam Render Wall </v>
          </cell>
          <cell r="G1448">
            <v>49.6</v>
          </cell>
          <cell r="H1448">
            <v>62</v>
          </cell>
          <cell r="I1448">
            <v>62</v>
          </cell>
          <cell r="J1448">
            <v>62</v>
          </cell>
          <cell r="K1448">
            <v>82.2</v>
          </cell>
          <cell r="L1448">
            <v>82.2</v>
          </cell>
          <cell r="M1448">
            <v>82.2</v>
          </cell>
          <cell r="N1448">
            <v>82.2</v>
          </cell>
        </row>
        <row r="1449">
          <cell r="F1449" t="str">
            <v xml:space="preserve">Render Single Block Wall </v>
          </cell>
          <cell r="G1449">
            <v>49.6</v>
          </cell>
          <cell r="H1449">
            <v>62</v>
          </cell>
          <cell r="I1449">
            <v>62</v>
          </cell>
          <cell r="J1449">
            <v>62</v>
          </cell>
          <cell r="K1449">
            <v>82.2</v>
          </cell>
          <cell r="L1449">
            <v>82.2</v>
          </cell>
          <cell r="M1449">
            <v>82.2</v>
          </cell>
          <cell r="N1449">
            <v>82.2</v>
          </cell>
        </row>
        <row r="1450">
          <cell r="F1450" t="str">
            <v xml:space="preserve">Render Dincel Wall </v>
          </cell>
          <cell r="G1450">
            <v>49.6</v>
          </cell>
          <cell r="H1450">
            <v>62</v>
          </cell>
          <cell r="I1450">
            <v>62</v>
          </cell>
          <cell r="J1450">
            <v>62</v>
          </cell>
          <cell r="K1450">
            <v>82.2</v>
          </cell>
          <cell r="L1450">
            <v>82.2</v>
          </cell>
          <cell r="M1450">
            <v>82.2</v>
          </cell>
          <cell r="N1450">
            <v>82.2</v>
          </cell>
        </row>
        <row r="1451">
          <cell r="F1451" t="str">
            <v>Render External Walls</v>
          </cell>
          <cell r="G1451">
            <v>49.6</v>
          </cell>
          <cell r="H1451">
            <v>62</v>
          </cell>
          <cell r="I1451">
            <v>62</v>
          </cell>
          <cell r="J1451">
            <v>62</v>
          </cell>
          <cell r="K1451">
            <v>82.2</v>
          </cell>
          <cell r="L1451">
            <v>82.2</v>
          </cell>
          <cell r="M1451">
            <v>82.2</v>
          </cell>
          <cell r="N1451">
            <v>82.2</v>
          </cell>
        </row>
        <row r="1452">
          <cell r="F1452" t="str">
            <v>Render Cavity Brick Walls</v>
          </cell>
          <cell r="G1452">
            <v>49.6</v>
          </cell>
          <cell r="H1452">
            <v>62</v>
          </cell>
          <cell r="I1452">
            <v>62</v>
          </cell>
          <cell r="J1452">
            <v>62</v>
          </cell>
          <cell r="K1452">
            <v>82.2</v>
          </cell>
          <cell r="L1452">
            <v>82.2</v>
          </cell>
          <cell r="M1452">
            <v>82.2</v>
          </cell>
          <cell r="N1452">
            <v>82.2</v>
          </cell>
        </row>
        <row r="1453">
          <cell r="F1453" t="str">
            <v>Feature Timber Cladding</v>
          </cell>
          <cell r="G1453">
            <v>49.6</v>
          </cell>
          <cell r="H1453">
            <v>62</v>
          </cell>
          <cell r="I1453">
            <v>62</v>
          </cell>
          <cell r="J1453">
            <v>62</v>
          </cell>
          <cell r="K1453">
            <v>82.2</v>
          </cell>
          <cell r="L1453">
            <v>82.2</v>
          </cell>
          <cell r="M1453">
            <v>82.2</v>
          </cell>
          <cell r="N1453">
            <v>82.2</v>
          </cell>
        </row>
        <row r="1454">
          <cell r="F1454" t="str">
            <v xml:space="preserve">Existing Walls </v>
          </cell>
          <cell r="G1454">
            <v>18.32</v>
          </cell>
          <cell r="H1454">
            <v>22.9</v>
          </cell>
          <cell r="I1454">
            <v>22.9</v>
          </cell>
          <cell r="J1454">
            <v>22.9</v>
          </cell>
          <cell r="K1454">
            <v>22.9</v>
          </cell>
          <cell r="L1454">
            <v>22.9</v>
          </cell>
          <cell r="M1454">
            <v>22.9</v>
          </cell>
          <cell r="N1454">
            <v>22.9</v>
          </cell>
        </row>
        <row r="1457">
          <cell r="F1457" t="str">
            <v>Paint to Ext &amp; Int Pipes inc ext taps</v>
          </cell>
          <cell r="G1457">
            <v>157.24800000000002</v>
          </cell>
          <cell r="H1457">
            <v>196.56</v>
          </cell>
          <cell r="I1457">
            <v>229.32000000000002</v>
          </cell>
          <cell r="J1457">
            <v>229.32000000000002</v>
          </cell>
          <cell r="K1457">
            <v>240.24000000000004</v>
          </cell>
          <cell r="L1457">
            <v>251.16</v>
          </cell>
          <cell r="M1457">
            <v>255.52799999999999</v>
          </cell>
          <cell r="N1457">
            <v>262.08</v>
          </cell>
        </row>
        <row r="1458">
          <cell r="F1458" t="str">
            <v xml:space="preserve">Minimum charge external works </v>
          </cell>
          <cell r="G1458">
            <v>314.49600000000004</v>
          </cell>
          <cell r="H1458">
            <v>393.12</v>
          </cell>
          <cell r="I1458">
            <v>458.64000000000004</v>
          </cell>
          <cell r="J1458">
            <v>458.64000000000004</v>
          </cell>
          <cell r="K1458">
            <v>480.48000000000008</v>
          </cell>
          <cell r="L1458">
            <v>502.32</v>
          </cell>
          <cell r="M1458">
            <v>511.05599999999998</v>
          </cell>
          <cell r="N1458">
            <v>524.16</v>
          </cell>
        </row>
        <row r="1459">
          <cell r="F1459" t="str">
            <v xml:space="preserve">Lintels &amp; Tbars </v>
          </cell>
          <cell r="G1459">
            <v>5.503680000000001</v>
          </cell>
          <cell r="H1459">
            <v>6.8796000000000008</v>
          </cell>
          <cell r="I1459">
            <v>8.0262000000000011</v>
          </cell>
          <cell r="J1459">
            <v>8.0262000000000011</v>
          </cell>
          <cell r="K1459">
            <v>8.4084000000000021</v>
          </cell>
          <cell r="L1459">
            <v>8.7906000000000013</v>
          </cell>
          <cell r="M1459">
            <v>8.943480000000001</v>
          </cell>
          <cell r="N1459">
            <v>9.1728000000000005</v>
          </cell>
        </row>
        <row r="1460">
          <cell r="F1460" t="str">
            <v>Barges</v>
          </cell>
          <cell r="G1460">
            <v>7.0761600000000007</v>
          </cell>
          <cell r="H1460">
            <v>8.8452000000000002</v>
          </cell>
          <cell r="I1460">
            <v>10.3194</v>
          </cell>
          <cell r="J1460">
            <v>10.3194</v>
          </cell>
          <cell r="K1460">
            <v>10.8108</v>
          </cell>
          <cell r="L1460">
            <v>11.302199999999999</v>
          </cell>
          <cell r="M1460">
            <v>11.498759999999999</v>
          </cell>
          <cell r="N1460">
            <v>11.7936</v>
          </cell>
        </row>
        <row r="1461">
          <cell r="F1461" t="str">
            <v>Fencing</v>
          </cell>
          <cell r="G1461">
            <v>46.944000000000003</v>
          </cell>
          <cell r="H1461">
            <v>58.68</v>
          </cell>
          <cell r="I1461">
            <v>58.68</v>
          </cell>
          <cell r="J1461">
            <v>58.68</v>
          </cell>
          <cell r="K1461">
            <v>58.68</v>
          </cell>
          <cell r="L1461">
            <v>58.68</v>
          </cell>
          <cell r="M1461">
            <v>58.68</v>
          </cell>
          <cell r="N1461">
            <v>58.68</v>
          </cell>
        </row>
        <row r="1462">
          <cell r="F1462" t="str">
            <v>Posts</v>
          </cell>
          <cell r="G1462">
            <v>68.48</v>
          </cell>
          <cell r="H1462">
            <v>85.6</v>
          </cell>
          <cell r="I1462">
            <v>85.6</v>
          </cell>
          <cell r="J1462">
            <v>85.6</v>
          </cell>
          <cell r="K1462">
            <v>85.6</v>
          </cell>
          <cell r="L1462">
            <v>85.6</v>
          </cell>
          <cell r="M1462">
            <v>85.6</v>
          </cell>
          <cell r="N1462">
            <v>85.6</v>
          </cell>
        </row>
        <row r="1463">
          <cell r="F1463" t="str">
            <v>Timber Windows</v>
          </cell>
          <cell r="G1463">
            <v>236</v>
          </cell>
          <cell r="H1463">
            <v>295</v>
          </cell>
          <cell r="I1463">
            <v>295</v>
          </cell>
          <cell r="J1463">
            <v>410</v>
          </cell>
          <cell r="K1463">
            <v>410</v>
          </cell>
          <cell r="L1463">
            <v>480</v>
          </cell>
          <cell r="M1463">
            <v>990</v>
          </cell>
          <cell r="N1463">
            <v>990</v>
          </cell>
        </row>
        <row r="1464">
          <cell r="F1464" t="str">
            <v>Timber Screen Panels</v>
          </cell>
          <cell r="G1464">
            <v>57.84</v>
          </cell>
          <cell r="H1464">
            <v>72.3</v>
          </cell>
          <cell r="I1464">
            <v>72.3</v>
          </cell>
          <cell r="J1464">
            <v>72.3</v>
          </cell>
          <cell r="K1464">
            <v>72.3</v>
          </cell>
          <cell r="L1464">
            <v>72.3</v>
          </cell>
          <cell r="M1464">
            <v>72.3</v>
          </cell>
          <cell r="N1464">
            <v>72.3</v>
          </cell>
        </row>
        <row r="1467">
          <cell r="F1467" t="str">
            <v>Re - paint Internal Walls</v>
          </cell>
          <cell r="G1467">
            <v>628.99200000000008</v>
          </cell>
          <cell r="H1467">
            <v>786.24</v>
          </cell>
          <cell r="I1467">
            <v>917.28000000000009</v>
          </cell>
          <cell r="J1467">
            <v>917.28000000000009</v>
          </cell>
          <cell r="K1467">
            <v>960.96000000000015</v>
          </cell>
          <cell r="L1467">
            <v>1004.64</v>
          </cell>
          <cell r="M1467">
            <v>1022.112</v>
          </cell>
          <cell r="N1467">
            <v>1048.32</v>
          </cell>
        </row>
        <row r="1468">
          <cell r="F1468" t="str">
            <v>Re - paint External Walls</v>
          </cell>
          <cell r="G1468">
            <v>628.99200000000008</v>
          </cell>
          <cell r="H1468">
            <v>786.24</v>
          </cell>
          <cell r="I1468">
            <v>917.28000000000009</v>
          </cell>
          <cell r="J1468">
            <v>917.28000000000009</v>
          </cell>
          <cell r="K1468">
            <v>960.96000000000015</v>
          </cell>
          <cell r="L1468">
            <v>1004.64</v>
          </cell>
          <cell r="M1468">
            <v>1022.112</v>
          </cell>
          <cell r="N1468">
            <v>1048.32</v>
          </cell>
        </row>
        <row r="1469">
          <cell r="F1469" t="str">
            <v>Re - paint m2 Internal Walls</v>
          </cell>
          <cell r="G1469">
            <v>9.76</v>
          </cell>
          <cell r="H1469">
            <v>12.2</v>
          </cell>
          <cell r="I1469">
            <v>13.176</v>
          </cell>
          <cell r="J1469">
            <v>14.230080000000001</v>
          </cell>
          <cell r="K1469">
            <v>15.368486400000002</v>
          </cell>
          <cell r="L1469">
            <v>16.597965312000003</v>
          </cell>
          <cell r="M1469">
            <v>17.925802536960003</v>
          </cell>
          <cell r="N1469">
            <v>19.359866739916804</v>
          </cell>
        </row>
        <row r="1470">
          <cell r="F1470" t="str">
            <v>Re - paint m2 External Walls</v>
          </cell>
          <cell r="G1470">
            <v>56.879999999999995</v>
          </cell>
          <cell r="H1470">
            <v>71.099999999999994</v>
          </cell>
          <cell r="I1470">
            <v>76.787999999999997</v>
          </cell>
          <cell r="J1470">
            <v>82.931039999999996</v>
          </cell>
          <cell r="K1470">
            <v>89.565523200000001</v>
          </cell>
          <cell r="L1470">
            <v>96.73076505600001</v>
          </cell>
          <cell r="M1470">
            <v>104.46922626048001</v>
          </cell>
          <cell r="N1470">
            <v>112.82676436131842</v>
          </cell>
        </row>
        <row r="1471">
          <cell r="F1471" t="str">
            <v>Re - paint Doors</v>
          </cell>
          <cell r="G1471">
            <v>114</v>
          </cell>
          <cell r="H1471">
            <v>142.5</v>
          </cell>
          <cell r="I1471">
            <v>153.9</v>
          </cell>
          <cell r="J1471">
            <v>166.21200000000002</v>
          </cell>
          <cell r="K1471">
            <v>179.50896000000003</v>
          </cell>
          <cell r="L1471">
            <v>193.86967680000004</v>
          </cell>
          <cell r="M1471">
            <v>209.37925094400006</v>
          </cell>
          <cell r="N1471">
            <v>226.12959101952009</v>
          </cell>
        </row>
        <row r="1472">
          <cell r="F1472" t="str">
            <v>Re - paint Ceiling</v>
          </cell>
          <cell r="G1472">
            <v>18.32</v>
          </cell>
          <cell r="H1472">
            <v>22.9</v>
          </cell>
          <cell r="I1472">
            <v>24.731999999999999</v>
          </cell>
          <cell r="J1472">
            <v>26.710560000000001</v>
          </cell>
          <cell r="K1472">
            <v>28.847404800000003</v>
          </cell>
          <cell r="L1472">
            <v>31.155197184000006</v>
          </cell>
          <cell r="M1472">
            <v>33.647612958720011</v>
          </cell>
          <cell r="N1472">
            <v>36.339421995417617</v>
          </cell>
        </row>
        <row r="1477">
          <cell r="F1477" t="str">
            <v>Trade Markup</v>
          </cell>
        </row>
        <row r="1478">
          <cell r="F1478" t="str">
            <v>Trade Contingency</v>
          </cell>
        </row>
        <row r="1481">
          <cell r="G1481">
            <v>2</v>
          </cell>
          <cell r="H1481">
            <v>3</v>
          </cell>
          <cell r="I1481">
            <v>4</v>
          </cell>
          <cell r="J1481">
            <v>5</v>
          </cell>
          <cell r="K1481">
            <v>6</v>
          </cell>
          <cell r="L1481">
            <v>7</v>
          </cell>
          <cell r="M1481">
            <v>8</v>
          </cell>
          <cell r="N1481">
            <v>9</v>
          </cell>
        </row>
        <row r="1484">
          <cell r="F1484" t="str">
            <v xml:space="preserve">Garage  Automatic Door </v>
          </cell>
          <cell r="G1484">
            <v>1680</v>
          </cell>
          <cell r="H1484">
            <v>1680</v>
          </cell>
          <cell r="I1484">
            <v>2339.4</v>
          </cell>
          <cell r="J1484">
            <v>3508.05</v>
          </cell>
          <cell r="K1484">
            <v>5513.2000000000007</v>
          </cell>
          <cell r="L1484">
            <v>8645.6999999999989</v>
          </cell>
          <cell r="M1484">
            <v>13194.089999999998</v>
          </cell>
          <cell r="N1484">
            <v>20298</v>
          </cell>
        </row>
        <row r="1485">
          <cell r="F1485" t="str">
            <v>Motor to suit standard roller door</v>
          </cell>
          <cell r="G1485">
            <v>423.1</v>
          </cell>
          <cell r="H1485">
            <v>423.1</v>
          </cell>
          <cell r="I1485">
            <v>591.15</v>
          </cell>
          <cell r="J1485">
            <v>886.2</v>
          </cell>
          <cell r="K1485">
            <v>1392.6000000000001</v>
          </cell>
          <cell r="L1485">
            <v>2182.6999999999998</v>
          </cell>
          <cell r="M1485">
            <v>3332.16</v>
          </cell>
          <cell r="N1485">
            <v>5125.2</v>
          </cell>
        </row>
        <row r="1487">
          <cell r="F1487" t="str">
            <v>Double Garage Automatic Door</v>
          </cell>
          <cell r="G1487">
            <v>1680</v>
          </cell>
          <cell r="H1487">
            <v>1680</v>
          </cell>
          <cell r="I1487">
            <v>3508.05</v>
          </cell>
          <cell r="J1487">
            <v>4859.6499999999996</v>
          </cell>
          <cell r="K1487">
            <v>6559.96</v>
          </cell>
          <cell r="L1487">
            <v>9153.65</v>
          </cell>
          <cell r="M1487">
            <v>13458.95</v>
          </cell>
          <cell r="N1487">
            <v>16495.59</v>
          </cell>
        </row>
        <row r="1488">
          <cell r="F1488" t="str">
            <v>Motor to suit Double Garage Door</v>
          </cell>
          <cell r="G1488">
            <v>423.1</v>
          </cell>
          <cell r="H1488">
            <v>423.1</v>
          </cell>
          <cell r="I1488">
            <v>591.15</v>
          </cell>
          <cell r="J1488">
            <v>886.2</v>
          </cell>
          <cell r="K1488">
            <v>1392.6000000000001</v>
          </cell>
          <cell r="L1488">
            <v>2182.6999999999998</v>
          </cell>
          <cell r="M1488">
            <v>3332.16</v>
          </cell>
          <cell r="N1488">
            <v>5125.2</v>
          </cell>
        </row>
        <row r="1490">
          <cell r="F1490" t="str">
            <v>Single Garage Automatic Door</v>
          </cell>
          <cell r="G1490">
            <v>1176</v>
          </cell>
          <cell r="H1490">
            <v>1176</v>
          </cell>
          <cell r="I1490">
            <v>2455.6349999999998</v>
          </cell>
          <cell r="J1490">
            <v>3401.7549999999997</v>
          </cell>
          <cell r="K1490">
            <v>4591.9719999999998</v>
          </cell>
          <cell r="L1490">
            <v>6407.5549999999994</v>
          </cell>
          <cell r="M1490">
            <v>9421.2649999999994</v>
          </cell>
          <cell r="N1490">
            <v>11546.912999999999</v>
          </cell>
        </row>
        <row r="1491">
          <cell r="F1491" t="str">
            <v>Motor to suit Single Garage Door</v>
          </cell>
          <cell r="G1491">
            <v>338.48</v>
          </cell>
          <cell r="H1491">
            <v>338.48</v>
          </cell>
          <cell r="I1491">
            <v>472.92</v>
          </cell>
          <cell r="J1491">
            <v>708.96</v>
          </cell>
          <cell r="K1491">
            <v>1114.0800000000002</v>
          </cell>
          <cell r="L1491">
            <v>1746.1599999999999</v>
          </cell>
          <cell r="M1491">
            <v>2665.7280000000001</v>
          </cell>
          <cell r="N1491">
            <v>4100.16</v>
          </cell>
        </row>
        <row r="1493">
          <cell r="F1493" t="str">
            <v>Roller door</v>
          </cell>
          <cell r="G1493">
            <v>661.5</v>
          </cell>
          <cell r="H1493">
            <v>661.5</v>
          </cell>
          <cell r="I1493">
            <v>661.5</v>
          </cell>
          <cell r="J1493">
            <v>992.25</v>
          </cell>
          <cell r="K1493">
            <v>1559.8000000000002</v>
          </cell>
          <cell r="L1493">
            <v>2444.8999999999996</v>
          </cell>
          <cell r="M1493">
            <v>3731.1299999999997</v>
          </cell>
          <cell r="N1493">
            <v>5740.8</v>
          </cell>
        </row>
        <row r="1494">
          <cell r="F1494" t="str">
            <v>Motor to suit standard roller door</v>
          </cell>
          <cell r="G1494">
            <v>591.15</v>
          </cell>
          <cell r="H1494">
            <v>591.15</v>
          </cell>
          <cell r="I1494">
            <v>591.15</v>
          </cell>
          <cell r="J1494">
            <v>886.2</v>
          </cell>
          <cell r="K1494">
            <v>1392.6000000000001</v>
          </cell>
          <cell r="L1494">
            <v>2182.6999999999998</v>
          </cell>
          <cell r="M1494">
            <v>3332.16</v>
          </cell>
          <cell r="N1494">
            <v>5125.2</v>
          </cell>
        </row>
        <row r="1496">
          <cell r="F1496" t="str">
            <v>Automatic Sliding Gate (incl electrical connection point</v>
          </cell>
          <cell r="G1496">
            <v>7182</v>
          </cell>
          <cell r="H1496">
            <v>7980</v>
          </cell>
          <cell r="I1496">
            <v>10090</v>
          </cell>
          <cell r="J1496">
            <v>13654</v>
          </cell>
          <cell r="K1496">
            <v>18852.75</v>
          </cell>
          <cell r="L1496">
            <v>23487.31</v>
          </cell>
          <cell r="M1496">
            <v>28279.65</v>
          </cell>
          <cell r="N1496">
            <v>44438.9</v>
          </cell>
        </row>
        <row r="1497">
          <cell r="F1497" t="str">
            <v>Single Panel External Gate</v>
          </cell>
          <cell r="G1497">
            <v>369</v>
          </cell>
          <cell r="H1497">
            <v>410</v>
          </cell>
          <cell r="I1497">
            <v>969.15000000000009</v>
          </cell>
          <cell r="J1497">
            <v>1453.2</v>
          </cell>
          <cell r="K1497">
            <v>2283.6000000000004</v>
          </cell>
          <cell r="L1497">
            <v>3579.95</v>
          </cell>
          <cell r="M1497">
            <v>5463.9</v>
          </cell>
          <cell r="N1497">
            <v>5463.9</v>
          </cell>
        </row>
        <row r="1498">
          <cell r="F1498" t="str">
            <v>Custom Pivot Gate</v>
          </cell>
          <cell r="G1498">
            <v>1855</v>
          </cell>
          <cell r="H1498">
            <v>1855</v>
          </cell>
          <cell r="I1498">
            <v>1855</v>
          </cell>
          <cell r="J1498">
            <v>3250</v>
          </cell>
          <cell r="K1498">
            <v>3250</v>
          </cell>
          <cell r="L1498">
            <v>3250</v>
          </cell>
          <cell r="M1498">
            <v>7845</v>
          </cell>
          <cell r="N1498">
            <v>7845</v>
          </cell>
        </row>
        <row r="1502">
          <cell r="F1502" t="str">
            <v xml:space="preserve">Supply - Base framework suspended slab  </v>
          </cell>
          <cell r="G1502">
            <v>40.5</v>
          </cell>
          <cell r="H1502">
            <v>45</v>
          </cell>
          <cell r="I1502">
            <v>47.25</v>
          </cell>
          <cell r="J1502">
            <v>47.25</v>
          </cell>
          <cell r="K1502">
            <v>49.500000000000007</v>
          </cell>
          <cell r="L1502">
            <v>51.749999999999993</v>
          </cell>
          <cell r="M1502">
            <v>52.65</v>
          </cell>
          <cell r="N1502">
            <v>54</v>
          </cell>
        </row>
        <row r="1503">
          <cell r="F1503" t="str">
            <v xml:space="preserve">Supply Timber Flooring </v>
          </cell>
          <cell r="G1503">
            <v>80</v>
          </cell>
          <cell r="H1503">
            <v>80</v>
          </cell>
          <cell r="I1503">
            <v>100</v>
          </cell>
          <cell r="J1503">
            <v>100</v>
          </cell>
          <cell r="K1503">
            <v>140</v>
          </cell>
          <cell r="L1503">
            <v>140</v>
          </cell>
          <cell r="M1503">
            <v>180</v>
          </cell>
          <cell r="N1503">
            <v>180</v>
          </cell>
        </row>
        <row r="1506">
          <cell r="F1506" t="str">
            <v xml:space="preserve">Labour - Base framework suspended slab </v>
          </cell>
          <cell r="G1506">
            <v>25</v>
          </cell>
          <cell r="H1506">
            <v>25</v>
          </cell>
          <cell r="I1506">
            <v>25</v>
          </cell>
          <cell r="J1506">
            <v>25</v>
          </cell>
          <cell r="K1506">
            <v>25</v>
          </cell>
          <cell r="L1506">
            <v>25</v>
          </cell>
          <cell r="M1506">
            <v>25</v>
          </cell>
          <cell r="N1506">
            <v>25</v>
          </cell>
        </row>
        <row r="1507">
          <cell r="F1507" t="str">
            <v xml:space="preserve">Labour Install Timber Flooring </v>
          </cell>
          <cell r="G1507">
            <v>65</v>
          </cell>
          <cell r="H1507">
            <v>65</v>
          </cell>
          <cell r="I1507">
            <v>65</v>
          </cell>
          <cell r="J1507">
            <v>65</v>
          </cell>
          <cell r="K1507">
            <v>75</v>
          </cell>
          <cell r="L1507">
            <v>75</v>
          </cell>
          <cell r="M1507">
            <v>75</v>
          </cell>
          <cell r="N1507">
            <v>95</v>
          </cell>
        </row>
        <row r="1513">
          <cell r="F1513" t="str">
            <v xml:space="preserve">Supply - Brick Pavers </v>
          </cell>
          <cell r="G1513">
            <v>52.5</v>
          </cell>
          <cell r="H1513">
            <v>68.25</v>
          </cell>
          <cell r="I1513">
            <v>88.725000000000009</v>
          </cell>
          <cell r="J1513">
            <v>115.34250000000002</v>
          </cell>
          <cell r="K1513">
            <v>149.94525000000002</v>
          </cell>
          <cell r="L1513">
            <v>194.92882500000002</v>
          </cell>
          <cell r="M1513">
            <v>253.40747250000004</v>
          </cell>
          <cell r="N1513">
            <v>329.42971425000007</v>
          </cell>
        </row>
        <row r="1514">
          <cell r="F1514" t="str">
            <v>Supply - Trafficable Pavers</v>
          </cell>
          <cell r="G1514">
            <v>60.374999999999993</v>
          </cell>
          <cell r="H1514">
            <v>78.487499999999997</v>
          </cell>
          <cell r="I1514">
            <v>102.03375</v>
          </cell>
          <cell r="J1514">
            <v>132.64387500000001</v>
          </cell>
          <cell r="K1514">
            <v>172.4370375</v>
          </cell>
          <cell r="L1514">
            <v>224.16814875</v>
          </cell>
          <cell r="M1514">
            <v>291.418593375</v>
          </cell>
          <cell r="N1514">
            <v>378.84417138750007</v>
          </cell>
        </row>
        <row r="1515">
          <cell r="F1515" t="str">
            <v>Supply - Paving Slab</v>
          </cell>
          <cell r="G1515">
            <v>14.92</v>
          </cell>
          <cell r="H1515">
            <v>23.98</v>
          </cell>
          <cell r="I1515">
            <v>26.65</v>
          </cell>
          <cell r="J1515">
            <v>29.31</v>
          </cell>
          <cell r="K1515">
            <v>31.98</v>
          </cell>
          <cell r="L1515">
            <v>34.64</v>
          </cell>
          <cell r="M1515">
            <v>29.31</v>
          </cell>
          <cell r="N1515">
            <v>14.92</v>
          </cell>
        </row>
        <row r="1516">
          <cell r="F1516" t="str">
            <v>Supply - Stepping Stone</v>
          </cell>
          <cell r="G1516">
            <v>20.7</v>
          </cell>
          <cell r="H1516">
            <v>23</v>
          </cell>
          <cell r="I1516">
            <v>57.25</v>
          </cell>
          <cell r="J1516">
            <v>74.424999999999997</v>
          </cell>
          <cell r="K1516">
            <v>96.752499999999998</v>
          </cell>
          <cell r="L1516">
            <v>125.77825</v>
          </cell>
          <cell r="M1516">
            <v>163.51172500000001</v>
          </cell>
          <cell r="N1516">
            <v>212.56524250000001</v>
          </cell>
        </row>
        <row r="1517">
          <cell r="F1517" t="str">
            <v xml:space="preserve">Supply - Sand </v>
          </cell>
          <cell r="G1517">
            <v>13.5</v>
          </cell>
          <cell r="H1517">
            <v>15</v>
          </cell>
          <cell r="I1517">
            <v>15.75</v>
          </cell>
          <cell r="J1517">
            <v>15.75</v>
          </cell>
          <cell r="K1517">
            <v>16.5</v>
          </cell>
          <cell r="L1517">
            <v>17.25</v>
          </cell>
          <cell r="M1517">
            <v>17.549999999999997</v>
          </cell>
          <cell r="N1517">
            <v>18</v>
          </cell>
        </row>
        <row r="1518">
          <cell r="F1518" t="str">
            <v>Delivery fee</v>
          </cell>
          <cell r="G1518">
            <v>150</v>
          </cell>
          <cell r="H1518">
            <v>150</v>
          </cell>
          <cell r="I1518">
            <v>150</v>
          </cell>
          <cell r="J1518">
            <v>150</v>
          </cell>
          <cell r="K1518">
            <v>150</v>
          </cell>
          <cell r="L1518">
            <v>150</v>
          </cell>
          <cell r="M1518">
            <v>150</v>
          </cell>
          <cell r="N1518">
            <v>150</v>
          </cell>
        </row>
        <row r="1521">
          <cell r="F1521" t="str">
            <v xml:space="preserve">Labour - Brick Pavers </v>
          </cell>
          <cell r="G1521">
            <v>30.240000000000006</v>
          </cell>
          <cell r="H1521">
            <v>38.799999999999997</v>
          </cell>
          <cell r="I1521">
            <v>74.099999999999994</v>
          </cell>
          <cell r="J1521">
            <v>96.33</v>
          </cell>
          <cell r="K1521">
            <v>125.229</v>
          </cell>
          <cell r="L1521">
            <v>162.79769999999999</v>
          </cell>
          <cell r="M1521">
            <v>211.63701</v>
          </cell>
          <cell r="N1521">
            <v>275.12811300000004</v>
          </cell>
        </row>
        <row r="1522">
          <cell r="F1522" t="str">
            <v>Labour - Trafficable Pavers</v>
          </cell>
          <cell r="G1522">
            <v>30.240000000000006</v>
          </cell>
          <cell r="H1522">
            <v>38.799999999999997</v>
          </cell>
          <cell r="I1522">
            <v>74.099999999999994</v>
          </cell>
          <cell r="J1522">
            <v>96.33</v>
          </cell>
          <cell r="K1522">
            <v>125.229</v>
          </cell>
          <cell r="L1522">
            <v>162.79769999999999</v>
          </cell>
          <cell r="M1522">
            <v>211.63701</v>
          </cell>
          <cell r="N1522">
            <v>275.12811300000004</v>
          </cell>
        </row>
        <row r="1523">
          <cell r="F1523" t="str">
            <v>Labour - Paving Slab</v>
          </cell>
          <cell r="G1523">
            <v>13.432</v>
          </cell>
          <cell r="H1523">
            <v>16.79</v>
          </cell>
          <cell r="I1523">
            <v>23.98</v>
          </cell>
          <cell r="J1523">
            <v>23.98</v>
          </cell>
          <cell r="K1523">
            <v>23.98</v>
          </cell>
          <cell r="L1523">
            <v>23.98</v>
          </cell>
          <cell r="M1523">
            <v>23.98</v>
          </cell>
          <cell r="N1523">
            <v>16.79</v>
          </cell>
        </row>
        <row r="1524">
          <cell r="F1524" t="str">
            <v xml:space="preserve">Labour - Stepping Stone </v>
          </cell>
          <cell r="G1524">
            <v>44</v>
          </cell>
          <cell r="H1524">
            <v>55</v>
          </cell>
          <cell r="I1524">
            <v>55</v>
          </cell>
          <cell r="J1524">
            <v>55</v>
          </cell>
          <cell r="K1524">
            <v>55</v>
          </cell>
          <cell r="L1524">
            <v>55</v>
          </cell>
          <cell r="M1524">
            <v>55</v>
          </cell>
          <cell r="N1524">
            <v>55</v>
          </cell>
        </row>
        <row r="1525">
          <cell r="F1525" t="str">
            <v>Labour - e/o Crazy Paving</v>
          </cell>
          <cell r="G1525">
            <v>85.96</v>
          </cell>
          <cell r="H1525">
            <v>125.59</v>
          </cell>
          <cell r="I1525">
            <v>150.708</v>
          </cell>
          <cell r="J1525">
            <v>180.84959999999998</v>
          </cell>
          <cell r="K1525">
            <v>217.01951999999997</v>
          </cell>
          <cell r="L1525">
            <v>260.42342399999995</v>
          </cell>
          <cell r="M1525">
            <v>312.50810879999995</v>
          </cell>
          <cell r="N1525">
            <v>425</v>
          </cell>
        </row>
        <row r="1526">
          <cell r="F1526" t="str">
            <v>Handling costs</v>
          </cell>
          <cell r="G1526">
            <v>200</v>
          </cell>
          <cell r="H1526">
            <v>250</v>
          </cell>
          <cell r="I1526">
            <v>250</v>
          </cell>
          <cell r="J1526">
            <v>250</v>
          </cell>
          <cell r="K1526">
            <v>250</v>
          </cell>
          <cell r="L1526">
            <v>250</v>
          </cell>
          <cell r="M1526">
            <v>250</v>
          </cell>
          <cell r="N1526">
            <v>250</v>
          </cell>
        </row>
        <row r="1529">
          <cell r="F1529" t="str">
            <v>Landscaping allowance</v>
          </cell>
          <cell r="G1529">
            <v>47.7</v>
          </cell>
          <cell r="H1529">
            <v>53</v>
          </cell>
          <cell r="I1529">
            <v>68.25</v>
          </cell>
          <cell r="J1529">
            <v>89.25</v>
          </cell>
          <cell r="K1529">
            <v>121.00000000000001</v>
          </cell>
          <cell r="L1529">
            <v>151.79999999999998</v>
          </cell>
          <cell r="M1529">
            <v>184.85999999999999</v>
          </cell>
          <cell r="N1529">
            <v>228</v>
          </cell>
        </row>
        <row r="1530">
          <cell r="F1530" t="str">
            <v>Irrigation System allowance</v>
          </cell>
          <cell r="G1530">
            <v>995.4</v>
          </cell>
          <cell r="H1530">
            <v>1106</v>
          </cell>
          <cell r="I1530">
            <v>1433.25</v>
          </cell>
          <cell r="J1530">
            <v>1863.2249999999999</v>
          </cell>
          <cell r="K1530">
            <v>2537.9199999999996</v>
          </cell>
          <cell r="L1530">
            <v>3183.7749999999996</v>
          </cell>
          <cell r="M1530">
            <v>3886.9739999999997</v>
          </cell>
          <cell r="N1530">
            <v>4783.7999999999993</v>
          </cell>
        </row>
        <row r="1531">
          <cell r="F1531" t="str">
            <v>Bore Water Reticulation System</v>
          </cell>
          <cell r="G1531">
            <v>4850</v>
          </cell>
          <cell r="H1531">
            <v>4850</v>
          </cell>
          <cell r="I1531">
            <v>7325</v>
          </cell>
          <cell r="J1531">
            <v>7325</v>
          </cell>
          <cell r="K1531">
            <v>8585</v>
          </cell>
          <cell r="L1531">
            <v>8585</v>
          </cell>
          <cell r="M1531">
            <v>11525</v>
          </cell>
          <cell r="N1531">
            <v>11525</v>
          </cell>
        </row>
        <row r="1532">
          <cell r="F1532" t="str">
            <v>Gravel</v>
          </cell>
          <cell r="G1532">
            <v>15.89</v>
          </cell>
          <cell r="H1532">
            <v>15.89</v>
          </cell>
          <cell r="I1532">
            <v>15.89</v>
          </cell>
          <cell r="J1532">
            <v>15.89</v>
          </cell>
          <cell r="K1532">
            <v>15.89</v>
          </cell>
          <cell r="L1532">
            <v>15.89</v>
          </cell>
          <cell r="M1532">
            <v>15.89</v>
          </cell>
          <cell r="N1532">
            <v>15.89</v>
          </cell>
        </row>
        <row r="1533">
          <cell r="F1533" t="str">
            <v xml:space="preserve">Grass </v>
          </cell>
          <cell r="G1533">
            <v>24.840000000000003</v>
          </cell>
          <cell r="H1533">
            <v>27.6</v>
          </cell>
          <cell r="I1533">
            <v>35.700000000000003</v>
          </cell>
          <cell r="J1533">
            <v>46.620000000000005</v>
          </cell>
          <cell r="K1533">
            <v>63.360000000000007</v>
          </cell>
          <cell r="L1533">
            <v>72.679999999999993</v>
          </cell>
          <cell r="M1533">
            <v>81.432000000000002</v>
          </cell>
          <cell r="N1533">
            <v>100.32</v>
          </cell>
        </row>
        <row r="1536">
          <cell r="F1536" t="str">
            <v xml:space="preserve">Concrete driveway </v>
          </cell>
          <cell r="G1536">
            <v>71.2</v>
          </cell>
          <cell r="H1536">
            <v>73.599999999999994</v>
          </cell>
          <cell r="I1536">
            <v>74.099999999999994</v>
          </cell>
          <cell r="J1536">
            <v>75.66</v>
          </cell>
          <cell r="K1536">
            <v>78.599999999999994</v>
          </cell>
          <cell r="L1536">
            <v>81.2</v>
          </cell>
          <cell r="M1536">
            <v>84.3</v>
          </cell>
          <cell r="N1536">
            <v>86.3</v>
          </cell>
        </row>
        <row r="1537">
          <cell r="G1537">
            <v>39.654000000000003</v>
          </cell>
          <cell r="H1537">
            <v>39.654000000000003</v>
          </cell>
          <cell r="I1537">
            <v>44.06</v>
          </cell>
          <cell r="J1537">
            <v>44.06</v>
          </cell>
          <cell r="K1537">
            <v>44.06</v>
          </cell>
          <cell r="L1537">
            <v>44.06</v>
          </cell>
          <cell r="M1537">
            <v>52.872</v>
          </cell>
          <cell r="N1537">
            <v>52.872</v>
          </cell>
        </row>
        <row r="1538">
          <cell r="G1538">
            <v>15.840000000000002</v>
          </cell>
          <cell r="H1538">
            <v>15.840000000000002</v>
          </cell>
          <cell r="I1538">
            <v>17.600000000000001</v>
          </cell>
          <cell r="J1538">
            <v>17.600000000000001</v>
          </cell>
          <cell r="K1538">
            <v>19.360000000000003</v>
          </cell>
          <cell r="L1538">
            <v>19.360000000000003</v>
          </cell>
          <cell r="M1538">
            <v>21.12</v>
          </cell>
          <cell r="N1538">
            <v>21.12</v>
          </cell>
        </row>
        <row r="1539">
          <cell r="F1539" t="str">
            <v>e/o Honed Concrete</v>
          </cell>
          <cell r="G1539">
            <v>58.5</v>
          </cell>
          <cell r="H1539">
            <v>65</v>
          </cell>
          <cell r="I1539">
            <v>68.25</v>
          </cell>
          <cell r="J1539">
            <v>68.25</v>
          </cell>
          <cell r="K1539">
            <v>71.5</v>
          </cell>
          <cell r="L1539">
            <v>74.75</v>
          </cell>
          <cell r="M1539">
            <v>76.05</v>
          </cell>
          <cell r="N1539">
            <v>78</v>
          </cell>
        </row>
        <row r="1540">
          <cell r="F1540" t="str">
            <v>Kerbing</v>
          </cell>
          <cell r="G1540">
            <v>98.9</v>
          </cell>
          <cell r="H1540">
            <v>108.79000000000002</v>
          </cell>
          <cell r="I1540">
            <v>119.66900000000003</v>
          </cell>
          <cell r="J1540">
            <v>131.63590000000005</v>
          </cell>
          <cell r="K1540">
            <v>144.79949000000008</v>
          </cell>
          <cell r="L1540">
            <v>159.27943900000011</v>
          </cell>
          <cell r="M1540">
            <v>175.20738290000014</v>
          </cell>
          <cell r="N1540">
            <v>192.72812119000017</v>
          </cell>
        </row>
        <row r="1541">
          <cell r="F1541" t="str">
            <v>Wheel Stops</v>
          </cell>
          <cell r="G1541">
            <v>98.9</v>
          </cell>
          <cell r="H1541">
            <v>108.79000000000002</v>
          </cell>
          <cell r="I1541">
            <v>119.66900000000003</v>
          </cell>
          <cell r="J1541">
            <v>131.63590000000005</v>
          </cell>
          <cell r="K1541">
            <v>144.79949000000008</v>
          </cell>
          <cell r="L1541">
            <v>159.27943900000011</v>
          </cell>
          <cell r="M1541">
            <v>175.20738290000014</v>
          </cell>
          <cell r="N1541">
            <v>192.72812119000017</v>
          </cell>
        </row>
        <row r="1542">
          <cell r="F1542" t="str">
            <v>Bollards</v>
          </cell>
          <cell r="G1542">
            <v>720</v>
          </cell>
          <cell r="H1542">
            <v>792.00000000000011</v>
          </cell>
          <cell r="I1542">
            <v>871.20000000000016</v>
          </cell>
          <cell r="J1542">
            <v>958.32000000000028</v>
          </cell>
          <cell r="K1542">
            <v>1054.1520000000005</v>
          </cell>
          <cell r="L1542">
            <v>1159.5672000000006</v>
          </cell>
          <cell r="M1542">
            <v>1275.5239200000008</v>
          </cell>
          <cell r="N1542">
            <v>1403.0763120000011</v>
          </cell>
        </row>
        <row r="1546">
          <cell r="F1546" t="str">
            <v xml:space="preserve">Up to 1.2m high Screen wall including render </v>
          </cell>
          <cell r="G1546">
            <v>308.27699999999999</v>
          </cell>
          <cell r="H1546">
            <v>342.53</v>
          </cell>
          <cell r="I1546">
            <v>359.65649999999999</v>
          </cell>
          <cell r="J1546">
            <v>359.65649999999999</v>
          </cell>
          <cell r="K1546">
            <v>376.78300000000002</v>
          </cell>
          <cell r="L1546">
            <v>393.90949999999992</v>
          </cell>
          <cell r="M1546">
            <v>400.76009999999997</v>
          </cell>
          <cell r="N1546">
            <v>411.03599999999994</v>
          </cell>
        </row>
        <row r="1547">
          <cell r="F1547" t="str">
            <v>Up to 2.1m high Brick Fencing Wall</v>
          </cell>
          <cell r="G1547">
            <v>539.48699999999997</v>
          </cell>
          <cell r="H1547">
            <v>599.42999999999995</v>
          </cell>
          <cell r="I1547">
            <v>629.40149999999994</v>
          </cell>
          <cell r="J1547">
            <v>629.40149999999994</v>
          </cell>
          <cell r="K1547">
            <v>659.37300000000005</v>
          </cell>
          <cell r="L1547">
            <v>689.34449999999993</v>
          </cell>
          <cell r="M1547">
            <v>701.33309999999994</v>
          </cell>
          <cell r="N1547">
            <v>719.31599999999992</v>
          </cell>
        </row>
        <row r="1548">
          <cell r="F1548" t="str">
            <v xml:space="preserve">Up to 3.6m high Screen wall including render </v>
          </cell>
          <cell r="G1548">
            <v>924.82560000000012</v>
          </cell>
          <cell r="H1548">
            <v>1027.5840000000001</v>
          </cell>
          <cell r="I1548">
            <v>1078.9632000000001</v>
          </cell>
          <cell r="J1548">
            <v>1078.9632000000001</v>
          </cell>
          <cell r="K1548">
            <v>1130.3424000000002</v>
          </cell>
          <cell r="L1548">
            <v>1181.7216000000001</v>
          </cell>
          <cell r="M1548">
            <v>1202.2732799999999</v>
          </cell>
          <cell r="N1548">
            <v>1233.1007999999999</v>
          </cell>
        </row>
        <row r="1551">
          <cell r="F1551" t="str">
            <v xml:space="preserve">Up to 2.1m high Brick Piers </v>
          </cell>
          <cell r="G1551">
            <v>539.47799999999995</v>
          </cell>
          <cell r="H1551">
            <v>599.41999999999996</v>
          </cell>
          <cell r="I1551">
            <v>629.39099999999996</v>
          </cell>
          <cell r="J1551">
            <v>629.39099999999996</v>
          </cell>
          <cell r="K1551">
            <v>659.36199999999997</v>
          </cell>
          <cell r="L1551">
            <v>689.33299999999986</v>
          </cell>
          <cell r="M1551">
            <v>701.32139999999993</v>
          </cell>
          <cell r="N1551">
            <v>719.30399999999997</v>
          </cell>
        </row>
        <row r="1552">
          <cell r="F1552" t="str">
            <v xml:space="preserve">Infill Panels between Piers </v>
          </cell>
          <cell r="G1552">
            <v>192.3</v>
          </cell>
          <cell r="H1552">
            <v>192.3</v>
          </cell>
          <cell r="I1552">
            <v>192.3</v>
          </cell>
          <cell r="J1552">
            <v>192.3</v>
          </cell>
          <cell r="K1552">
            <v>192.3</v>
          </cell>
          <cell r="L1552">
            <v>192.3</v>
          </cell>
          <cell r="M1552">
            <v>192.3</v>
          </cell>
          <cell r="N1552">
            <v>192.3</v>
          </cell>
        </row>
        <row r="1555">
          <cell r="F1555" t="str">
            <v xml:space="preserve">Up to 600mm high Planterbox including render </v>
          </cell>
          <cell r="G1555">
            <v>271.92599999999999</v>
          </cell>
          <cell r="H1555">
            <v>302.14</v>
          </cell>
          <cell r="I1555">
            <v>317.24700000000001</v>
          </cell>
          <cell r="J1555">
            <v>317.24700000000001</v>
          </cell>
          <cell r="K1555">
            <v>332.35399999999998</v>
          </cell>
          <cell r="L1555">
            <v>347.46099999999996</v>
          </cell>
          <cell r="M1555">
            <v>353.50379999999996</v>
          </cell>
          <cell r="N1555">
            <v>362.56799999999998</v>
          </cell>
        </row>
        <row r="1556">
          <cell r="F1556" t="str">
            <v xml:space="preserve">Up to 1.0m high Retaining including render </v>
          </cell>
          <cell r="G1556">
            <v>361.49400000000003</v>
          </cell>
          <cell r="H1556">
            <v>401.66</v>
          </cell>
          <cell r="I1556">
            <v>421.74300000000005</v>
          </cell>
          <cell r="J1556">
            <v>421.74300000000005</v>
          </cell>
          <cell r="K1556">
            <v>441.82600000000008</v>
          </cell>
          <cell r="L1556">
            <v>461.90899999999999</v>
          </cell>
          <cell r="M1556">
            <v>469.94220000000001</v>
          </cell>
          <cell r="N1556">
            <v>481.99200000000002</v>
          </cell>
        </row>
        <row r="1557">
          <cell r="F1557" t="str">
            <v xml:space="preserve">Up to 2.0m high Retaining including render </v>
          </cell>
          <cell r="G1557">
            <v>722.98800000000006</v>
          </cell>
          <cell r="H1557">
            <v>803.32</v>
          </cell>
          <cell r="I1557">
            <v>843.4860000000001</v>
          </cell>
          <cell r="J1557">
            <v>843.4860000000001</v>
          </cell>
          <cell r="K1557">
            <v>883.65200000000016</v>
          </cell>
          <cell r="L1557">
            <v>923.81799999999998</v>
          </cell>
          <cell r="M1557">
            <v>939.88440000000003</v>
          </cell>
          <cell r="N1557">
            <v>963.98400000000004</v>
          </cell>
        </row>
        <row r="1558">
          <cell r="F1558" t="str">
            <v xml:space="preserve">Up to 3.0m high Retaining including render </v>
          </cell>
          <cell r="G1558">
            <v>1084.482</v>
          </cell>
          <cell r="H1558">
            <v>1204.98</v>
          </cell>
          <cell r="I1558">
            <v>1265.2290000000003</v>
          </cell>
          <cell r="J1558">
            <v>1265.2290000000003</v>
          </cell>
          <cell r="K1558">
            <v>1325.4780000000003</v>
          </cell>
          <cell r="L1558">
            <v>1385.7269999999999</v>
          </cell>
          <cell r="M1558">
            <v>1409.8266000000001</v>
          </cell>
          <cell r="N1558">
            <v>1445.9760000000001</v>
          </cell>
        </row>
        <row r="1563">
          <cell r="F1563" t="str">
            <v xml:space="preserve">Stone Cladding - Supply </v>
          </cell>
          <cell r="G1563">
            <v>63</v>
          </cell>
          <cell r="H1563">
            <v>70</v>
          </cell>
          <cell r="I1563">
            <v>115.5</v>
          </cell>
          <cell r="J1563">
            <v>150.15</v>
          </cell>
          <cell r="K1563">
            <v>204.60000000000002</v>
          </cell>
          <cell r="L1563">
            <v>256.45</v>
          </cell>
          <cell r="M1563">
            <v>313.56</v>
          </cell>
          <cell r="N1563">
            <v>385.2</v>
          </cell>
        </row>
        <row r="1564">
          <cell r="F1564" t="str">
            <v xml:space="preserve">Stone Cladding - Labour </v>
          </cell>
          <cell r="G1564">
            <v>99</v>
          </cell>
          <cell r="H1564">
            <v>110</v>
          </cell>
          <cell r="I1564">
            <v>115.5</v>
          </cell>
          <cell r="J1564">
            <v>115.5</v>
          </cell>
          <cell r="K1564">
            <v>121.00000000000001</v>
          </cell>
          <cell r="L1564">
            <v>126.49999999999999</v>
          </cell>
          <cell r="M1564">
            <v>128.69999999999999</v>
          </cell>
          <cell r="N1564">
            <v>132</v>
          </cell>
        </row>
        <row r="1565">
          <cell r="F1565" t="str">
            <v xml:space="preserve">Stone Cladding Delivery </v>
          </cell>
          <cell r="G1565">
            <v>315</v>
          </cell>
          <cell r="H1565">
            <v>350</v>
          </cell>
          <cell r="I1565">
            <v>367.5</v>
          </cell>
          <cell r="J1565">
            <v>367.5</v>
          </cell>
          <cell r="K1565">
            <v>385.00000000000006</v>
          </cell>
          <cell r="L1565">
            <v>402.49999999999994</v>
          </cell>
          <cell r="M1565">
            <v>409.5</v>
          </cell>
          <cell r="N1565">
            <v>420</v>
          </cell>
        </row>
        <row r="1568">
          <cell r="F1568" t="str">
            <v>Car Turntable Unit</v>
          </cell>
          <cell r="G1568">
            <v>22500</v>
          </cell>
          <cell r="H1568">
            <v>22500</v>
          </cell>
          <cell r="I1568">
            <v>22500</v>
          </cell>
          <cell r="J1568">
            <v>22500</v>
          </cell>
          <cell r="K1568">
            <v>22500</v>
          </cell>
          <cell r="L1568">
            <v>22500</v>
          </cell>
          <cell r="M1568">
            <v>22500</v>
          </cell>
          <cell r="N1568">
            <v>22500</v>
          </cell>
        </row>
        <row r="1569">
          <cell r="F1569" t="str">
            <v xml:space="preserve">Electrical Connection </v>
          </cell>
          <cell r="G1569">
            <v>990</v>
          </cell>
          <cell r="H1569">
            <v>1089</v>
          </cell>
          <cell r="I1569">
            <v>1197.9000000000001</v>
          </cell>
          <cell r="J1569">
            <v>1317.6900000000003</v>
          </cell>
          <cell r="K1569">
            <v>1449.4590000000005</v>
          </cell>
          <cell r="L1569">
            <v>1594.4049000000007</v>
          </cell>
          <cell r="M1569">
            <v>1753.8453900000009</v>
          </cell>
          <cell r="N1569">
            <v>1929.229929000001</v>
          </cell>
        </row>
        <row r="1573">
          <cell r="F1573" t="str">
            <v>Concrete Swimming Pool - Small</v>
          </cell>
          <cell r="G1573">
            <v>48965.432647680005</v>
          </cell>
          <cell r="H1573">
            <v>61206.790809600003</v>
          </cell>
          <cell r="I1573">
            <v>61206.790809600003</v>
          </cell>
          <cell r="J1573">
            <v>76508.488511999996</v>
          </cell>
          <cell r="K1573">
            <v>95635.610639999999</v>
          </cell>
          <cell r="L1573">
            <v>119544.51329999999</v>
          </cell>
          <cell r="M1573">
            <v>125521.73896500001</v>
          </cell>
          <cell r="N1573">
            <v>131797.82591325004</v>
          </cell>
        </row>
        <row r="1574">
          <cell r="F1574" t="str">
            <v>Concrete Swimming Pool - Medium</v>
          </cell>
          <cell r="G1574">
            <v>61797.569080320005</v>
          </cell>
          <cell r="H1574">
            <v>77246.961350400001</v>
          </cell>
          <cell r="I1574">
            <v>77246.961350400001</v>
          </cell>
          <cell r="J1574">
            <v>96558.701688000001</v>
          </cell>
          <cell r="K1574">
            <v>120698.37711000002</v>
          </cell>
          <cell r="L1574">
            <v>150872.97138750003</v>
          </cell>
          <cell r="M1574">
            <v>158416.61995687505</v>
          </cell>
          <cell r="N1574">
            <v>166337.45095471881</v>
          </cell>
        </row>
        <row r="1575">
          <cell r="F1575" t="str">
            <v>Concrete Swimming Pool - Large</v>
          </cell>
          <cell r="G1575">
            <v>74239.374366720003</v>
          </cell>
          <cell r="H1575">
            <v>92799.217958399997</v>
          </cell>
          <cell r="I1575">
            <v>92799.217958399997</v>
          </cell>
          <cell r="J1575">
            <v>115999.022448</v>
          </cell>
          <cell r="K1575">
            <v>144998.77806000001</v>
          </cell>
          <cell r="L1575">
            <v>181248.47257500002</v>
          </cell>
          <cell r="M1575">
            <v>190310.89620375005</v>
          </cell>
          <cell r="N1575">
            <v>199826.44101393755</v>
          </cell>
        </row>
        <row r="1577">
          <cell r="F1577" t="str">
            <v>Concrete Spa - Small</v>
          </cell>
          <cell r="G1577">
            <v>5246.56</v>
          </cell>
          <cell r="H1577">
            <v>6485.59</v>
          </cell>
          <cell r="I1577">
            <v>7854.59</v>
          </cell>
          <cell r="J1577">
            <v>9565.5</v>
          </cell>
          <cell r="K1577">
            <v>10523</v>
          </cell>
          <cell r="L1577">
            <v>11485.59</v>
          </cell>
          <cell r="M1577">
            <v>12485.59</v>
          </cell>
          <cell r="N1577">
            <v>14578.59</v>
          </cell>
        </row>
        <row r="1578">
          <cell r="F1578" t="str">
            <v>Concrete Spa - Medium</v>
          </cell>
          <cell r="G1578">
            <v>6295.87</v>
          </cell>
          <cell r="H1578">
            <v>7782.65</v>
          </cell>
          <cell r="I1578">
            <v>9265.56</v>
          </cell>
          <cell r="J1578">
            <v>11569.59</v>
          </cell>
          <cell r="K1578">
            <v>12485.63</v>
          </cell>
          <cell r="L1578">
            <v>13549.6</v>
          </cell>
          <cell r="M1578">
            <v>14859.57</v>
          </cell>
          <cell r="N1578">
            <v>16845.59</v>
          </cell>
        </row>
        <row r="1579">
          <cell r="F1579" t="str">
            <v>Concrete Spa - Large</v>
          </cell>
          <cell r="G1579">
            <v>7562.23</v>
          </cell>
          <cell r="H1579">
            <v>8356.99</v>
          </cell>
          <cell r="I1579">
            <v>10458.59</v>
          </cell>
          <cell r="J1579">
            <v>12485.13</v>
          </cell>
          <cell r="K1579">
            <v>14595.65</v>
          </cell>
          <cell r="L1579">
            <v>15659.65</v>
          </cell>
          <cell r="M1579">
            <v>17845.560000000001</v>
          </cell>
          <cell r="N1579">
            <v>19236.560000000001</v>
          </cell>
        </row>
        <row r="1583">
          <cell r="F1583" t="str">
            <v xml:space="preserve">Fencing up to 2100mm high </v>
          </cell>
          <cell r="G1583">
            <v>103.5</v>
          </cell>
          <cell r="H1583">
            <v>115</v>
          </cell>
          <cell r="I1583">
            <v>120.75</v>
          </cell>
          <cell r="J1583">
            <v>120.75</v>
          </cell>
          <cell r="K1583">
            <v>126.50000000000001</v>
          </cell>
          <cell r="L1583">
            <v>132.25</v>
          </cell>
          <cell r="M1583">
            <v>134.54999999999998</v>
          </cell>
          <cell r="N1583">
            <v>138</v>
          </cell>
        </row>
        <row r="1584">
          <cell r="F1584" t="str">
            <v>Timber Paling Fence</v>
          </cell>
          <cell r="G1584">
            <v>85.5</v>
          </cell>
          <cell r="H1584">
            <v>95</v>
          </cell>
          <cell r="I1584">
            <v>99.75</v>
          </cell>
          <cell r="J1584">
            <v>99.75</v>
          </cell>
          <cell r="K1584">
            <v>104.50000000000001</v>
          </cell>
          <cell r="L1584">
            <v>109.24999999999999</v>
          </cell>
          <cell r="M1584">
            <v>111.14999999999999</v>
          </cell>
          <cell r="N1584">
            <v>114</v>
          </cell>
        </row>
        <row r="1585">
          <cell r="F1585" t="str">
            <v>Pool Balustrade</v>
          </cell>
          <cell r="G1585">
            <v>725.56</v>
          </cell>
          <cell r="H1585">
            <v>834.48</v>
          </cell>
          <cell r="I1585">
            <v>1125.6500000000001</v>
          </cell>
          <cell r="J1585">
            <v>1356.65</v>
          </cell>
          <cell r="K1585">
            <v>1569.6</v>
          </cell>
          <cell r="L1585">
            <v>1726.65</v>
          </cell>
          <cell r="M1585">
            <v>1859.62</v>
          </cell>
          <cell r="N1585">
            <v>1859.62</v>
          </cell>
        </row>
        <row r="1586">
          <cell r="F1586" t="str">
            <v>Pool Gate</v>
          </cell>
          <cell r="G1586">
            <v>485.59</v>
          </cell>
          <cell r="H1586">
            <v>625.59</v>
          </cell>
          <cell r="I1586">
            <v>815.47</v>
          </cell>
          <cell r="J1586">
            <v>987.48</v>
          </cell>
          <cell r="K1586">
            <v>1174.48</v>
          </cell>
          <cell r="L1586">
            <v>1352.26</v>
          </cell>
          <cell r="M1586">
            <v>1648.59</v>
          </cell>
          <cell r="N1586">
            <v>1859.59</v>
          </cell>
        </row>
        <row r="1587">
          <cell r="F1587" t="str">
            <v>Clothes Line</v>
          </cell>
          <cell r="G1587">
            <v>675</v>
          </cell>
          <cell r="H1587">
            <v>750</v>
          </cell>
          <cell r="I1587">
            <v>787.5</v>
          </cell>
          <cell r="J1587">
            <v>787.5</v>
          </cell>
          <cell r="K1587">
            <v>825.00000000000011</v>
          </cell>
          <cell r="L1587">
            <v>862.49999999999989</v>
          </cell>
          <cell r="M1587">
            <v>877.5</v>
          </cell>
          <cell r="N1587">
            <v>900</v>
          </cell>
        </row>
        <row r="1588">
          <cell r="F1588" t="str">
            <v>Solar PV System</v>
          </cell>
          <cell r="G1588">
            <v>5850</v>
          </cell>
          <cell r="H1588">
            <v>6500</v>
          </cell>
          <cell r="I1588">
            <v>6825</v>
          </cell>
          <cell r="J1588">
            <v>6825</v>
          </cell>
          <cell r="K1588">
            <v>7150.0000000000009</v>
          </cell>
          <cell r="L1588">
            <v>7474.9999999999991</v>
          </cell>
          <cell r="M1588">
            <v>7604.9999999999991</v>
          </cell>
          <cell r="N1588">
            <v>7800</v>
          </cell>
        </row>
        <row r="1589">
          <cell r="F1589" t="str">
            <v xml:space="preserve">Shed </v>
          </cell>
          <cell r="G1589">
            <v>950</v>
          </cell>
          <cell r="H1589">
            <v>950</v>
          </cell>
          <cell r="I1589">
            <v>950</v>
          </cell>
          <cell r="J1589">
            <v>950</v>
          </cell>
          <cell r="K1589">
            <v>950</v>
          </cell>
          <cell r="L1589">
            <v>950</v>
          </cell>
          <cell r="M1589">
            <v>950</v>
          </cell>
          <cell r="N1589">
            <v>950</v>
          </cell>
        </row>
        <row r="1590">
          <cell r="F1590" t="str">
            <v>Unit Development Letter Box</v>
          </cell>
          <cell r="G1590">
            <v>1250</v>
          </cell>
          <cell r="H1590">
            <v>1250</v>
          </cell>
          <cell r="I1590">
            <v>1250</v>
          </cell>
          <cell r="J1590">
            <v>1250</v>
          </cell>
          <cell r="K1590">
            <v>1250</v>
          </cell>
          <cell r="L1590">
            <v>1250</v>
          </cell>
          <cell r="M1590">
            <v>1250</v>
          </cell>
          <cell r="N1590">
            <v>1250</v>
          </cell>
        </row>
        <row r="1591">
          <cell r="F1591" t="str">
            <v>Letterbox</v>
          </cell>
          <cell r="G1591">
            <v>450</v>
          </cell>
          <cell r="H1591">
            <v>450</v>
          </cell>
          <cell r="I1591">
            <v>495.00000000000006</v>
          </cell>
          <cell r="J1591">
            <v>544.50000000000011</v>
          </cell>
          <cell r="K1591">
            <v>598.95000000000016</v>
          </cell>
          <cell r="L1591">
            <v>658.84500000000025</v>
          </cell>
          <cell r="M1591">
            <v>724.72950000000037</v>
          </cell>
          <cell r="N1591">
            <v>797.20245000000045</v>
          </cell>
        </row>
        <row r="1592">
          <cell r="F1592" t="str">
            <v>External Pizza Oven</v>
          </cell>
          <cell r="G1592">
            <v>200</v>
          </cell>
          <cell r="H1592">
            <v>578</v>
          </cell>
          <cell r="I1592">
            <v>945</v>
          </cell>
          <cell r="J1592">
            <v>1300</v>
          </cell>
          <cell r="K1592">
            <v>2659</v>
          </cell>
          <cell r="L1592">
            <v>3250</v>
          </cell>
          <cell r="M1592">
            <v>5600</v>
          </cell>
          <cell r="N1592">
            <v>24000</v>
          </cell>
        </row>
        <row r="1593">
          <cell r="F1593" t="str">
            <v>Steel Framed Access Ladder</v>
          </cell>
          <cell r="G1593">
            <v>3500</v>
          </cell>
          <cell r="H1593">
            <v>3500</v>
          </cell>
          <cell r="I1593">
            <v>3500</v>
          </cell>
          <cell r="J1593">
            <v>3500</v>
          </cell>
          <cell r="K1593">
            <v>5600</v>
          </cell>
          <cell r="L1593">
            <v>6500</v>
          </cell>
          <cell r="M1593">
            <v>7500</v>
          </cell>
          <cell r="N1593">
            <v>7500</v>
          </cell>
        </row>
        <row r="1601">
          <cell r="G1601">
            <v>2</v>
          </cell>
          <cell r="H1601">
            <v>3</v>
          </cell>
          <cell r="I1601">
            <v>4</v>
          </cell>
          <cell r="J1601">
            <v>5</v>
          </cell>
          <cell r="K1601">
            <v>6</v>
          </cell>
          <cell r="L1601">
            <v>7</v>
          </cell>
          <cell r="M1601">
            <v>8</v>
          </cell>
          <cell r="N1601">
            <v>9</v>
          </cell>
        </row>
        <row r="1604">
          <cell r="F1604" t="str">
            <v>Small Reverse cycle air-conditioner</v>
          </cell>
          <cell r="G1604">
            <v>13647.284</v>
          </cell>
          <cell r="H1604">
            <v>13647.284</v>
          </cell>
          <cell r="I1604">
            <v>14210</v>
          </cell>
          <cell r="J1604">
            <v>14500</v>
          </cell>
          <cell r="K1604">
            <v>15225</v>
          </cell>
          <cell r="L1604">
            <v>15986.25</v>
          </cell>
          <cell r="M1604">
            <v>16785.5625</v>
          </cell>
          <cell r="N1604">
            <v>17624.840625000001</v>
          </cell>
        </row>
        <row r="1605">
          <cell r="F1605" t="str">
            <v xml:space="preserve">Medium Reverse cycle air-conditioner </v>
          </cell>
          <cell r="G1605">
            <v>16753.2176</v>
          </cell>
          <cell r="H1605">
            <v>16753.2176</v>
          </cell>
          <cell r="I1605">
            <v>17444</v>
          </cell>
          <cell r="J1605">
            <v>17800</v>
          </cell>
          <cell r="K1605">
            <v>18690</v>
          </cell>
          <cell r="L1605">
            <v>19624.5</v>
          </cell>
          <cell r="M1605">
            <v>20605.725000000002</v>
          </cell>
          <cell r="N1605">
            <v>21636.011250000003</v>
          </cell>
        </row>
        <row r="1606">
          <cell r="F1606" t="str">
            <v xml:space="preserve">Large Reverse cycle air-conditioner </v>
          </cell>
          <cell r="G1606">
            <v>19200.316800000001</v>
          </cell>
          <cell r="H1606">
            <v>19200.316800000001</v>
          </cell>
          <cell r="I1606">
            <v>19992</v>
          </cell>
          <cell r="J1606">
            <v>20400</v>
          </cell>
          <cell r="K1606">
            <v>21420</v>
          </cell>
          <cell r="L1606">
            <v>22491</v>
          </cell>
          <cell r="M1606">
            <v>23615.55</v>
          </cell>
          <cell r="N1606">
            <v>24796.327499999999</v>
          </cell>
        </row>
        <row r="1607">
          <cell r="F1607" t="str">
            <v>m2 Ducted Air Rate - buildings over 460m2</v>
          </cell>
          <cell r="G1607">
            <v>64.837671111111106</v>
          </cell>
          <cell r="H1607">
            <v>64.837671111111106</v>
          </cell>
          <cell r="I1607">
            <v>67.51111111111112</v>
          </cell>
          <cell r="J1607">
            <v>68.8888888888889</v>
          </cell>
          <cell r="K1607">
            <v>72.333333333333343</v>
          </cell>
          <cell r="L1607">
            <v>75.950000000000017</v>
          </cell>
          <cell r="M1607">
            <v>79.747500000000016</v>
          </cell>
          <cell r="N1607">
            <v>83.734875000000017</v>
          </cell>
        </row>
        <row r="1610">
          <cell r="F1610" t="str">
            <v>Commercial Small Reverse Cycle Split System Air Conditioner - Supply</v>
          </cell>
          <cell r="G1610">
            <v>2286.33419448</v>
          </cell>
          <cell r="H1610">
            <v>3174.1415999999999</v>
          </cell>
          <cell r="I1610">
            <v>3967.6770000000001</v>
          </cell>
          <cell r="J1610">
            <v>5157.9801000000007</v>
          </cell>
          <cell r="K1610">
            <v>6705.3741300000002</v>
          </cell>
          <cell r="L1610">
            <v>6705.3741300000002</v>
          </cell>
          <cell r="M1610">
            <v>6705.3741300000002</v>
          </cell>
          <cell r="N1610">
            <v>6705.3741300000002</v>
          </cell>
        </row>
        <row r="1611">
          <cell r="F1611" t="str">
            <v>Commercial Medium Reverse Cycle Split System Air Conditioner - Supply</v>
          </cell>
          <cell r="G1611">
            <v>3429.8824744799995</v>
          </cell>
          <cell r="H1611">
            <v>4761.7416000000003</v>
          </cell>
          <cell r="I1611">
            <v>5952.1769999999997</v>
          </cell>
          <cell r="J1611">
            <v>7737.8301000000001</v>
          </cell>
          <cell r="K1611">
            <v>10059.17913</v>
          </cell>
          <cell r="L1611">
            <v>10059.17913</v>
          </cell>
          <cell r="M1611">
            <v>10059.17913</v>
          </cell>
          <cell r="N1611">
            <v>10059.17913</v>
          </cell>
        </row>
        <row r="1612">
          <cell r="F1612" t="str">
            <v>Commercial Large Reverse Cycle Split System Air Conditioner - Supply</v>
          </cell>
          <cell r="G1612">
            <v>2881.2842462879994</v>
          </cell>
          <cell r="H1612">
            <v>4000.1169599999998</v>
          </cell>
          <cell r="I1612">
            <v>5000.1461999999992</v>
          </cell>
          <cell r="J1612">
            <v>6500.1900599999999</v>
          </cell>
          <cell r="K1612">
            <v>8450.2470780000003</v>
          </cell>
          <cell r="L1612">
            <v>8450.2470780000003</v>
          </cell>
          <cell r="M1612">
            <v>8450.2470780000003</v>
          </cell>
          <cell r="N1612">
            <v>8450.2470780000003</v>
          </cell>
        </row>
        <row r="1615">
          <cell r="F1615" t="str">
            <v>Commercial Small Reverse Cycle Split System Air Conditioner - Labour</v>
          </cell>
          <cell r="G1615">
            <v>731.62694223360006</v>
          </cell>
          <cell r="H1615">
            <v>914.53367779200005</v>
          </cell>
          <cell r="I1615">
            <v>1587.0708</v>
          </cell>
          <cell r="J1615">
            <v>2063.1920400000004</v>
          </cell>
          <cell r="K1615">
            <v>2682.1496520000005</v>
          </cell>
          <cell r="L1615">
            <v>2682.1496520000005</v>
          </cell>
          <cell r="M1615">
            <v>2682.1496520000005</v>
          </cell>
          <cell r="N1615">
            <v>2682.1496520000005</v>
          </cell>
        </row>
        <row r="1616">
          <cell r="F1616" t="str">
            <v>Commercial Medium Reverse Cycle Split System Air Conditioner - Labour</v>
          </cell>
          <cell r="G1616">
            <v>1097.5623918336</v>
          </cell>
          <cell r="H1616">
            <v>1371.9529897919999</v>
          </cell>
          <cell r="I1616">
            <v>2380.8708000000001</v>
          </cell>
          <cell r="J1616">
            <v>3095.13204</v>
          </cell>
          <cell r="K1616">
            <v>4023.6716520000009</v>
          </cell>
          <cell r="L1616">
            <v>4023.6716520000009</v>
          </cell>
          <cell r="M1616">
            <v>4023.6716520000009</v>
          </cell>
          <cell r="N1616">
            <v>4023.6716520000009</v>
          </cell>
        </row>
        <row r="1617">
          <cell r="F1617" t="str">
            <v>Commercial Large Reverse Cycle Split System Air Conditioner - Labour</v>
          </cell>
          <cell r="G1617">
            <v>1536.6849313535999</v>
          </cell>
          <cell r="H1617">
            <v>1920.8561641919998</v>
          </cell>
          <cell r="I1617">
            <v>3333.4308000000005</v>
          </cell>
          <cell r="J1617">
            <v>4333.4600400000008</v>
          </cell>
          <cell r="K1617">
            <v>5633.4980519999999</v>
          </cell>
          <cell r="L1617">
            <v>5633.4980519999999</v>
          </cell>
          <cell r="M1617">
            <v>5633.4980519999999</v>
          </cell>
          <cell r="N1617">
            <v>5633.4980519999999</v>
          </cell>
        </row>
        <row r="1618">
          <cell r="F1618" t="str">
            <v>Commercial m2 Ducted Air Rate - buildings over 460m2</v>
          </cell>
          <cell r="G1618">
            <v>94.014623111111106</v>
          </cell>
          <cell r="H1618">
            <v>94.014623111111106</v>
          </cell>
          <cell r="I1618">
            <v>97.891111111111115</v>
          </cell>
          <cell r="J1618">
            <v>99.8888888888889</v>
          </cell>
          <cell r="K1618">
            <v>104.88333333333334</v>
          </cell>
          <cell r="L1618">
            <v>110.12750000000003</v>
          </cell>
          <cell r="M1618">
            <v>115.63387500000002</v>
          </cell>
          <cell r="N1618">
            <v>121.41556875000002</v>
          </cell>
        </row>
        <row r="1621">
          <cell r="F1621" t="str">
            <v>Small Reverse Cycle Split System Air Conditioner</v>
          </cell>
          <cell r="G1621">
            <v>1693.5808847999999</v>
          </cell>
          <cell r="H1621">
            <v>2351.2159999999999</v>
          </cell>
          <cell r="I1621">
            <v>2939.02</v>
          </cell>
          <cell r="J1621">
            <v>3820.7260000000001</v>
          </cell>
          <cell r="K1621">
            <v>4966.9438</v>
          </cell>
          <cell r="L1621">
            <v>4966.9438</v>
          </cell>
          <cell r="M1621">
            <v>4966.9438</v>
          </cell>
          <cell r="N1621">
            <v>4966.9438</v>
          </cell>
        </row>
        <row r="1622">
          <cell r="F1622" t="str">
            <v>Medium Reverse Cycle Split System Air Conditioner</v>
          </cell>
          <cell r="G1622">
            <v>2540.6536847999996</v>
          </cell>
          <cell r="H1622">
            <v>3527.2159999999999</v>
          </cell>
          <cell r="I1622">
            <v>4409.0199999999995</v>
          </cell>
          <cell r="J1622">
            <v>5731.7259999999997</v>
          </cell>
          <cell r="K1622">
            <v>7451.2438000000002</v>
          </cell>
          <cell r="L1622">
            <v>7451.2438000000002</v>
          </cell>
          <cell r="M1622">
            <v>7451.2438000000002</v>
          </cell>
          <cell r="N1622">
            <v>7451.2438000000002</v>
          </cell>
        </row>
        <row r="1623">
          <cell r="F1623" t="str">
            <v>Large Reverse Cycle Split System Air Conditioner</v>
          </cell>
          <cell r="G1623">
            <v>3557.1410447999992</v>
          </cell>
          <cell r="H1623">
            <v>4938.4160000000002</v>
          </cell>
          <cell r="I1623">
            <v>6173.0199999999995</v>
          </cell>
          <cell r="J1623">
            <v>8024.9259999999995</v>
          </cell>
          <cell r="K1623">
            <v>10432.4038</v>
          </cell>
          <cell r="L1623">
            <v>10432.4038</v>
          </cell>
          <cell r="M1623">
            <v>10432.4038</v>
          </cell>
          <cell r="N1623">
            <v>10432.4038</v>
          </cell>
        </row>
        <row r="1626">
          <cell r="F1626" t="str">
            <v>Small Reverse Cycle Split System Air Conditioner - Supply</v>
          </cell>
          <cell r="G1626">
            <v>1016.14853088</v>
          </cell>
          <cell r="H1626">
            <v>1410.7295999999999</v>
          </cell>
          <cell r="I1626">
            <v>1763.412</v>
          </cell>
          <cell r="J1626">
            <v>2292.4355999999998</v>
          </cell>
          <cell r="K1626">
            <v>2980.1662799999999</v>
          </cell>
          <cell r="L1626">
            <v>2980.1662799999999</v>
          </cell>
          <cell r="M1626">
            <v>2980.1662799999999</v>
          </cell>
          <cell r="N1626">
            <v>2980.1662799999999</v>
          </cell>
        </row>
        <row r="1627">
          <cell r="F1627" t="str">
            <v>Medium Reverse Cycle Split System Air Conditioner - Supply</v>
          </cell>
          <cell r="G1627">
            <v>1524.3922108799998</v>
          </cell>
          <cell r="H1627">
            <v>2116.3296</v>
          </cell>
          <cell r="I1627">
            <v>2645.4119999999998</v>
          </cell>
          <cell r="J1627">
            <v>3439.0355999999997</v>
          </cell>
          <cell r="K1627">
            <v>4470.7462800000003</v>
          </cell>
          <cell r="L1627">
            <v>4470.7462800000003</v>
          </cell>
          <cell r="M1627">
            <v>4470.7462800000003</v>
          </cell>
          <cell r="N1627">
            <v>4470.7462800000003</v>
          </cell>
        </row>
        <row r="1628">
          <cell r="F1628" t="str">
            <v>Large Reverse Cycle Split System Air Conditioner - Supply</v>
          </cell>
          <cell r="G1628">
            <v>2134.2846268799995</v>
          </cell>
          <cell r="H1628">
            <v>2963.0495999999998</v>
          </cell>
          <cell r="I1628">
            <v>3703.8119999999994</v>
          </cell>
          <cell r="J1628">
            <v>4814.9555999999993</v>
          </cell>
          <cell r="K1628">
            <v>6259.4422800000002</v>
          </cell>
          <cell r="L1628">
            <v>6259.4422800000002</v>
          </cell>
          <cell r="M1628">
            <v>6259.4422800000002</v>
          </cell>
          <cell r="N1628">
            <v>6259.4422800000002</v>
          </cell>
        </row>
        <row r="1631">
          <cell r="F1631" t="str">
            <v>Small Reverse Cycle Split System Air Conditioner - Labour</v>
          </cell>
          <cell r="G1631">
            <v>541.94588313600002</v>
          </cell>
          <cell r="H1631">
            <v>677.43235391999997</v>
          </cell>
          <cell r="I1631">
            <v>1175.6079999999999</v>
          </cell>
          <cell r="J1631">
            <v>1528.2904000000001</v>
          </cell>
          <cell r="K1631">
            <v>1986.7775200000001</v>
          </cell>
          <cell r="L1631">
            <v>1986.7775200000001</v>
          </cell>
          <cell r="M1631">
            <v>1986.7775200000001</v>
          </cell>
          <cell r="N1631">
            <v>1986.7775200000001</v>
          </cell>
        </row>
        <row r="1632">
          <cell r="F1632" t="str">
            <v>Medium Reverse Cycle Split System Air Conditioner - Labour</v>
          </cell>
          <cell r="G1632">
            <v>813.00917913599994</v>
          </cell>
          <cell r="H1632">
            <v>1016.2614739199998</v>
          </cell>
          <cell r="I1632">
            <v>1763.6079999999999</v>
          </cell>
          <cell r="J1632">
            <v>2292.6904</v>
          </cell>
          <cell r="K1632">
            <v>2980.4975200000003</v>
          </cell>
          <cell r="L1632">
            <v>2980.4975200000003</v>
          </cell>
          <cell r="M1632">
            <v>2980.4975200000003</v>
          </cell>
          <cell r="N1632">
            <v>2980.4975200000003</v>
          </cell>
        </row>
        <row r="1633">
          <cell r="F1633" t="str">
            <v>Large Reverse Cycle Split System Air Conditioner - Labour</v>
          </cell>
          <cell r="G1633">
            <v>1138.2851343359998</v>
          </cell>
          <cell r="H1633">
            <v>1422.8564179199998</v>
          </cell>
          <cell r="I1633">
            <v>2469.2080000000001</v>
          </cell>
          <cell r="J1633">
            <v>3209.9704000000002</v>
          </cell>
          <cell r="K1633">
            <v>4172.9615199999998</v>
          </cell>
          <cell r="L1633">
            <v>4172.9615199999998</v>
          </cell>
          <cell r="M1633">
            <v>4172.9615199999998</v>
          </cell>
          <cell r="N1633">
            <v>4172.9615199999998</v>
          </cell>
        </row>
        <row r="1637">
          <cell r="F1637" t="str">
            <v>Heated Flooring 10m cable, suitable for areas up to 2.0m²</v>
          </cell>
          <cell r="G1637">
            <v>258.82780000000002</v>
          </cell>
          <cell r="H1637">
            <v>258.82780000000002</v>
          </cell>
          <cell r="I1637">
            <v>269.5</v>
          </cell>
          <cell r="J1637">
            <v>275</v>
          </cell>
          <cell r="K1637">
            <v>288.75</v>
          </cell>
          <cell r="L1637">
            <v>303.1875</v>
          </cell>
          <cell r="M1637">
            <v>318.34687500000001</v>
          </cell>
          <cell r="N1637">
            <v>334.26421875</v>
          </cell>
        </row>
        <row r="1638">
          <cell r="F1638" t="str">
            <v>Heated Flooring 62.5m cable, suitable for areas up to 12.5m²</v>
          </cell>
          <cell r="G1638">
            <v>518.69091119999996</v>
          </cell>
          <cell r="H1638">
            <v>518.69091119999996</v>
          </cell>
          <cell r="I1638">
            <v>540.07799999999997</v>
          </cell>
          <cell r="J1638">
            <v>551.1</v>
          </cell>
          <cell r="K1638">
            <v>578.65500000000009</v>
          </cell>
          <cell r="L1638">
            <v>607.58775000000014</v>
          </cell>
          <cell r="M1638">
            <v>637.96713750000015</v>
          </cell>
          <cell r="N1638">
            <v>669.86549437500014</v>
          </cell>
        </row>
        <row r="1639">
          <cell r="F1639" t="str">
            <v>Heated Flooring 125m cable, suitable for areas up to 25m²</v>
          </cell>
          <cell r="G1639">
            <v>834.64906559999986</v>
          </cell>
          <cell r="H1639">
            <v>834.64906559999986</v>
          </cell>
          <cell r="I1639">
            <v>869.06399999999996</v>
          </cell>
          <cell r="J1639">
            <v>886.8</v>
          </cell>
          <cell r="K1639">
            <v>931.14</v>
          </cell>
          <cell r="L1639">
            <v>977.697</v>
          </cell>
          <cell r="M1639">
            <v>1026.58185</v>
          </cell>
          <cell r="N1639">
            <v>1077.9109425000001</v>
          </cell>
        </row>
        <row r="1640">
          <cell r="F1640" t="str">
            <v>Underfloor Heating</v>
          </cell>
          <cell r="G1640">
            <v>258.83</v>
          </cell>
          <cell r="H1640">
            <v>258.83</v>
          </cell>
          <cell r="I1640">
            <v>269.5</v>
          </cell>
          <cell r="J1640">
            <v>275</v>
          </cell>
          <cell r="K1640">
            <v>288.75</v>
          </cell>
          <cell r="L1640">
            <v>303.19</v>
          </cell>
          <cell r="M1640">
            <v>318.35000000000002</v>
          </cell>
          <cell r="N1640">
            <v>334.26</v>
          </cell>
        </row>
        <row r="1644">
          <cell r="G1644">
            <v>2</v>
          </cell>
          <cell r="H1644">
            <v>3</v>
          </cell>
          <cell r="I1644">
            <v>4</v>
          </cell>
          <cell r="J1644">
            <v>5</v>
          </cell>
          <cell r="K1644">
            <v>6</v>
          </cell>
          <cell r="L1644">
            <v>7</v>
          </cell>
          <cell r="M1644">
            <v>8</v>
          </cell>
          <cell r="N1644">
            <v>9</v>
          </cell>
        </row>
        <row r="1647">
          <cell r="F1647" t="str">
            <v>Fire Place</v>
          </cell>
          <cell r="G1647">
            <v>1500</v>
          </cell>
          <cell r="H1647">
            <v>3250</v>
          </cell>
          <cell r="I1647">
            <v>5150</v>
          </cell>
          <cell r="J1647">
            <v>6500</v>
          </cell>
          <cell r="K1647">
            <v>8500</v>
          </cell>
          <cell r="L1647">
            <v>10500</v>
          </cell>
          <cell r="M1647">
            <v>12500</v>
          </cell>
          <cell r="N1647">
            <v>15000</v>
          </cell>
        </row>
        <row r="1648">
          <cell r="F1648" t="str">
            <v>Double Sided Fireplace</v>
          </cell>
          <cell r="G1648">
            <v>5500</v>
          </cell>
          <cell r="H1648">
            <v>7500</v>
          </cell>
          <cell r="I1648">
            <v>9500</v>
          </cell>
          <cell r="J1648">
            <v>12500</v>
          </cell>
          <cell r="K1648">
            <v>16400</v>
          </cell>
          <cell r="L1648">
            <v>18900</v>
          </cell>
          <cell r="M1648">
            <v>24500</v>
          </cell>
          <cell r="N1648">
            <v>29500</v>
          </cell>
        </row>
        <row r="1649">
          <cell r="F1649" t="str">
            <v>Fire Place Hearth</v>
          </cell>
          <cell r="G1649">
            <v>1404.77856</v>
          </cell>
          <cell r="H1649">
            <v>2404.7785600000002</v>
          </cell>
          <cell r="I1649">
            <v>2586.4</v>
          </cell>
          <cell r="J1649">
            <v>4680</v>
          </cell>
          <cell r="K1649">
            <v>6914</v>
          </cell>
          <cell r="L1649">
            <v>7259.7000000000007</v>
          </cell>
          <cell r="M1649">
            <v>7622.6850000000013</v>
          </cell>
          <cell r="N1649">
            <v>8003.8192500000014</v>
          </cell>
        </row>
        <row r="1651">
          <cell r="F1651" t="str">
            <v>Lift</v>
          </cell>
          <cell r="G1651">
            <v>58824.5</v>
          </cell>
          <cell r="H1651">
            <v>58824.5</v>
          </cell>
          <cell r="I1651">
            <v>61250</v>
          </cell>
          <cell r="J1651">
            <v>62500</v>
          </cell>
          <cell r="K1651">
            <v>65625</v>
          </cell>
          <cell r="L1651">
            <v>68906.25</v>
          </cell>
          <cell r="M1651">
            <v>72351.5625</v>
          </cell>
          <cell r="N1651">
            <v>75969.140625</v>
          </cell>
        </row>
        <row r="1652">
          <cell r="F1652" t="str">
            <v>Wallpaper</v>
          </cell>
          <cell r="G1652">
            <v>654.12844000000007</v>
          </cell>
          <cell r="H1652">
            <v>654.12844000000007</v>
          </cell>
          <cell r="I1652">
            <v>681.1</v>
          </cell>
          <cell r="J1652">
            <v>695</v>
          </cell>
          <cell r="K1652">
            <v>729.75</v>
          </cell>
          <cell r="L1652">
            <v>766.23750000000007</v>
          </cell>
          <cell r="M1652">
            <v>804.54937500000005</v>
          </cell>
          <cell r="N1652">
            <v>844.77684375000013</v>
          </cell>
        </row>
        <row r="1653">
          <cell r="F1653" t="str">
            <v>Internal Stone Cladding</v>
          </cell>
          <cell r="G1653">
            <v>371.77083999999996</v>
          </cell>
          <cell r="H1653">
            <v>371.77083999999996</v>
          </cell>
          <cell r="I1653">
            <v>387.09999999999997</v>
          </cell>
          <cell r="J1653">
            <v>395</v>
          </cell>
          <cell r="K1653">
            <v>414.75</v>
          </cell>
          <cell r="L1653">
            <v>435.48750000000001</v>
          </cell>
          <cell r="M1653">
            <v>457.26187500000003</v>
          </cell>
          <cell r="N1653">
            <v>480.12496875000005</v>
          </cell>
        </row>
        <row r="1655">
          <cell r="F1655" t="str">
            <v>Treatment to Windows</v>
          </cell>
          <cell r="G1655">
            <v>49.5</v>
          </cell>
          <cell r="H1655">
            <v>105</v>
          </cell>
          <cell r="I1655">
            <v>165</v>
          </cell>
          <cell r="J1655">
            <v>295</v>
          </cell>
          <cell r="K1655">
            <v>395</v>
          </cell>
          <cell r="L1655">
            <v>465</v>
          </cell>
          <cell r="M1655">
            <v>540</v>
          </cell>
          <cell r="N1655">
            <v>650</v>
          </cell>
        </row>
        <row r="1656">
          <cell r="F1656" t="str">
            <v>External Window Treatments</v>
          </cell>
          <cell r="G1656">
            <v>135.59</v>
          </cell>
          <cell r="H1656">
            <v>223</v>
          </cell>
          <cell r="I1656">
            <v>325</v>
          </cell>
          <cell r="J1656">
            <v>550</v>
          </cell>
          <cell r="K1656">
            <v>705</v>
          </cell>
          <cell r="L1656">
            <v>855</v>
          </cell>
          <cell r="M1656">
            <v>945</v>
          </cell>
          <cell r="N1656">
            <v>1125</v>
          </cell>
        </row>
        <row r="1658">
          <cell r="F1658" t="str">
            <v>Sauna</v>
          </cell>
          <cell r="G1658">
            <v>6500</v>
          </cell>
          <cell r="H1658">
            <v>6500</v>
          </cell>
          <cell r="I1658">
            <v>6500</v>
          </cell>
          <cell r="J1658">
            <v>8500</v>
          </cell>
          <cell r="K1658">
            <v>8500</v>
          </cell>
          <cell r="L1658">
            <v>12500</v>
          </cell>
          <cell r="M1658">
            <v>12500</v>
          </cell>
          <cell r="N1658">
            <v>12500</v>
          </cell>
        </row>
        <row r="1659">
          <cell r="F1659" t="str">
            <v>Glass Blocks</v>
          </cell>
          <cell r="G1659">
            <v>425</v>
          </cell>
          <cell r="H1659">
            <v>425</v>
          </cell>
          <cell r="I1659">
            <v>650</v>
          </cell>
          <cell r="J1659">
            <v>650</v>
          </cell>
          <cell r="K1659">
            <v>650</v>
          </cell>
          <cell r="L1659">
            <v>850</v>
          </cell>
          <cell r="M1659">
            <v>850</v>
          </cell>
          <cell r="N1659">
            <v>850</v>
          </cell>
        </row>
        <row r="1660">
          <cell r="F1660" t="str">
            <v>Car Stacker</v>
          </cell>
          <cell r="G1660">
            <v>25000</v>
          </cell>
          <cell r="H1660">
            <v>25000</v>
          </cell>
          <cell r="I1660">
            <v>25000</v>
          </cell>
          <cell r="J1660">
            <v>25000</v>
          </cell>
          <cell r="K1660">
            <v>25000</v>
          </cell>
          <cell r="L1660">
            <v>25000</v>
          </cell>
          <cell r="M1660">
            <v>25000</v>
          </cell>
          <cell r="N1660">
            <v>25000</v>
          </cell>
        </row>
        <row r="1663">
          <cell r="G1663">
            <v>2</v>
          </cell>
          <cell r="H1663">
            <v>3</v>
          </cell>
          <cell r="I1663">
            <v>4</v>
          </cell>
          <cell r="J1663">
            <v>5</v>
          </cell>
          <cell r="K1663">
            <v>6</v>
          </cell>
          <cell r="L1663">
            <v>7</v>
          </cell>
          <cell r="M1663">
            <v>8</v>
          </cell>
          <cell r="N1663">
            <v>9</v>
          </cell>
        </row>
        <row r="1666">
          <cell r="F1666" t="str">
            <v>Basin</v>
          </cell>
          <cell r="G1666">
            <v>9.9496800000000007</v>
          </cell>
          <cell r="H1666">
            <v>11.055200000000001</v>
          </cell>
          <cell r="I1666">
            <v>11.607960000000002</v>
          </cell>
          <cell r="J1666">
            <v>11.607960000000002</v>
          </cell>
          <cell r="K1666">
            <v>12.160720000000001</v>
          </cell>
          <cell r="L1666">
            <v>12.713480000000001</v>
          </cell>
          <cell r="M1666">
            <v>12.934584000000001</v>
          </cell>
          <cell r="N1666">
            <v>13.266240000000002</v>
          </cell>
        </row>
        <row r="1667">
          <cell r="F1667" t="str">
            <v>Bath</v>
          </cell>
          <cell r="G1667">
            <v>22.386780000000002</v>
          </cell>
          <cell r="H1667">
            <v>24.874200000000002</v>
          </cell>
          <cell r="I1667">
            <v>26.117910000000002</v>
          </cell>
          <cell r="J1667">
            <v>26.117910000000002</v>
          </cell>
          <cell r="K1667">
            <v>27.361620000000006</v>
          </cell>
          <cell r="L1667">
            <v>28.605329999999999</v>
          </cell>
          <cell r="M1667">
            <v>29.102814000000002</v>
          </cell>
          <cell r="N1667">
            <v>29.849040000000002</v>
          </cell>
        </row>
        <row r="1668">
          <cell r="F1668" t="str">
            <v>Toilet Suite</v>
          </cell>
          <cell r="G1668">
            <v>17.411939999999998</v>
          </cell>
          <cell r="H1668">
            <v>19.346599999999999</v>
          </cell>
          <cell r="I1668">
            <v>20.313929999999999</v>
          </cell>
          <cell r="J1668">
            <v>20.313929999999999</v>
          </cell>
          <cell r="K1668">
            <v>21.28126</v>
          </cell>
          <cell r="L1668">
            <v>22.248589999999997</v>
          </cell>
          <cell r="M1668">
            <v>22.635521999999998</v>
          </cell>
          <cell r="N1668">
            <v>23.215919999999997</v>
          </cell>
        </row>
        <row r="1669">
          <cell r="F1669" t="str">
            <v>Shower Rose</v>
          </cell>
          <cell r="G1669">
            <v>9.9496800000000007</v>
          </cell>
          <cell r="H1669">
            <v>11.055200000000001</v>
          </cell>
          <cell r="I1669">
            <v>11.607960000000002</v>
          </cell>
          <cell r="J1669">
            <v>11.607960000000002</v>
          </cell>
          <cell r="K1669">
            <v>12.160720000000001</v>
          </cell>
          <cell r="L1669">
            <v>12.713480000000001</v>
          </cell>
          <cell r="M1669">
            <v>12.934584000000001</v>
          </cell>
          <cell r="N1669">
            <v>13.266240000000002</v>
          </cell>
        </row>
        <row r="1670">
          <cell r="F1670" t="str">
            <v xml:space="preserve">Trough </v>
          </cell>
          <cell r="G1670">
            <v>14.924519999999999</v>
          </cell>
          <cell r="H1670">
            <v>16.582799999999999</v>
          </cell>
          <cell r="I1670">
            <v>17.411940000000001</v>
          </cell>
          <cell r="J1670">
            <v>17.411940000000001</v>
          </cell>
          <cell r="K1670">
            <v>18.24108</v>
          </cell>
          <cell r="L1670">
            <v>19.070219999999996</v>
          </cell>
          <cell r="M1670">
            <v>19.401875999999998</v>
          </cell>
          <cell r="N1670">
            <v>19.899359999999998</v>
          </cell>
        </row>
        <row r="1671">
          <cell r="F1671" t="str">
            <v xml:space="preserve">Sinks </v>
          </cell>
          <cell r="G1671">
            <v>14.924519999999999</v>
          </cell>
          <cell r="H1671">
            <v>16.582799999999999</v>
          </cell>
          <cell r="I1671">
            <v>17.411940000000001</v>
          </cell>
          <cell r="J1671">
            <v>17.411940000000001</v>
          </cell>
          <cell r="K1671">
            <v>18.24108</v>
          </cell>
          <cell r="L1671">
            <v>19.070219999999996</v>
          </cell>
          <cell r="M1671">
            <v>19.401875999999998</v>
          </cell>
          <cell r="N1671">
            <v>19.899359999999998</v>
          </cell>
        </row>
        <row r="1672">
          <cell r="F1672" t="str">
            <v>Towel Rails</v>
          </cell>
          <cell r="G1672">
            <v>9.9496800000000007</v>
          </cell>
          <cell r="H1672">
            <v>11.055200000000001</v>
          </cell>
          <cell r="I1672">
            <v>11.607960000000002</v>
          </cell>
          <cell r="J1672">
            <v>11.607960000000002</v>
          </cell>
          <cell r="K1672">
            <v>12.160720000000001</v>
          </cell>
          <cell r="L1672">
            <v>12.713480000000001</v>
          </cell>
          <cell r="M1672">
            <v>12.934584000000001</v>
          </cell>
          <cell r="N1672">
            <v>13.266240000000002</v>
          </cell>
        </row>
        <row r="1673">
          <cell r="F1673" t="str">
            <v>Toilet Roll Holder</v>
          </cell>
          <cell r="G1673">
            <v>9.9496800000000007</v>
          </cell>
          <cell r="H1673">
            <v>11.055200000000001</v>
          </cell>
          <cell r="I1673">
            <v>11.607960000000002</v>
          </cell>
          <cell r="J1673">
            <v>11.607960000000002</v>
          </cell>
          <cell r="K1673">
            <v>12.160720000000001</v>
          </cell>
          <cell r="L1673">
            <v>12.713480000000001</v>
          </cell>
          <cell r="M1673">
            <v>12.934584000000001</v>
          </cell>
          <cell r="N1673">
            <v>13.266240000000002</v>
          </cell>
        </row>
        <row r="1674">
          <cell r="F1674" t="str">
            <v>Towel Ring</v>
          </cell>
          <cell r="G1674">
            <v>9.9496800000000007</v>
          </cell>
          <cell r="H1674">
            <v>11.055200000000001</v>
          </cell>
          <cell r="I1674">
            <v>11.607960000000002</v>
          </cell>
          <cell r="J1674">
            <v>11.607960000000002</v>
          </cell>
          <cell r="K1674">
            <v>12.160720000000001</v>
          </cell>
          <cell r="L1674">
            <v>12.713480000000001</v>
          </cell>
          <cell r="M1674">
            <v>12.934584000000001</v>
          </cell>
          <cell r="N1674">
            <v>13.266240000000002</v>
          </cell>
        </row>
        <row r="1677">
          <cell r="F1677" t="str">
            <v>Built in Oven</v>
          </cell>
          <cell r="G1677">
            <v>25.9</v>
          </cell>
          <cell r="H1677">
            <v>25.9</v>
          </cell>
          <cell r="I1677">
            <v>25.9</v>
          </cell>
          <cell r="J1677">
            <v>25.9</v>
          </cell>
          <cell r="K1677">
            <v>25.9</v>
          </cell>
          <cell r="L1677">
            <v>25.9</v>
          </cell>
          <cell r="M1677">
            <v>25.9</v>
          </cell>
          <cell r="N1677">
            <v>25.9</v>
          </cell>
        </row>
        <row r="1678">
          <cell r="F1678" t="str">
            <v>Cook Tops</v>
          </cell>
          <cell r="G1678">
            <v>25.9</v>
          </cell>
          <cell r="H1678">
            <v>25.9</v>
          </cell>
          <cell r="I1678">
            <v>25.9</v>
          </cell>
          <cell r="J1678">
            <v>25.9</v>
          </cell>
          <cell r="K1678">
            <v>25.9</v>
          </cell>
          <cell r="L1678">
            <v>25.9</v>
          </cell>
          <cell r="M1678">
            <v>25.9</v>
          </cell>
          <cell r="N1678">
            <v>25.9</v>
          </cell>
        </row>
        <row r="1679">
          <cell r="F1679" t="str">
            <v>Rangehoods</v>
          </cell>
          <cell r="G1679">
            <v>25.9</v>
          </cell>
          <cell r="H1679">
            <v>25.9</v>
          </cell>
          <cell r="I1679">
            <v>25.9</v>
          </cell>
          <cell r="J1679">
            <v>25.9</v>
          </cell>
          <cell r="K1679">
            <v>25.9</v>
          </cell>
          <cell r="L1679">
            <v>25.9</v>
          </cell>
          <cell r="M1679">
            <v>25.9</v>
          </cell>
          <cell r="N1679">
            <v>25.9</v>
          </cell>
        </row>
        <row r="1680">
          <cell r="F1680" t="str">
            <v>Dishwasher</v>
          </cell>
          <cell r="G1680">
            <v>25.9</v>
          </cell>
          <cell r="H1680">
            <v>25.9</v>
          </cell>
          <cell r="I1680">
            <v>25.9</v>
          </cell>
          <cell r="J1680">
            <v>25.9</v>
          </cell>
          <cell r="K1680">
            <v>25.9</v>
          </cell>
          <cell r="L1680">
            <v>25.9</v>
          </cell>
          <cell r="M1680">
            <v>25.9</v>
          </cell>
          <cell r="N1680">
            <v>25.9</v>
          </cell>
        </row>
        <row r="1681">
          <cell r="F1681" t="str">
            <v>Wine Fridge</v>
          </cell>
          <cell r="G1681">
            <v>25.9</v>
          </cell>
          <cell r="H1681">
            <v>25.9</v>
          </cell>
          <cell r="I1681">
            <v>25.9</v>
          </cell>
          <cell r="J1681">
            <v>25.9</v>
          </cell>
          <cell r="K1681">
            <v>25.9</v>
          </cell>
          <cell r="L1681">
            <v>25.9</v>
          </cell>
          <cell r="M1681">
            <v>25.9</v>
          </cell>
          <cell r="N1681">
            <v>25.9</v>
          </cell>
        </row>
        <row r="1682">
          <cell r="F1682" t="str">
            <v>Fridge</v>
          </cell>
          <cell r="G1682">
            <v>42.5</v>
          </cell>
          <cell r="H1682">
            <v>42.5</v>
          </cell>
          <cell r="I1682">
            <v>42.5</v>
          </cell>
          <cell r="J1682">
            <v>42.5</v>
          </cell>
          <cell r="K1682">
            <v>42.5</v>
          </cell>
          <cell r="L1682">
            <v>42.5</v>
          </cell>
          <cell r="M1682">
            <v>42.5</v>
          </cell>
          <cell r="N1682">
            <v>42.5</v>
          </cell>
        </row>
        <row r="1683">
          <cell r="F1683" t="str">
            <v>Freestanding Ovens</v>
          </cell>
          <cell r="G1683">
            <v>45.6</v>
          </cell>
          <cell r="H1683">
            <v>45.6</v>
          </cell>
          <cell r="I1683">
            <v>45.6</v>
          </cell>
          <cell r="J1683">
            <v>45.6</v>
          </cell>
          <cell r="K1683">
            <v>45.6</v>
          </cell>
          <cell r="L1683">
            <v>45.6</v>
          </cell>
          <cell r="M1683">
            <v>45.6</v>
          </cell>
          <cell r="N1683">
            <v>45.6</v>
          </cell>
        </row>
        <row r="1684">
          <cell r="F1684" t="str">
            <v>Microwaves</v>
          </cell>
          <cell r="G1684">
            <v>17.5</v>
          </cell>
          <cell r="H1684">
            <v>17.5</v>
          </cell>
          <cell r="I1684">
            <v>17.5</v>
          </cell>
          <cell r="J1684">
            <v>17.5</v>
          </cell>
          <cell r="K1684">
            <v>17.5</v>
          </cell>
          <cell r="L1684">
            <v>17.5</v>
          </cell>
          <cell r="M1684">
            <v>17.5</v>
          </cell>
          <cell r="N1684">
            <v>17.5</v>
          </cell>
        </row>
        <row r="1685">
          <cell r="F1685" t="str">
            <v>Draw Warmers</v>
          </cell>
          <cell r="G1685">
            <v>17.5</v>
          </cell>
          <cell r="H1685">
            <v>17.5</v>
          </cell>
          <cell r="I1685">
            <v>17.5</v>
          </cell>
          <cell r="J1685">
            <v>17.5</v>
          </cell>
          <cell r="K1685">
            <v>17.5</v>
          </cell>
          <cell r="L1685">
            <v>17.5</v>
          </cell>
          <cell r="M1685">
            <v>17.5</v>
          </cell>
          <cell r="N1685">
            <v>17.5</v>
          </cell>
        </row>
        <row r="1686">
          <cell r="F1686" t="str">
            <v>Washing Machine</v>
          </cell>
          <cell r="G1686">
            <v>17.5</v>
          </cell>
          <cell r="H1686">
            <v>17.5</v>
          </cell>
          <cell r="I1686">
            <v>17.5</v>
          </cell>
          <cell r="J1686">
            <v>17.5</v>
          </cell>
          <cell r="K1686">
            <v>17.5</v>
          </cell>
          <cell r="L1686">
            <v>17.5</v>
          </cell>
          <cell r="M1686">
            <v>17.5</v>
          </cell>
          <cell r="N1686">
            <v>17.5</v>
          </cell>
        </row>
        <row r="1687">
          <cell r="F1687" t="str">
            <v>Dryer</v>
          </cell>
          <cell r="G1687">
            <v>17.5</v>
          </cell>
          <cell r="H1687">
            <v>17.5</v>
          </cell>
          <cell r="I1687">
            <v>17.5</v>
          </cell>
          <cell r="J1687">
            <v>17.5</v>
          </cell>
          <cell r="K1687">
            <v>17.5</v>
          </cell>
          <cell r="L1687">
            <v>17.5</v>
          </cell>
          <cell r="M1687">
            <v>17.5</v>
          </cell>
          <cell r="N1687">
            <v>17.5</v>
          </cell>
        </row>
        <row r="1688">
          <cell r="F1688" t="str">
            <v>Zip Tap</v>
          </cell>
          <cell r="G1688">
            <v>17.5</v>
          </cell>
          <cell r="H1688">
            <v>17.5</v>
          </cell>
          <cell r="I1688">
            <v>17.5</v>
          </cell>
          <cell r="J1688">
            <v>17.5</v>
          </cell>
          <cell r="K1688">
            <v>17.5</v>
          </cell>
          <cell r="L1688">
            <v>17.5</v>
          </cell>
          <cell r="M1688">
            <v>17.5</v>
          </cell>
          <cell r="N1688">
            <v>17.5</v>
          </cell>
        </row>
        <row r="1692">
          <cell r="F1692" t="str">
            <v>Internal Floor Area</v>
          </cell>
          <cell r="G1692">
            <v>2.9849040000000002</v>
          </cell>
          <cell r="H1692">
            <v>3.31656</v>
          </cell>
          <cell r="I1692">
            <v>3.4823880000000003</v>
          </cell>
          <cell r="J1692">
            <v>3.4823880000000003</v>
          </cell>
          <cell r="K1692">
            <v>3.6482160000000001</v>
          </cell>
          <cell r="L1692">
            <v>3.8140439999999995</v>
          </cell>
          <cell r="M1692">
            <v>3.8803751999999996</v>
          </cell>
          <cell r="N1692">
            <v>3.9798719999999999</v>
          </cell>
        </row>
        <row r="1693">
          <cell r="F1693" t="str">
            <v>Extenal Areas</v>
          </cell>
          <cell r="G1693">
            <v>3.7311299999999998</v>
          </cell>
          <cell r="H1693">
            <v>4.1456999999999997</v>
          </cell>
          <cell r="I1693">
            <v>4.3529850000000003</v>
          </cell>
          <cell r="J1693">
            <v>4.3529850000000003</v>
          </cell>
          <cell r="K1693">
            <v>4.56027</v>
          </cell>
          <cell r="L1693">
            <v>4.7675549999999989</v>
          </cell>
          <cell r="M1693">
            <v>4.8504689999999995</v>
          </cell>
          <cell r="N1693">
            <v>4.9748399999999995</v>
          </cell>
        </row>
        <row r="1694">
          <cell r="F1694" t="str">
            <v>Carpets</v>
          </cell>
          <cell r="G1694">
            <v>2.7361620000000002</v>
          </cell>
          <cell r="H1694">
            <v>3.0401800000000003</v>
          </cell>
          <cell r="I1694">
            <v>3.1921890000000004</v>
          </cell>
          <cell r="J1694">
            <v>3.1921890000000004</v>
          </cell>
          <cell r="K1694">
            <v>3.3441980000000004</v>
          </cell>
          <cell r="L1694">
            <v>3.4962070000000001</v>
          </cell>
          <cell r="M1694">
            <v>3.5570106000000004</v>
          </cell>
          <cell r="N1694">
            <v>3.6482160000000001</v>
          </cell>
        </row>
        <row r="1695">
          <cell r="F1695" t="str">
            <v xml:space="preserve">Timber Flooring </v>
          </cell>
          <cell r="G1695">
            <v>2.7361620000000002</v>
          </cell>
          <cell r="H1695">
            <v>3.0401800000000003</v>
          </cell>
          <cell r="I1695">
            <v>3.1921890000000004</v>
          </cell>
          <cell r="J1695">
            <v>3.1921890000000004</v>
          </cell>
          <cell r="K1695">
            <v>3.3441980000000004</v>
          </cell>
          <cell r="L1695">
            <v>3.4962070000000001</v>
          </cell>
          <cell r="M1695">
            <v>3.5570106000000004</v>
          </cell>
          <cell r="N1695">
            <v>3.6482160000000001</v>
          </cell>
        </row>
        <row r="1696">
          <cell r="F1696" t="str">
            <v>Window Glazing</v>
          </cell>
          <cell r="G1696">
            <v>2.9849040000000002</v>
          </cell>
          <cell r="H1696">
            <v>3.31656</v>
          </cell>
          <cell r="I1696">
            <v>3.4823880000000003</v>
          </cell>
          <cell r="J1696">
            <v>3.4823880000000003</v>
          </cell>
          <cell r="K1696">
            <v>3.6482160000000001</v>
          </cell>
          <cell r="L1696">
            <v>3.8140439999999995</v>
          </cell>
          <cell r="M1696">
            <v>3.8803751999999996</v>
          </cell>
          <cell r="N1696">
            <v>3.9798719999999999</v>
          </cell>
        </row>
        <row r="1697">
          <cell r="F1697" t="str">
            <v>Glazed Doors</v>
          </cell>
          <cell r="G1697">
            <v>4.5890000000000004</v>
          </cell>
          <cell r="H1697">
            <v>5.2773500000000002</v>
          </cell>
          <cell r="I1697">
            <v>6.0689525</v>
          </cell>
          <cell r="J1697">
            <v>6.9792953749999995</v>
          </cell>
          <cell r="K1697">
            <v>8.0261896812499991</v>
          </cell>
          <cell r="L1697">
            <v>9.2301181334374984</v>
          </cell>
          <cell r="M1697">
            <v>10.614635853453123</v>
          </cell>
          <cell r="N1697">
            <v>12.206831231471091</v>
          </cell>
        </row>
        <row r="1698">
          <cell r="F1698" t="str">
            <v xml:space="preserve">Recycled Brickwork </v>
          </cell>
          <cell r="G1698">
            <v>1.9</v>
          </cell>
          <cell r="H1698">
            <v>1.9</v>
          </cell>
          <cell r="I1698">
            <v>1.9</v>
          </cell>
          <cell r="J1698">
            <v>1.9</v>
          </cell>
          <cell r="K1698">
            <v>1.9</v>
          </cell>
          <cell r="L1698">
            <v>1.9</v>
          </cell>
          <cell r="M1698">
            <v>1.9</v>
          </cell>
          <cell r="N1698">
            <v>1.9</v>
          </cell>
        </row>
        <row r="1701">
          <cell r="G1701">
            <v>2</v>
          </cell>
          <cell r="H1701">
            <v>3</v>
          </cell>
          <cell r="I1701">
            <v>4</v>
          </cell>
          <cell r="J1701">
            <v>5</v>
          </cell>
          <cell r="K1701">
            <v>6</v>
          </cell>
          <cell r="L1701">
            <v>7</v>
          </cell>
          <cell r="M1701">
            <v>8</v>
          </cell>
          <cell r="N1701">
            <v>9</v>
          </cell>
        </row>
      </sheetData>
      <sheetData sheetId="3"/>
      <sheetData sheetId="4"/>
      <sheetData sheetId="5"/>
      <sheetData sheetId="6"/>
      <sheetData sheetId="7"/>
      <sheetData sheetId="8"/>
      <sheetData sheetId="9"/>
      <sheetData sheetId="10"/>
      <sheetData sheetId="11"/>
      <sheetData sheetId="12">
        <row r="723">
          <cell r="D723">
            <v>1</v>
          </cell>
        </row>
        <row r="724">
          <cell r="C724">
            <v>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36"/>
  <sheetViews>
    <sheetView showGridLines="0" tabSelected="1" view="pageLayout" zoomScaleNormal="100" workbookViewId="0"/>
  </sheetViews>
  <sheetFormatPr defaultColWidth="14.453125" defaultRowHeight="15" customHeight="1"/>
  <cols>
    <col min="1" max="1" width="12.08984375" customWidth="1"/>
    <col min="2" max="2" width="38.7265625" customWidth="1"/>
    <col min="3" max="3" width="2.453125" customWidth="1"/>
    <col min="4" max="4" width="7.81640625" customWidth="1"/>
    <col min="5" max="5" width="14.26953125" customWidth="1"/>
    <col min="6" max="26" width="8.7265625" customWidth="1"/>
  </cols>
  <sheetData>
    <row r="1" spans="1:6" ht="14.25" customHeight="1">
      <c r="A1" s="33" t="s">
        <v>304</v>
      </c>
      <c r="B1" s="227" t="s">
        <v>629</v>
      </c>
      <c r="C1" s="197"/>
      <c r="D1" s="35" t="s">
        <v>305</v>
      </c>
      <c r="E1" s="229">
        <f ca="1">TODAY()</f>
        <v>45603</v>
      </c>
      <c r="F1" s="227"/>
    </row>
    <row r="2" spans="1:6" ht="14.25" customHeight="1">
      <c r="A2" s="33" t="s">
        <v>306</v>
      </c>
      <c r="B2" s="228" t="s">
        <v>627</v>
      </c>
      <c r="C2" s="197"/>
      <c r="D2" s="210"/>
      <c r="E2" s="36"/>
      <c r="F2" s="36"/>
    </row>
    <row r="3" spans="1:6" ht="14.25" customHeight="1">
      <c r="A3" s="33" t="s">
        <v>307</v>
      </c>
      <c r="B3" s="228" t="s">
        <v>628</v>
      </c>
      <c r="C3" s="197"/>
    </row>
    <row r="4" spans="1:6" ht="14.25" customHeight="1">
      <c r="A4" s="33" t="s">
        <v>308</v>
      </c>
      <c r="B4" s="228" t="s">
        <v>626</v>
      </c>
      <c r="C4" s="197"/>
    </row>
    <row r="5" spans="1:6" ht="14.25" customHeight="1"/>
    <row r="6" spans="1:6" ht="14.25" customHeight="1">
      <c r="A6" s="223" t="s">
        <v>309</v>
      </c>
      <c r="B6" s="219"/>
      <c r="C6" s="219"/>
      <c r="D6" s="230"/>
      <c r="E6" s="221"/>
      <c r="F6" s="219"/>
    </row>
    <row r="7" spans="1:6" ht="14.25" customHeight="1">
      <c r="A7" s="197" t="s">
        <v>310</v>
      </c>
      <c r="B7" s="197"/>
      <c r="C7" s="197"/>
      <c r="D7" s="197"/>
      <c r="E7" s="209">
        <f>'Standard Estimating'!N461</f>
        <v>492173.5337074186</v>
      </c>
      <c r="F7" s="197"/>
    </row>
    <row r="8" spans="1:6" ht="14.5">
      <c r="A8" s="197"/>
      <c r="B8" s="197"/>
      <c r="C8" s="197"/>
      <c r="D8" s="211"/>
      <c r="E8" s="209"/>
      <c r="F8" s="197"/>
    </row>
    <row r="9" spans="1:6" ht="14" customHeight="1">
      <c r="A9" s="223" t="s">
        <v>602</v>
      </c>
      <c r="B9" s="219"/>
      <c r="C9" s="219"/>
      <c r="D9" s="230"/>
      <c r="E9" s="221"/>
      <c r="F9" s="219"/>
    </row>
    <row r="10" spans="1:6" ht="14.25" customHeight="1">
      <c r="A10" s="231" t="s">
        <v>598</v>
      </c>
      <c r="B10" s="203"/>
      <c r="C10" s="203"/>
      <c r="D10" s="211"/>
      <c r="E10" s="232">
        <f>'Standard Estimating'!W53</f>
        <v>15304.623304000001</v>
      </c>
      <c r="F10" s="203"/>
    </row>
    <row r="11" spans="1:6" ht="14.25" customHeight="1">
      <c r="A11" s="231" t="s">
        <v>604</v>
      </c>
      <c r="B11" s="197"/>
      <c r="C11" s="197"/>
      <c r="D11" s="211"/>
      <c r="E11" s="233">
        <f>'Standard Estimating'!W67</f>
        <v>12326.834416000002</v>
      </c>
      <c r="F11" s="197"/>
    </row>
    <row r="12" spans="1:6" ht="14.25" customHeight="1">
      <c r="A12" s="231" t="s">
        <v>605</v>
      </c>
      <c r="B12" s="197"/>
      <c r="C12" s="197"/>
      <c r="D12" s="211"/>
      <c r="E12" s="233">
        <f>'Standard Estimating'!W86</f>
        <v>39150.587485300006</v>
      </c>
      <c r="F12" s="197"/>
    </row>
    <row r="13" spans="1:6" ht="14.25" customHeight="1">
      <c r="A13" s="231" t="s">
        <v>622</v>
      </c>
      <c r="B13" s="197" t="s">
        <v>298</v>
      </c>
      <c r="C13" s="197"/>
      <c r="D13" s="211"/>
      <c r="E13" s="233">
        <f>'Standard Estimating'!W116</f>
        <v>23641.006425</v>
      </c>
      <c r="F13" s="197"/>
    </row>
    <row r="14" spans="1:6" ht="14.25" customHeight="1">
      <c r="A14" s="231" t="s">
        <v>606</v>
      </c>
      <c r="B14" s="197"/>
      <c r="C14" s="197"/>
      <c r="D14" s="211"/>
      <c r="E14" s="233">
        <f>'Standard Estimating'!W135</f>
        <v>32530.160880000003</v>
      </c>
      <c r="F14" s="197"/>
    </row>
    <row r="15" spans="1:6" ht="14.25" customHeight="1">
      <c r="A15" s="231" t="s">
        <v>607</v>
      </c>
      <c r="B15" s="197"/>
      <c r="C15" s="197"/>
      <c r="D15" s="211"/>
      <c r="E15" s="233">
        <f>'Standard Estimating'!W182</f>
        <v>17820.099999999999</v>
      </c>
      <c r="F15" s="197"/>
    </row>
    <row r="16" spans="1:6" ht="14.25" customHeight="1">
      <c r="A16" s="231" t="s">
        <v>600</v>
      </c>
      <c r="B16" s="197"/>
      <c r="C16" s="197"/>
      <c r="D16" s="211"/>
      <c r="E16" s="233">
        <f>'Standard Estimating'!W296</f>
        <v>13381.583053200002</v>
      </c>
      <c r="F16" s="197"/>
    </row>
    <row r="17" spans="1:6" ht="14.25" customHeight="1">
      <c r="A17" s="231" t="s">
        <v>599</v>
      </c>
      <c r="B17" s="197"/>
      <c r="C17" s="197"/>
      <c r="D17" s="211"/>
      <c r="E17" s="233">
        <f>'Standard Estimating'!W326+'Standard Estimating'!P206</f>
        <v>7957.8035151599997</v>
      </c>
      <c r="F17" s="197"/>
    </row>
    <row r="18" spans="1:6" ht="14.25" customHeight="1">
      <c r="A18" s="231" t="s">
        <v>601</v>
      </c>
      <c r="B18" s="197"/>
      <c r="C18" s="197"/>
      <c r="D18" s="211"/>
      <c r="E18" s="233">
        <f>'Standard Estimating'!W332</f>
        <v>2752.51380832</v>
      </c>
      <c r="F18" s="197"/>
    </row>
    <row r="19" spans="1:6" ht="14.25" customHeight="1">
      <c r="A19" s="222"/>
      <c r="B19" s="197"/>
      <c r="C19" s="197"/>
      <c r="E19" s="209"/>
      <c r="F19" s="197"/>
    </row>
    <row r="20" spans="1:6" ht="14" customHeight="1">
      <c r="A20" s="223" t="s">
        <v>603</v>
      </c>
      <c r="B20" s="219"/>
      <c r="C20" s="219"/>
      <c r="D20" s="220"/>
      <c r="E20" s="221"/>
      <c r="F20" s="219"/>
    </row>
    <row r="21" spans="1:6" ht="14.25" customHeight="1">
      <c r="A21" s="231" t="s">
        <v>609</v>
      </c>
      <c r="B21" s="203"/>
      <c r="C21" s="203"/>
      <c r="D21" s="215"/>
      <c r="E21" s="224">
        <v>125.73</v>
      </c>
      <c r="F21" s="207" t="s">
        <v>2</v>
      </c>
    </row>
    <row r="22" spans="1:6" ht="14.25" customHeight="1">
      <c r="A22" s="231" t="s">
        <v>612</v>
      </c>
      <c r="B22" s="197"/>
      <c r="C22" s="197"/>
      <c r="D22" s="215"/>
      <c r="E22" s="225">
        <v>99.692999999999998</v>
      </c>
      <c r="F22" s="234" t="s">
        <v>2</v>
      </c>
    </row>
    <row r="23" spans="1:6" ht="14.25" customHeight="1">
      <c r="A23" s="231" t="s">
        <v>613</v>
      </c>
      <c r="B23" s="197"/>
      <c r="C23" s="197"/>
      <c r="D23" s="215"/>
      <c r="E23" s="225">
        <v>119.8</v>
      </c>
      <c r="F23" s="234" t="s">
        <v>12</v>
      </c>
    </row>
    <row r="24" spans="1:6" ht="14.25" customHeight="1">
      <c r="A24" s="231" t="s">
        <v>620</v>
      </c>
      <c r="B24" s="197"/>
      <c r="C24" s="197"/>
      <c r="D24" s="215"/>
      <c r="E24" s="225">
        <v>63.927999999999997</v>
      </c>
      <c r="F24" s="234" t="s">
        <v>12</v>
      </c>
    </row>
    <row r="25" spans="1:6" ht="14.25" customHeight="1">
      <c r="A25" s="231" t="s">
        <v>611</v>
      </c>
      <c r="B25" s="197"/>
      <c r="C25" s="197"/>
      <c r="D25" s="215"/>
      <c r="E25" s="226">
        <v>52.48</v>
      </c>
      <c r="F25" s="234" t="s">
        <v>12</v>
      </c>
    </row>
    <row r="26" spans="1:6" ht="14.25" customHeight="1">
      <c r="A26" s="231" t="s">
        <v>621</v>
      </c>
      <c r="B26" s="197"/>
      <c r="C26" s="197"/>
      <c r="D26" s="215"/>
      <c r="E26" s="226">
        <v>9.44</v>
      </c>
      <c r="F26" s="234" t="s">
        <v>12</v>
      </c>
    </row>
    <row r="27" spans="1:6" ht="14.25" customHeight="1">
      <c r="A27" s="231" t="s">
        <v>608</v>
      </c>
      <c r="B27" s="197"/>
      <c r="C27" s="197"/>
      <c r="D27" s="215"/>
      <c r="E27" s="226">
        <v>55.86</v>
      </c>
      <c r="F27" s="234" t="s">
        <v>2</v>
      </c>
    </row>
    <row r="28" spans="1:6" ht="14.25" customHeight="1">
      <c r="A28" s="231" t="s">
        <v>610</v>
      </c>
      <c r="B28" s="197"/>
      <c r="C28" s="197"/>
      <c r="D28" s="215"/>
      <c r="E28" s="226">
        <v>175.98900000000003</v>
      </c>
      <c r="F28" s="234" t="s">
        <v>2</v>
      </c>
    </row>
    <row r="29" spans="1:6" ht="14.25" customHeight="1">
      <c r="A29" s="231" t="s">
        <v>614</v>
      </c>
      <c r="B29" s="197"/>
      <c r="C29" s="197"/>
      <c r="D29" s="215"/>
      <c r="E29" s="226">
        <v>214.07999999999998</v>
      </c>
      <c r="F29" s="234" t="s">
        <v>2</v>
      </c>
    </row>
    <row r="30" spans="1:6" ht="14.25" customHeight="1">
      <c r="A30" s="231" t="s">
        <v>615</v>
      </c>
      <c r="B30" s="197"/>
      <c r="C30" s="197"/>
      <c r="D30" s="215"/>
      <c r="E30" s="226">
        <v>163.28400000000002</v>
      </c>
      <c r="F30" s="234" t="s">
        <v>2</v>
      </c>
    </row>
    <row r="31" spans="1:6" ht="14.25" customHeight="1">
      <c r="A31" s="231" t="s">
        <v>617</v>
      </c>
      <c r="B31" s="197"/>
      <c r="C31" s="197"/>
      <c r="D31" s="215"/>
      <c r="E31" s="226">
        <v>2</v>
      </c>
      <c r="F31" s="234" t="s">
        <v>11</v>
      </c>
    </row>
    <row r="32" spans="1:6" ht="14.25" customHeight="1">
      <c r="A32" s="231" t="s">
        <v>616</v>
      </c>
      <c r="B32" s="197"/>
      <c r="C32" s="197"/>
      <c r="D32" s="215"/>
      <c r="E32" s="226">
        <v>1</v>
      </c>
      <c r="F32" s="234" t="s">
        <v>11</v>
      </c>
    </row>
    <row r="33" spans="1:6" ht="14.25" customHeight="1">
      <c r="A33" s="231" t="s">
        <v>619</v>
      </c>
      <c r="B33" s="197"/>
      <c r="C33" s="197"/>
      <c r="D33" s="215"/>
      <c r="E33" s="226">
        <v>60.5</v>
      </c>
      <c r="F33" s="234" t="s">
        <v>2</v>
      </c>
    </row>
    <row r="34" spans="1:6" ht="14.25" customHeight="1">
      <c r="A34" s="231" t="s">
        <v>618</v>
      </c>
      <c r="B34" s="197"/>
      <c r="C34" s="197"/>
      <c r="D34" s="215"/>
      <c r="E34" s="235">
        <f>60.5+33</f>
        <v>93.5</v>
      </c>
      <c r="F34" s="234" t="s">
        <v>2</v>
      </c>
    </row>
    <row r="35" spans="1:6" ht="14.25" customHeight="1">
      <c r="A35" s="222"/>
      <c r="B35" s="197"/>
      <c r="C35" s="197"/>
      <c r="D35" s="215"/>
      <c r="E35" s="197"/>
      <c r="F35" s="234"/>
    </row>
    <row r="36" spans="1:6" ht="14.25" customHeight="1">
      <c r="A36" s="238" t="s">
        <v>623</v>
      </c>
      <c r="B36" s="219"/>
      <c r="C36" s="219"/>
      <c r="D36" s="236"/>
      <c r="E36" s="219"/>
      <c r="F36" s="237"/>
    </row>
    <row r="37" spans="1:6" ht="14.25" customHeight="1">
      <c r="A37" s="239"/>
      <c r="B37" s="197"/>
      <c r="C37" s="197"/>
      <c r="D37" s="215"/>
      <c r="E37" s="197"/>
      <c r="F37" s="234"/>
    </row>
    <row r="38" spans="1:6" ht="14.25" customHeight="1">
      <c r="A38" s="240" t="s">
        <v>624</v>
      </c>
      <c r="B38" s="241"/>
      <c r="C38" s="241"/>
      <c r="D38" s="242"/>
      <c r="E38" s="241"/>
      <c r="F38" s="243"/>
    </row>
    <row r="39" spans="1:6" ht="14.25" customHeight="1">
      <c r="A39" s="244" t="s">
        <v>625</v>
      </c>
      <c r="B39" s="226"/>
      <c r="C39" s="226"/>
      <c r="D39" s="245"/>
      <c r="E39" s="226"/>
      <c r="F39" s="246"/>
    </row>
    <row r="40" spans="1:6" ht="14.25" customHeight="1">
      <c r="A40" s="244" t="s">
        <v>311</v>
      </c>
      <c r="B40" s="226"/>
      <c r="C40" s="226"/>
      <c r="D40" s="245"/>
      <c r="E40" s="226"/>
      <c r="F40" s="246"/>
    </row>
    <row r="41" spans="1:6" ht="14.25" customHeight="1">
      <c r="A41" s="244" t="s">
        <v>311</v>
      </c>
      <c r="B41" s="226"/>
      <c r="C41" s="226"/>
      <c r="D41" s="245"/>
      <c r="E41" s="226"/>
      <c r="F41" s="246"/>
    </row>
    <row r="42" spans="1:6" ht="14.25" customHeight="1">
      <c r="A42" s="244" t="s">
        <v>311</v>
      </c>
      <c r="B42" s="226"/>
      <c r="C42" s="226"/>
      <c r="D42" s="245"/>
      <c r="E42" s="226"/>
      <c r="F42" s="246"/>
    </row>
    <row r="43" spans="1:6" ht="14.25" customHeight="1">
      <c r="A43" s="244" t="s">
        <v>311</v>
      </c>
      <c r="B43" s="226"/>
      <c r="C43" s="226"/>
      <c r="D43" s="245"/>
      <c r="E43" s="226"/>
      <c r="F43" s="246"/>
    </row>
    <row r="44" spans="1:6" ht="14.25" customHeight="1">
      <c r="A44" s="244" t="s">
        <v>311</v>
      </c>
      <c r="B44" s="226"/>
      <c r="C44" s="226"/>
      <c r="D44" s="245"/>
      <c r="E44" s="226"/>
      <c r="F44" s="246"/>
    </row>
    <row r="45" spans="1:6" ht="14.25" customHeight="1">
      <c r="A45" s="244" t="s">
        <v>311</v>
      </c>
      <c r="B45" s="226"/>
      <c r="C45" s="226"/>
      <c r="D45" s="245"/>
      <c r="E45" s="226"/>
      <c r="F45" s="246"/>
    </row>
    <row r="46" spans="1:6" ht="14.25" customHeight="1">
      <c r="A46" s="244" t="s">
        <v>311</v>
      </c>
      <c r="B46" s="226"/>
      <c r="C46" s="226"/>
      <c r="D46" s="245"/>
      <c r="E46" s="226"/>
      <c r="F46" s="246"/>
    </row>
    <row r="47" spans="1:6" ht="14.25" customHeight="1">
      <c r="A47" s="244" t="s">
        <v>311</v>
      </c>
      <c r="B47" s="226"/>
      <c r="C47" s="226"/>
      <c r="D47" s="245"/>
      <c r="E47" s="226"/>
      <c r="F47" s="246"/>
    </row>
    <row r="48" spans="1:6" ht="14.25" customHeight="1">
      <c r="A48" s="244" t="s">
        <v>311</v>
      </c>
      <c r="B48" s="226"/>
      <c r="C48" s="226"/>
      <c r="D48" s="245"/>
      <c r="E48" s="226"/>
      <c r="F48" s="246"/>
    </row>
    <row r="49" spans="1:6" ht="14.25" customHeight="1"/>
    <row r="50" spans="1:6" ht="14.25" customHeight="1">
      <c r="C50" s="38"/>
      <c r="E50" s="205"/>
    </row>
    <row r="51" spans="1:6" ht="14.25" customHeight="1">
      <c r="A51" s="39"/>
      <c r="C51" s="38"/>
      <c r="D51" s="205"/>
      <c r="E51" s="205"/>
      <c r="F51" s="205"/>
    </row>
    <row r="52" spans="1:6" ht="14.25" customHeight="1">
      <c r="A52" s="39"/>
      <c r="D52" s="205"/>
      <c r="E52" s="205"/>
      <c r="F52" s="205"/>
    </row>
    <row r="53" spans="1:6" ht="14.25" customHeight="1">
      <c r="A53" s="39"/>
      <c r="D53" s="205"/>
      <c r="E53" s="205"/>
      <c r="F53" s="205"/>
    </row>
    <row r="54" spans="1:6" ht="14.25" customHeight="1">
      <c r="A54" s="39"/>
      <c r="D54" s="205"/>
      <c r="E54" s="205"/>
      <c r="F54" s="205"/>
    </row>
    <row r="55" spans="1:6" ht="14.25" customHeight="1">
      <c r="A55" s="39"/>
      <c r="D55" s="205"/>
      <c r="E55" s="205"/>
      <c r="F55" s="205"/>
    </row>
    <row r="56" spans="1:6" ht="14.25" customHeight="1">
      <c r="A56" s="39"/>
      <c r="D56" s="205"/>
      <c r="E56" s="205"/>
      <c r="F56" s="205"/>
    </row>
    <row r="57" spans="1:6" ht="14.25" customHeight="1">
      <c r="A57" s="39"/>
      <c r="D57" s="205"/>
      <c r="E57" s="205"/>
      <c r="F57" s="205"/>
    </row>
    <row r="58" spans="1:6" ht="14.25" customHeight="1">
      <c r="A58" s="39"/>
      <c r="D58" s="205"/>
      <c r="E58" s="205"/>
      <c r="F58" s="205"/>
    </row>
    <row r="59" spans="1:6" ht="14.25" customHeight="1">
      <c r="A59" s="39"/>
      <c r="D59" s="205"/>
      <c r="E59" s="205"/>
      <c r="F59" s="205"/>
    </row>
    <row r="60" spans="1:6" ht="14.25" customHeight="1">
      <c r="A60" s="39"/>
      <c r="D60" s="205"/>
      <c r="E60" s="205"/>
      <c r="F60" s="205"/>
    </row>
    <row r="61" spans="1:6" ht="14.25" customHeight="1">
      <c r="A61" s="39"/>
      <c r="D61" s="205"/>
      <c r="E61" s="205"/>
      <c r="F61" s="205"/>
    </row>
    <row r="62" spans="1:6" ht="14.25" customHeight="1">
      <c r="A62" s="39"/>
      <c r="D62" s="205"/>
      <c r="E62" s="205"/>
      <c r="F62" s="205"/>
    </row>
    <row r="63" spans="1:6" ht="14.25" customHeight="1">
      <c r="A63" s="39"/>
      <c r="D63" s="205"/>
      <c r="E63" s="205"/>
      <c r="F63" s="205"/>
    </row>
    <row r="64" spans="1:6" ht="14.25" customHeight="1">
      <c r="A64" s="39"/>
      <c r="D64" s="205"/>
      <c r="E64" s="205"/>
      <c r="F64" s="205"/>
    </row>
    <row r="65" spans="1:6" ht="14.25" customHeight="1">
      <c r="A65" s="39"/>
      <c r="D65" s="205"/>
      <c r="E65" s="205"/>
      <c r="F65" s="205"/>
    </row>
    <row r="66" spans="1:6" ht="14.25" customHeight="1">
      <c r="A66" s="39"/>
      <c r="D66" s="205"/>
      <c r="E66" s="205"/>
      <c r="F66" s="205"/>
    </row>
    <row r="67" spans="1:6" ht="14.25" customHeight="1">
      <c r="A67" s="39"/>
      <c r="D67" s="205"/>
      <c r="E67" s="205"/>
      <c r="F67" s="205"/>
    </row>
    <row r="68" spans="1:6" ht="14.25" customHeight="1">
      <c r="A68" s="39"/>
      <c r="D68" s="205"/>
      <c r="E68" s="205"/>
      <c r="F68" s="205"/>
    </row>
    <row r="69" spans="1:6" ht="14.25" customHeight="1">
      <c r="A69" s="39"/>
      <c r="D69" s="205"/>
      <c r="E69" s="205"/>
      <c r="F69" s="205"/>
    </row>
    <row r="70" spans="1:6" ht="14.25" customHeight="1">
      <c r="A70" s="39"/>
      <c r="D70" s="205"/>
      <c r="E70" s="205"/>
      <c r="F70" s="205"/>
    </row>
    <row r="71" spans="1:6" ht="14.25" customHeight="1">
      <c r="A71" s="39"/>
      <c r="D71" s="205"/>
      <c r="E71" s="205"/>
      <c r="F71" s="205"/>
    </row>
    <row r="72" spans="1:6" ht="14.25" customHeight="1">
      <c r="A72" s="39"/>
      <c r="D72" s="205"/>
      <c r="E72" s="205"/>
      <c r="F72" s="205"/>
    </row>
    <row r="73" spans="1:6" ht="14.25" customHeight="1">
      <c r="A73" s="39"/>
      <c r="D73" s="205"/>
      <c r="E73" s="205"/>
      <c r="F73" s="205"/>
    </row>
    <row r="74" spans="1:6" ht="14.25" customHeight="1">
      <c r="A74" s="39"/>
      <c r="D74" s="205"/>
      <c r="E74" s="205"/>
      <c r="F74" s="205"/>
    </row>
    <row r="75" spans="1:6" ht="14.25" customHeight="1">
      <c r="A75" s="39"/>
      <c r="D75" s="205"/>
      <c r="E75" s="205"/>
      <c r="F75" s="205"/>
    </row>
    <row r="76" spans="1:6" ht="14.25" customHeight="1">
      <c r="A76" s="39"/>
      <c r="D76" s="205"/>
      <c r="E76" s="205"/>
      <c r="F76" s="205"/>
    </row>
    <row r="77" spans="1:6" ht="14.25" customHeight="1">
      <c r="A77" s="39"/>
      <c r="D77" s="205"/>
      <c r="E77" s="205"/>
      <c r="F77" s="205"/>
    </row>
    <row r="78" spans="1:6" ht="14.25" customHeight="1">
      <c r="A78" s="39"/>
      <c r="D78" s="205"/>
      <c r="E78" s="205"/>
      <c r="F78" s="205"/>
    </row>
    <row r="79" spans="1:6" ht="14.25" customHeight="1">
      <c r="A79" s="39"/>
      <c r="D79" s="205"/>
      <c r="E79" s="205"/>
      <c r="F79" s="205"/>
    </row>
    <row r="80" spans="1:6" ht="14.25" customHeight="1">
      <c r="A80" s="39"/>
      <c r="D80" s="205"/>
      <c r="E80" s="205"/>
      <c r="F80" s="205"/>
    </row>
    <row r="81" spans="1:6" ht="14.25" customHeight="1">
      <c r="A81" s="39"/>
      <c r="D81" s="205"/>
      <c r="E81" s="205"/>
      <c r="F81" s="205"/>
    </row>
    <row r="82" spans="1:6" ht="14.25" customHeight="1">
      <c r="A82" s="39"/>
      <c r="D82" s="205"/>
      <c r="E82" s="205"/>
      <c r="F82" s="205"/>
    </row>
    <row r="83" spans="1:6" ht="14.25" customHeight="1">
      <c r="A83" s="39"/>
      <c r="D83" s="205"/>
      <c r="E83" s="205"/>
      <c r="F83" s="205"/>
    </row>
    <row r="84" spans="1:6" ht="14.25" customHeight="1">
      <c r="A84" s="39"/>
      <c r="D84" s="205"/>
      <c r="E84" s="205"/>
      <c r="F84" s="205"/>
    </row>
    <row r="85" spans="1:6" ht="14.25" customHeight="1"/>
    <row r="86" spans="1:6" ht="14.25" customHeight="1"/>
    <row r="87" spans="1:6" ht="14.25" customHeight="1"/>
    <row r="88" spans="1:6" ht="14.25" customHeight="1"/>
    <row r="89" spans="1:6" ht="14.25" customHeight="1"/>
    <row r="90" spans="1:6" ht="14.25" customHeight="1"/>
    <row r="91" spans="1:6" ht="14.25" customHeight="1"/>
    <row r="92" spans="1:6" ht="14.25" customHeight="1"/>
    <row r="93" spans="1:6" ht="14.25" customHeight="1"/>
    <row r="94" spans="1:6" ht="14.25" customHeight="1"/>
    <row r="95" spans="1:6" ht="14.25" customHeight="1"/>
    <row r="96" spans="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sheetData>
  <phoneticPr fontId="26" type="noConversion"/>
  <pageMargins left="0.7" right="0.7" top="0.83937198067632846" bottom="0.75" header="0" footer="0"/>
  <pageSetup paperSize="9" orientation="portrait" r:id="rId1"/>
  <headerFooter>
    <oddHeader xml:space="preserve">&amp;L&amp;G&amp;C  
&amp;"-,Bold"  Cover Sheet Inclusions&amp;"-,Regular"
</oddHeader>
    <oddFooter>&amp;L&amp;8&amp;K02-049Blulevel Estimating Copyright 2024</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C1000"/>
  <sheetViews>
    <sheetView showGridLines="0" view="pageLayout" zoomScaleNormal="100" workbookViewId="0"/>
  </sheetViews>
  <sheetFormatPr defaultColWidth="14.453125" defaultRowHeight="15" customHeight="1"/>
  <cols>
    <col min="1" max="1" width="5.08984375" customWidth="1"/>
    <col min="2" max="2" width="5.453125" customWidth="1"/>
    <col min="3" max="3" width="76.26953125" customWidth="1"/>
    <col min="4" max="26" width="8.7265625" customWidth="1"/>
  </cols>
  <sheetData>
    <row r="1" spans="2:3" ht="6" customHeight="1"/>
    <row r="2" spans="2:3" ht="14.25" customHeight="1">
      <c r="B2" s="1" t="s">
        <v>312</v>
      </c>
    </row>
    <row r="3" spans="2:3" ht="14.25" customHeight="1"/>
    <row r="4" spans="2:3" ht="14.25" customHeight="1">
      <c r="B4" s="40" t="s">
        <v>313</v>
      </c>
      <c r="C4" s="40"/>
    </row>
    <row r="5" spans="2:3" ht="14.25" customHeight="1">
      <c r="B5" s="4"/>
      <c r="C5" s="4" t="s">
        <v>1</v>
      </c>
    </row>
    <row r="6" spans="2:3" ht="14.25" customHeight="1">
      <c r="B6" s="4"/>
      <c r="C6" s="4" t="s">
        <v>6</v>
      </c>
    </row>
    <row r="7" spans="2:3" ht="14.25" customHeight="1">
      <c r="B7" s="4"/>
      <c r="C7" s="4"/>
    </row>
    <row r="8" spans="2:3" ht="14.25" customHeight="1">
      <c r="B8" s="40" t="s">
        <v>7</v>
      </c>
      <c r="C8" s="40"/>
    </row>
    <row r="9" spans="2:3" ht="14.25" customHeight="1">
      <c r="B9" s="4"/>
      <c r="C9" s="4" t="s">
        <v>9</v>
      </c>
    </row>
    <row r="10" spans="2:3" ht="14.25" customHeight="1">
      <c r="B10" s="4"/>
      <c r="C10" s="4" t="s">
        <v>314</v>
      </c>
    </row>
    <row r="11" spans="2:3" ht="14.25" customHeight="1">
      <c r="B11" s="4"/>
      <c r="C11" s="4" t="s">
        <v>315</v>
      </c>
    </row>
    <row r="12" spans="2:3" ht="14.25" customHeight="1">
      <c r="B12" s="4"/>
      <c r="C12" s="4"/>
    </row>
    <row r="13" spans="2:3" ht="14.25" customHeight="1">
      <c r="B13" s="40" t="s">
        <v>24</v>
      </c>
      <c r="C13" s="40"/>
    </row>
    <row r="14" spans="2:3" ht="14.25" customHeight="1">
      <c r="B14" s="4"/>
      <c r="C14" s="4" t="s">
        <v>25</v>
      </c>
    </row>
    <row r="15" spans="2:3" ht="14.25" customHeight="1">
      <c r="B15" s="4"/>
      <c r="C15" s="4" t="s">
        <v>30</v>
      </c>
    </row>
    <row r="16" spans="2:3" ht="14.25" customHeight="1">
      <c r="B16" s="4"/>
      <c r="C16" s="4"/>
    </row>
    <row r="17" spans="2:3" ht="14.25" customHeight="1">
      <c r="B17" s="40" t="s">
        <v>32</v>
      </c>
      <c r="C17" s="40"/>
    </row>
    <row r="18" spans="2:3" ht="14.25" customHeight="1">
      <c r="B18" s="4"/>
      <c r="C18" s="4" t="s">
        <v>33</v>
      </c>
    </row>
    <row r="19" spans="2:3" ht="14.25" customHeight="1">
      <c r="B19" s="4"/>
      <c r="C19" s="4" t="s">
        <v>38</v>
      </c>
    </row>
    <row r="20" spans="2:3" ht="14.25" customHeight="1">
      <c r="B20" s="4"/>
      <c r="C20" s="4" t="s">
        <v>315</v>
      </c>
    </row>
    <row r="21" spans="2:3" ht="14.25" customHeight="1">
      <c r="B21" s="4"/>
      <c r="C21" s="4"/>
    </row>
    <row r="22" spans="2:3" ht="14.25" customHeight="1">
      <c r="B22" s="40" t="s">
        <v>42</v>
      </c>
      <c r="C22" s="40"/>
    </row>
    <row r="23" spans="2:3" ht="14.25" customHeight="1">
      <c r="B23" s="4"/>
      <c r="C23" s="4" t="s">
        <v>43</v>
      </c>
    </row>
    <row r="24" spans="2:3" ht="14.25" customHeight="1">
      <c r="B24" s="4"/>
      <c r="C24" s="4" t="s">
        <v>49</v>
      </c>
    </row>
    <row r="25" spans="2:3" ht="14.25" customHeight="1">
      <c r="B25" s="4"/>
      <c r="C25" s="4" t="s">
        <v>48</v>
      </c>
    </row>
    <row r="26" spans="2:3" ht="14.25" customHeight="1">
      <c r="B26" s="4"/>
      <c r="C26" s="4" t="s">
        <v>50</v>
      </c>
    </row>
    <row r="27" spans="2:3" ht="14.25" customHeight="1">
      <c r="B27" s="4"/>
      <c r="C27" s="4" t="s">
        <v>51</v>
      </c>
    </row>
    <row r="28" spans="2:3" ht="14.25" customHeight="1">
      <c r="B28" s="4"/>
      <c r="C28" s="4" t="s">
        <v>52</v>
      </c>
    </row>
    <row r="29" spans="2:3" ht="14.25" customHeight="1">
      <c r="B29" s="4"/>
      <c r="C29" s="4" t="s">
        <v>53</v>
      </c>
    </row>
    <row r="30" spans="2:3" ht="14.25" customHeight="1">
      <c r="B30" s="4"/>
      <c r="C30" s="4" t="s">
        <v>316</v>
      </c>
    </row>
    <row r="31" spans="2:3" ht="14.25" customHeight="1">
      <c r="B31" s="4"/>
      <c r="C31" s="4" t="s">
        <v>54</v>
      </c>
    </row>
    <row r="32" spans="2:3" ht="14.25" customHeight="1">
      <c r="B32" s="4"/>
      <c r="C32" s="4" t="s">
        <v>317</v>
      </c>
    </row>
    <row r="33" spans="2:3" ht="14.25" customHeight="1">
      <c r="B33" s="4"/>
      <c r="C33" s="4" t="s">
        <v>55</v>
      </c>
    </row>
    <row r="34" spans="2:3" ht="14.25" customHeight="1">
      <c r="B34" s="4"/>
      <c r="C34" s="4" t="s">
        <v>56</v>
      </c>
    </row>
    <row r="35" spans="2:3" ht="14.25" customHeight="1">
      <c r="B35" s="4"/>
      <c r="C35" s="4"/>
    </row>
    <row r="36" spans="2:3" ht="14.25" customHeight="1">
      <c r="B36" s="40" t="s">
        <v>318</v>
      </c>
      <c r="C36" s="40"/>
    </row>
    <row r="37" spans="2:3" ht="14.25" customHeight="1">
      <c r="B37" s="4"/>
      <c r="C37" s="4" t="s">
        <v>59</v>
      </c>
    </row>
    <row r="38" spans="2:3" ht="14.25" customHeight="1">
      <c r="B38" s="4"/>
      <c r="C38" s="4" t="s">
        <v>64</v>
      </c>
    </row>
    <row r="39" spans="2:3" ht="14.25" customHeight="1">
      <c r="B39" s="4"/>
      <c r="C39" s="4" t="s">
        <v>69</v>
      </c>
    </row>
    <row r="40" spans="2:3" ht="14.25" customHeight="1">
      <c r="B40" s="4"/>
      <c r="C40" s="4" t="s">
        <v>75</v>
      </c>
    </row>
    <row r="41" spans="2:3" ht="14.25" customHeight="1">
      <c r="B41" s="4"/>
      <c r="C41" s="4" t="s">
        <v>79</v>
      </c>
    </row>
    <row r="42" spans="2:3" ht="14.25" customHeight="1">
      <c r="B42" s="4"/>
      <c r="C42" s="4"/>
    </row>
    <row r="43" spans="2:3" ht="14.25" customHeight="1">
      <c r="B43" s="40" t="s">
        <v>319</v>
      </c>
      <c r="C43" s="40"/>
    </row>
    <row r="44" spans="2:3" ht="14.25" customHeight="1">
      <c r="B44" s="4"/>
      <c r="C44" s="4" t="s">
        <v>88</v>
      </c>
    </row>
    <row r="45" spans="2:3" ht="14.25" customHeight="1">
      <c r="B45" s="4"/>
      <c r="C45" s="4" t="s">
        <v>89</v>
      </c>
    </row>
    <row r="46" spans="2:3" ht="14.25" customHeight="1">
      <c r="B46" s="4"/>
      <c r="C46" s="4" t="s">
        <v>90</v>
      </c>
    </row>
    <row r="47" spans="2:3" ht="14.25" customHeight="1">
      <c r="B47" s="4"/>
      <c r="C47" s="4" t="s">
        <v>91</v>
      </c>
    </row>
    <row r="48" spans="2:3" ht="14.25" customHeight="1">
      <c r="B48" s="4"/>
      <c r="C48" s="4" t="s">
        <v>92</v>
      </c>
    </row>
    <row r="49" spans="2:3" ht="14.25" customHeight="1">
      <c r="B49" s="4"/>
      <c r="C49" s="4" t="s">
        <v>93</v>
      </c>
    </row>
    <row r="50" spans="2:3" ht="14.25" customHeight="1">
      <c r="B50" s="4"/>
      <c r="C50" s="4" t="s">
        <v>94</v>
      </c>
    </row>
    <row r="51" spans="2:3" ht="14.25" customHeight="1">
      <c r="B51" s="4"/>
      <c r="C51" s="4" t="s">
        <v>95</v>
      </c>
    </row>
    <row r="52" spans="2:3" ht="14.25" customHeight="1">
      <c r="B52" s="4"/>
      <c r="C52" s="4"/>
    </row>
    <row r="53" spans="2:3" ht="14.25" customHeight="1">
      <c r="B53" s="4"/>
      <c r="C53" s="4"/>
    </row>
    <row r="54" spans="2:3" ht="14.25" customHeight="1">
      <c r="B54" s="40" t="s">
        <v>96</v>
      </c>
      <c r="C54" s="40"/>
    </row>
    <row r="55" spans="2:3" ht="14.25" customHeight="1">
      <c r="B55" s="4"/>
      <c r="C55" s="4" t="s">
        <v>320</v>
      </c>
    </row>
    <row r="56" spans="2:3" ht="14.25" customHeight="1">
      <c r="B56" s="4"/>
      <c r="C56" s="4" t="s">
        <v>61</v>
      </c>
    </row>
    <row r="57" spans="2:3" ht="14.25" customHeight="1">
      <c r="B57" s="4"/>
      <c r="C57" s="4" t="s">
        <v>97</v>
      </c>
    </row>
    <row r="58" spans="2:3" ht="14.25" customHeight="1">
      <c r="B58" s="4"/>
      <c r="C58" s="4" t="s">
        <v>98</v>
      </c>
    </row>
    <row r="59" spans="2:3" ht="14.25" customHeight="1">
      <c r="B59" s="4"/>
      <c r="C59" s="4" t="s">
        <v>100</v>
      </c>
    </row>
    <row r="60" spans="2:3" ht="14.25" customHeight="1">
      <c r="B60" s="4"/>
      <c r="C60" s="4" t="s">
        <v>101</v>
      </c>
    </row>
    <row r="61" spans="2:3" ht="14.25" customHeight="1">
      <c r="B61" s="4"/>
      <c r="C61" s="4" t="s">
        <v>102</v>
      </c>
    </row>
    <row r="62" spans="2:3" ht="14.25" customHeight="1">
      <c r="B62" s="4"/>
      <c r="C62" s="4" t="s">
        <v>103</v>
      </c>
    </row>
    <row r="63" spans="2:3" ht="14.25" customHeight="1">
      <c r="B63" s="4"/>
      <c r="C63" s="4" t="s">
        <v>104</v>
      </c>
    </row>
    <row r="64" spans="2:3" ht="14.25" customHeight="1">
      <c r="B64" s="4"/>
      <c r="C64" s="4"/>
    </row>
    <row r="65" spans="2:3" ht="14.25" customHeight="1">
      <c r="B65" s="6" t="s">
        <v>106</v>
      </c>
      <c r="C65" s="6"/>
    </row>
    <row r="66" spans="2:3" ht="14.25" customHeight="1">
      <c r="B66" s="4"/>
      <c r="C66" s="4" t="s">
        <v>107</v>
      </c>
    </row>
    <row r="67" spans="2:3" ht="14.25" customHeight="1">
      <c r="B67" s="4"/>
      <c r="C67" s="4" t="s">
        <v>108</v>
      </c>
    </row>
    <row r="68" spans="2:3" ht="14.25" customHeight="1">
      <c r="B68" s="4"/>
      <c r="C68" s="4" t="s">
        <v>109</v>
      </c>
    </row>
    <row r="69" spans="2:3" ht="14.25" customHeight="1">
      <c r="B69" s="4"/>
      <c r="C69" s="4" t="s">
        <v>110</v>
      </c>
    </row>
    <row r="70" spans="2:3" ht="14.25" customHeight="1">
      <c r="B70" s="4"/>
      <c r="C70" s="4" t="s">
        <v>111</v>
      </c>
    </row>
    <row r="71" spans="2:3" ht="14.25" customHeight="1">
      <c r="B71" s="4"/>
      <c r="C71" s="4"/>
    </row>
    <row r="72" spans="2:3" ht="14.25" customHeight="1">
      <c r="B72" s="40" t="s">
        <v>112</v>
      </c>
      <c r="C72" s="40"/>
    </row>
    <row r="73" spans="2:3" ht="14.25" customHeight="1">
      <c r="B73" s="4"/>
      <c r="C73" s="4" t="s">
        <v>114</v>
      </c>
    </row>
    <row r="74" spans="2:3" ht="14.25" customHeight="1">
      <c r="B74" s="4"/>
      <c r="C74" s="4" t="s">
        <v>321</v>
      </c>
    </row>
    <row r="75" spans="2:3" ht="14.25" customHeight="1">
      <c r="B75" s="4"/>
      <c r="C75" s="4" t="s">
        <v>322</v>
      </c>
    </row>
    <row r="76" spans="2:3" ht="14.25" customHeight="1">
      <c r="B76" s="4"/>
      <c r="C76" s="4" t="s">
        <v>323</v>
      </c>
    </row>
    <row r="77" spans="2:3" ht="14.25" customHeight="1">
      <c r="B77" s="4"/>
      <c r="C77" s="4"/>
    </row>
    <row r="78" spans="2:3" ht="14.25" customHeight="1">
      <c r="B78" s="40" t="s">
        <v>119</v>
      </c>
      <c r="C78" s="40"/>
    </row>
    <row r="79" spans="2:3" ht="14.25" customHeight="1">
      <c r="B79" s="4"/>
      <c r="C79" s="4" t="s">
        <v>324</v>
      </c>
    </row>
    <row r="80" spans="2:3" ht="14.25" customHeight="1">
      <c r="B80" s="4"/>
      <c r="C80" s="4" t="s">
        <v>121</v>
      </c>
    </row>
    <row r="81" spans="2:3" ht="14.25" customHeight="1">
      <c r="B81" s="4"/>
      <c r="C81" s="4" t="s">
        <v>131</v>
      </c>
    </row>
    <row r="82" spans="2:3" ht="14.25" customHeight="1">
      <c r="B82" s="4"/>
      <c r="C82" s="4" t="s">
        <v>124</v>
      </c>
    </row>
    <row r="83" spans="2:3" ht="14.25" customHeight="1">
      <c r="B83" s="4"/>
      <c r="C83" s="4" t="s">
        <v>134</v>
      </c>
    </row>
    <row r="84" spans="2:3" ht="14.25" customHeight="1">
      <c r="B84" s="4"/>
      <c r="C84" s="4" t="s">
        <v>136</v>
      </c>
    </row>
    <row r="85" spans="2:3" ht="14.25" customHeight="1">
      <c r="B85" s="4"/>
      <c r="C85" s="4" t="s">
        <v>137</v>
      </c>
    </row>
    <row r="86" spans="2:3" ht="14.25" customHeight="1">
      <c r="B86" s="4"/>
      <c r="C86" s="4" t="s">
        <v>65</v>
      </c>
    </row>
    <row r="87" spans="2:3" ht="14.25" customHeight="1">
      <c r="B87" s="4"/>
      <c r="C87" s="4" t="s">
        <v>82</v>
      </c>
    </row>
    <row r="88" spans="2:3" ht="14.25" customHeight="1">
      <c r="B88" s="4"/>
      <c r="C88" s="4" t="s">
        <v>85</v>
      </c>
    </row>
    <row r="89" spans="2:3" ht="14.25" customHeight="1">
      <c r="B89" s="4"/>
      <c r="C89" s="4" t="s">
        <v>79</v>
      </c>
    </row>
    <row r="90" spans="2:3" ht="14.25" customHeight="1">
      <c r="B90" s="4"/>
      <c r="C90" s="4"/>
    </row>
    <row r="91" spans="2:3" ht="14.25" customHeight="1">
      <c r="B91" s="40" t="s">
        <v>177</v>
      </c>
      <c r="C91" s="40"/>
    </row>
    <row r="92" spans="2:3" ht="14.25" customHeight="1">
      <c r="B92" s="4"/>
      <c r="C92" s="4" t="s">
        <v>178</v>
      </c>
    </row>
    <row r="93" spans="2:3" ht="14.25" customHeight="1">
      <c r="B93" s="4"/>
      <c r="C93" s="4" t="s">
        <v>179</v>
      </c>
    </row>
    <row r="94" spans="2:3" ht="14.25" customHeight="1">
      <c r="B94" s="4"/>
      <c r="C94" s="4" t="s">
        <v>180</v>
      </c>
    </row>
    <row r="95" spans="2:3" ht="14.25" customHeight="1">
      <c r="B95" s="4"/>
      <c r="C95" s="4" t="s">
        <v>183</v>
      </c>
    </row>
    <row r="96" spans="2:3" ht="14.25" customHeight="1">
      <c r="B96" s="4"/>
      <c r="C96" s="4" t="s">
        <v>184</v>
      </c>
    </row>
    <row r="97" spans="2:3" ht="14.25" customHeight="1">
      <c r="B97" s="4"/>
      <c r="C97" s="4" t="s">
        <v>185</v>
      </c>
    </row>
    <row r="98" spans="2:3" ht="14.25" customHeight="1">
      <c r="B98" s="4"/>
      <c r="C98" s="4" t="s">
        <v>186</v>
      </c>
    </row>
    <row r="99" spans="2:3" ht="14.25" customHeight="1">
      <c r="B99" s="4"/>
      <c r="C99" s="4" t="s">
        <v>187</v>
      </c>
    </row>
    <row r="100" spans="2:3" ht="14.25" customHeight="1">
      <c r="B100" s="4"/>
      <c r="C100" s="4" t="s">
        <v>190</v>
      </c>
    </row>
    <row r="101" spans="2:3" ht="14.25" customHeight="1">
      <c r="B101" s="4"/>
      <c r="C101" s="4"/>
    </row>
    <row r="102" spans="2:3" ht="14.25" customHeight="1">
      <c r="B102" s="40" t="s">
        <v>4</v>
      </c>
      <c r="C102" s="40"/>
    </row>
    <row r="103" spans="2:3" ht="14.25" customHeight="1">
      <c r="B103" s="4"/>
      <c r="C103" s="4" t="s">
        <v>139</v>
      </c>
    </row>
    <row r="104" spans="2:3" ht="14.25" customHeight="1">
      <c r="B104" s="4"/>
      <c r="C104" s="4" t="s">
        <v>140</v>
      </c>
    </row>
    <row r="105" spans="2:3" ht="14.25" customHeight="1">
      <c r="B105" s="4"/>
      <c r="C105" s="4" t="s">
        <v>147</v>
      </c>
    </row>
    <row r="106" spans="2:3" ht="14.25" customHeight="1">
      <c r="B106" s="4"/>
      <c r="C106" s="4" t="s">
        <v>149</v>
      </c>
    </row>
    <row r="107" spans="2:3" ht="14.25" customHeight="1">
      <c r="B107" s="4"/>
      <c r="C107" s="4" t="s">
        <v>150</v>
      </c>
    </row>
    <row r="108" spans="2:3" ht="14.25" customHeight="1">
      <c r="B108" s="4"/>
      <c r="C108" s="4" t="s">
        <v>154</v>
      </c>
    </row>
    <row r="109" spans="2:3" ht="14.25" customHeight="1">
      <c r="B109" s="4"/>
      <c r="C109" s="4"/>
    </row>
    <row r="110" spans="2:3" ht="14.25" customHeight="1">
      <c r="B110" s="40" t="s">
        <v>158</v>
      </c>
      <c r="C110" s="40"/>
    </row>
    <row r="111" spans="2:3" ht="14.25" customHeight="1">
      <c r="B111" s="4"/>
      <c r="C111" s="4" t="s">
        <v>159</v>
      </c>
    </row>
    <row r="112" spans="2:3" ht="14.25" customHeight="1">
      <c r="B112" s="4"/>
      <c r="C112" s="4" t="s">
        <v>160</v>
      </c>
    </row>
    <row r="113" spans="2:3" ht="14.25" customHeight="1">
      <c r="B113" s="4"/>
      <c r="C113" s="4" t="s">
        <v>162</v>
      </c>
    </row>
    <row r="114" spans="2:3" ht="14.25" customHeight="1">
      <c r="B114" s="4"/>
      <c r="C114" s="4" t="s">
        <v>165</v>
      </c>
    </row>
    <row r="115" spans="2:3" ht="14.25" customHeight="1">
      <c r="B115" s="4"/>
      <c r="C115" s="4" t="s">
        <v>168</v>
      </c>
    </row>
    <row r="116" spans="2:3" ht="14.25" customHeight="1">
      <c r="B116" s="4"/>
      <c r="C116" s="4" t="s">
        <v>169</v>
      </c>
    </row>
    <row r="117" spans="2:3" ht="14.25" customHeight="1">
      <c r="B117" s="4"/>
      <c r="C117" s="4" t="s">
        <v>171</v>
      </c>
    </row>
    <row r="118" spans="2:3" ht="14.25" customHeight="1">
      <c r="B118" s="4"/>
      <c r="C118" s="4" t="s">
        <v>173</v>
      </c>
    </row>
    <row r="119" spans="2:3" ht="14.25" customHeight="1">
      <c r="B119" s="4"/>
      <c r="C119" s="4" t="s">
        <v>173</v>
      </c>
    </row>
    <row r="120" spans="2:3" ht="14.25" customHeight="1">
      <c r="B120" s="4"/>
      <c r="C120" s="4"/>
    </row>
    <row r="121" spans="2:3" ht="14.25" customHeight="1">
      <c r="B121" s="40" t="s">
        <v>5</v>
      </c>
      <c r="C121" s="40"/>
    </row>
    <row r="122" spans="2:3" ht="14.25" customHeight="1">
      <c r="B122" s="4"/>
      <c r="C122" s="4" t="s">
        <v>204</v>
      </c>
    </row>
    <row r="123" spans="2:3" ht="14.25" customHeight="1">
      <c r="B123" s="4"/>
      <c r="C123" s="4" t="s">
        <v>325</v>
      </c>
    </row>
    <row r="124" spans="2:3" ht="14.25" customHeight="1">
      <c r="B124" s="4"/>
      <c r="C124" s="4" t="s">
        <v>326</v>
      </c>
    </row>
    <row r="125" spans="2:3" ht="14.25" customHeight="1">
      <c r="B125" s="4"/>
      <c r="C125" s="4"/>
    </row>
    <row r="126" spans="2:3" ht="14.25" customHeight="1">
      <c r="B126" s="40" t="s">
        <v>193</v>
      </c>
      <c r="C126" s="40"/>
    </row>
    <row r="127" spans="2:3" ht="14.25" customHeight="1">
      <c r="B127" s="4"/>
      <c r="C127" s="4" t="s">
        <v>36</v>
      </c>
    </row>
    <row r="128" spans="2:3" ht="14.25" customHeight="1">
      <c r="B128" s="4"/>
      <c r="C128" s="4" t="s">
        <v>194</v>
      </c>
    </row>
    <row r="129" spans="2:3" ht="14.25" customHeight="1">
      <c r="B129" s="4"/>
      <c r="C129" s="4" t="s">
        <v>195</v>
      </c>
    </row>
    <row r="130" spans="2:3" ht="14.25" customHeight="1">
      <c r="B130" s="4"/>
      <c r="C130" s="4" t="s">
        <v>196</v>
      </c>
    </row>
    <row r="131" spans="2:3" ht="14.25" customHeight="1">
      <c r="B131" s="4"/>
      <c r="C131" s="4" t="s">
        <v>197</v>
      </c>
    </row>
    <row r="132" spans="2:3" ht="14.25" customHeight="1">
      <c r="B132" s="4"/>
      <c r="C132" s="4" t="s">
        <v>198</v>
      </c>
    </row>
    <row r="133" spans="2:3" ht="14.25" customHeight="1">
      <c r="B133" s="4"/>
      <c r="C133" s="4" t="s">
        <v>199</v>
      </c>
    </row>
    <row r="134" spans="2:3" ht="14.25" customHeight="1">
      <c r="B134" s="4"/>
      <c r="C134" s="4" t="s">
        <v>37</v>
      </c>
    </row>
    <row r="135" spans="2:3" ht="14.25" customHeight="1">
      <c r="B135" s="4"/>
      <c r="C135" s="4" t="s">
        <v>200</v>
      </c>
    </row>
    <row r="136" spans="2:3" ht="14.25" customHeight="1">
      <c r="B136" s="4"/>
      <c r="C136" s="4" t="s">
        <v>201</v>
      </c>
    </row>
    <row r="137" spans="2:3" ht="14.25" customHeight="1">
      <c r="B137" s="4"/>
      <c r="C137" s="4" t="s">
        <v>202</v>
      </c>
    </row>
    <row r="138" spans="2:3" ht="14.25" customHeight="1">
      <c r="B138" s="4"/>
      <c r="C138" s="4"/>
    </row>
    <row r="139" spans="2:3" ht="14.25" customHeight="1">
      <c r="B139" s="40" t="s">
        <v>207</v>
      </c>
      <c r="C139" s="40"/>
    </row>
    <row r="140" spans="2:3" ht="14.25" customHeight="1">
      <c r="B140" s="4"/>
      <c r="C140" s="4" t="s">
        <v>208</v>
      </c>
    </row>
    <row r="141" spans="2:3" ht="14.25" customHeight="1">
      <c r="B141" s="4"/>
      <c r="C141" s="4" t="s">
        <v>210</v>
      </c>
    </row>
    <row r="142" spans="2:3" ht="14.25" customHeight="1">
      <c r="B142" s="4"/>
      <c r="C142" s="4" t="s">
        <v>211</v>
      </c>
    </row>
    <row r="143" spans="2:3" ht="14.25" customHeight="1">
      <c r="B143" s="4"/>
      <c r="C143" s="4" t="s">
        <v>213</v>
      </c>
    </row>
    <row r="144" spans="2:3" ht="14.25" customHeight="1">
      <c r="B144" s="4"/>
      <c r="C144" s="4" t="s">
        <v>214</v>
      </c>
    </row>
    <row r="145" spans="2:3" ht="14.25" customHeight="1">
      <c r="B145" s="4"/>
      <c r="C145" s="4" t="s">
        <v>217</v>
      </c>
    </row>
    <row r="146" spans="2:3" ht="14.25" customHeight="1">
      <c r="B146" s="4"/>
      <c r="C146" s="4" t="s">
        <v>18</v>
      </c>
    </row>
    <row r="147" spans="2:3" ht="14.25" customHeight="1">
      <c r="B147" s="4"/>
      <c r="C147" s="4" t="s">
        <v>218</v>
      </c>
    </row>
    <row r="148" spans="2:3" ht="14.25" customHeight="1">
      <c r="B148" s="4"/>
      <c r="C148" s="4" t="s">
        <v>219</v>
      </c>
    </row>
    <row r="149" spans="2:3" ht="14.25" customHeight="1">
      <c r="B149" s="4"/>
      <c r="C149" s="4" t="s">
        <v>220</v>
      </c>
    </row>
    <row r="150" spans="2:3" ht="14.25" customHeight="1">
      <c r="B150" s="4"/>
      <c r="C150" s="4" t="s">
        <v>18</v>
      </c>
    </row>
    <row r="151" spans="2:3" ht="14.25" customHeight="1">
      <c r="B151" s="4"/>
      <c r="C151" s="4"/>
    </row>
    <row r="152" spans="2:3" ht="14.25" customHeight="1">
      <c r="B152" s="40" t="s">
        <v>35</v>
      </c>
      <c r="C152" s="40"/>
    </row>
    <row r="153" spans="2:3" ht="14.25" customHeight="1">
      <c r="B153" s="4"/>
      <c r="C153" s="4" t="s">
        <v>327</v>
      </c>
    </row>
    <row r="154" spans="2:3" ht="14.25" customHeight="1">
      <c r="B154" s="4"/>
      <c r="C154" s="4" t="s">
        <v>328</v>
      </c>
    </row>
    <row r="155" spans="2:3" ht="14.25" customHeight="1">
      <c r="B155" s="4"/>
      <c r="C155" s="4" t="s">
        <v>224</v>
      </c>
    </row>
    <row r="156" spans="2:3" ht="14.25" customHeight="1">
      <c r="B156" s="4"/>
      <c r="C156" s="4" t="s">
        <v>225</v>
      </c>
    </row>
    <row r="157" spans="2:3" ht="14.25" customHeight="1">
      <c r="B157" s="4"/>
      <c r="C157" s="4"/>
    </row>
    <row r="158" spans="2:3" ht="14.25" customHeight="1">
      <c r="B158" s="40" t="s">
        <v>34</v>
      </c>
      <c r="C158" s="40"/>
    </row>
    <row r="159" spans="2:3" ht="14.25" customHeight="1">
      <c r="B159" s="4"/>
      <c r="C159" s="4" t="s">
        <v>228</v>
      </c>
    </row>
    <row r="160" spans="2:3" ht="14.25" customHeight="1">
      <c r="B160" s="4"/>
      <c r="C160" s="4" t="s">
        <v>229</v>
      </c>
    </row>
    <row r="161" spans="2:3" ht="14.25" customHeight="1">
      <c r="B161" s="4"/>
      <c r="C161" s="4" t="s">
        <v>230</v>
      </c>
    </row>
    <row r="162" spans="2:3" ht="14.25" customHeight="1">
      <c r="B162" s="4"/>
      <c r="C162" s="4" t="s">
        <v>231</v>
      </c>
    </row>
    <row r="163" spans="2:3" ht="14.25" customHeight="1">
      <c r="B163" s="4"/>
      <c r="C163" s="4" t="s">
        <v>232</v>
      </c>
    </row>
    <row r="164" spans="2:3" ht="14.25" customHeight="1">
      <c r="B164" s="4"/>
      <c r="C164" s="4" t="s">
        <v>329</v>
      </c>
    </row>
    <row r="165" spans="2:3" ht="14.25" customHeight="1">
      <c r="B165" s="4"/>
      <c r="C165" s="4"/>
    </row>
    <row r="166" spans="2:3" ht="14.25" customHeight="1">
      <c r="B166" s="40" t="s">
        <v>233</v>
      </c>
      <c r="C166" s="40"/>
    </row>
    <row r="167" spans="2:3" ht="14.25" customHeight="1">
      <c r="B167" s="4"/>
      <c r="C167" s="4" t="s">
        <v>236</v>
      </c>
    </row>
    <row r="168" spans="2:3" ht="14.25" customHeight="1">
      <c r="B168" s="4"/>
      <c r="C168" s="4" t="s">
        <v>234</v>
      </c>
    </row>
    <row r="169" spans="2:3" ht="14.25" customHeight="1">
      <c r="B169" s="4"/>
      <c r="C169" s="4" t="s">
        <v>235</v>
      </c>
    </row>
    <row r="170" spans="2:3" ht="14.25" customHeight="1">
      <c r="B170" s="4"/>
      <c r="C170" s="4" t="s">
        <v>237</v>
      </c>
    </row>
    <row r="171" spans="2:3" ht="14.25" customHeight="1">
      <c r="B171" s="4"/>
      <c r="C171" s="4" t="s">
        <v>238</v>
      </c>
    </row>
    <row r="172" spans="2:3" ht="14.25" customHeight="1">
      <c r="B172" s="4"/>
      <c r="C172" s="4" t="s">
        <v>239</v>
      </c>
    </row>
    <row r="173" spans="2:3" ht="14.25" customHeight="1">
      <c r="B173" s="4"/>
      <c r="C173" s="4"/>
    </row>
    <row r="174" spans="2:3" ht="14.25" customHeight="1">
      <c r="B174" s="40" t="s">
        <v>240</v>
      </c>
      <c r="C174" s="40"/>
    </row>
    <row r="175" spans="2:3" ht="14.25" customHeight="1">
      <c r="B175" s="4"/>
      <c r="C175" s="4" t="s">
        <v>241</v>
      </c>
    </row>
    <row r="176" spans="2:3" ht="14.25" customHeight="1">
      <c r="B176" s="4"/>
      <c r="C176" s="4" t="s">
        <v>215</v>
      </c>
    </row>
    <row r="177" spans="2:3" ht="14.25" customHeight="1">
      <c r="B177" s="4"/>
      <c r="C177" s="4" t="s">
        <v>245</v>
      </c>
    </row>
    <row r="178" spans="2:3" ht="14.25" customHeight="1">
      <c r="B178" s="4"/>
      <c r="C178" s="4" t="s">
        <v>248</v>
      </c>
    </row>
    <row r="179" spans="2:3" ht="14.25" customHeight="1">
      <c r="B179" s="4"/>
      <c r="C179" s="4" t="s">
        <v>315</v>
      </c>
    </row>
    <row r="180" spans="2:3" ht="14.25" customHeight="1">
      <c r="B180" s="4"/>
      <c r="C180" s="4" t="s">
        <v>326</v>
      </c>
    </row>
    <row r="181" spans="2:3" ht="14.25" customHeight="1">
      <c r="B181" s="4"/>
      <c r="C181" s="4"/>
    </row>
    <row r="182" spans="2:3" ht="14.25" customHeight="1">
      <c r="B182" s="40" t="s">
        <v>248</v>
      </c>
      <c r="C182" s="40"/>
    </row>
    <row r="183" spans="2:3" ht="14.25" customHeight="1">
      <c r="B183" s="4"/>
      <c r="C183" s="4" t="s">
        <v>330</v>
      </c>
    </row>
    <row r="184" spans="2:3" ht="14.25" customHeight="1">
      <c r="B184" s="4"/>
      <c r="C184" s="4" t="s">
        <v>331</v>
      </c>
    </row>
    <row r="185" spans="2:3" ht="14.25" customHeight="1">
      <c r="B185" s="4"/>
      <c r="C185" s="4" t="s">
        <v>332</v>
      </c>
    </row>
    <row r="186" spans="2:3" ht="14.25" customHeight="1">
      <c r="B186" s="4"/>
      <c r="C186" s="4" t="s">
        <v>251</v>
      </c>
    </row>
    <row r="187" spans="2:3" ht="14.25" customHeight="1">
      <c r="B187" s="4"/>
      <c r="C187" s="4" t="s">
        <v>252</v>
      </c>
    </row>
    <row r="188" spans="2:3" ht="14.25" customHeight="1">
      <c r="B188" s="4"/>
      <c r="C188" s="4" t="s">
        <v>253</v>
      </c>
    </row>
    <row r="189" spans="2:3" ht="14.25" customHeight="1">
      <c r="B189" s="4"/>
      <c r="C189" s="4" t="s">
        <v>254</v>
      </c>
    </row>
    <row r="190" spans="2:3" ht="14.25" customHeight="1">
      <c r="B190" s="4"/>
      <c r="C190" s="4" t="s">
        <v>252</v>
      </c>
    </row>
    <row r="191" spans="2:3" ht="14.25" customHeight="1">
      <c r="B191" s="4"/>
      <c r="C191" s="4" t="s">
        <v>253</v>
      </c>
    </row>
    <row r="192" spans="2:3" ht="14.25" customHeight="1">
      <c r="B192" s="4"/>
      <c r="C192" s="4" t="s">
        <v>260</v>
      </c>
    </row>
    <row r="193" spans="2:3" ht="14.25" customHeight="1">
      <c r="B193" s="4"/>
      <c r="C193" s="4" t="s">
        <v>261</v>
      </c>
    </row>
    <row r="194" spans="2:3" ht="14.25" customHeight="1">
      <c r="B194" s="4"/>
      <c r="C194" s="4" t="s">
        <v>245</v>
      </c>
    </row>
    <row r="195" spans="2:3" ht="14.25" customHeight="1">
      <c r="B195" s="4"/>
      <c r="C195" s="4" t="s">
        <v>262</v>
      </c>
    </row>
    <row r="196" spans="2:3" ht="14.25" customHeight="1">
      <c r="B196" s="4"/>
      <c r="C196" s="4" t="s">
        <v>263</v>
      </c>
    </row>
    <row r="197" spans="2:3" ht="14.25" customHeight="1">
      <c r="B197" s="4"/>
      <c r="C197" s="4" t="s">
        <v>264</v>
      </c>
    </row>
    <row r="198" spans="2:3" ht="14.25" customHeight="1">
      <c r="B198" s="4"/>
      <c r="C198" s="4" t="s">
        <v>265</v>
      </c>
    </row>
    <row r="199" spans="2:3" ht="14.25" customHeight="1">
      <c r="B199" s="4"/>
      <c r="C199" s="4" t="s">
        <v>333</v>
      </c>
    </row>
    <row r="200" spans="2:3" ht="14.25" customHeight="1">
      <c r="B200" s="4"/>
      <c r="C200" s="4" t="s">
        <v>267</v>
      </c>
    </row>
    <row r="201" spans="2:3" ht="14.25" customHeight="1">
      <c r="B201" s="4"/>
      <c r="C201" s="4"/>
    </row>
    <row r="202" spans="2:3" ht="14.25" customHeight="1">
      <c r="B202" s="40" t="s">
        <v>268</v>
      </c>
      <c r="C202" s="40"/>
    </row>
    <row r="203" spans="2:3" ht="14.25" customHeight="1">
      <c r="B203" s="4"/>
      <c r="C203" s="4" t="s">
        <v>269</v>
      </c>
    </row>
    <row r="204" spans="2:3" ht="14.25" customHeight="1">
      <c r="B204" s="4"/>
      <c r="C204" s="4" t="s">
        <v>270</v>
      </c>
    </row>
    <row r="205" spans="2:3" ht="14.25" customHeight="1">
      <c r="B205" s="4"/>
      <c r="C205" s="4" t="s">
        <v>271</v>
      </c>
    </row>
    <row r="206" spans="2:3" ht="14.25" customHeight="1">
      <c r="B206" s="4"/>
      <c r="C206" s="4"/>
    </row>
    <row r="207" spans="2:3" ht="14.25" customHeight="1">
      <c r="B207" s="40" t="s">
        <v>272</v>
      </c>
      <c r="C207" s="40"/>
    </row>
    <row r="208" spans="2:3" ht="14.25" customHeight="1">
      <c r="B208" s="4"/>
      <c r="C208" s="4" t="s">
        <v>273</v>
      </c>
    </row>
    <row r="209" spans="2:3" ht="14.25" customHeight="1">
      <c r="B209" s="4"/>
      <c r="C209" s="4"/>
    </row>
    <row r="210" spans="2:3" ht="14.25" customHeight="1">
      <c r="B210" s="40" t="s">
        <v>274</v>
      </c>
      <c r="C210" s="40"/>
    </row>
    <row r="211" spans="2:3" ht="14.25" customHeight="1">
      <c r="B211" s="4"/>
      <c r="C211" s="4" t="s">
        <v>36</v>
      </c>
    </row>
    <row r="212" spans="2:3" ht="14.25" customHeight="1">
      <c r="B212" s="4"/>
      <c r="C212" s="4" t="s">
        <v>37</v>
      </c>
    </row>
    <row r="213" spans="2:3" ht="14.25" customHeight="1">
      <c r="B213" s="4"/>
      <c r="C213" s="4" t="s">
        <v>334</v>
      </c>
    </row>
    <row r="214" spans="2:3" ht="14.25" customHeight="1">
      <c r="B214" s="4"/>
      <c r="C214" s="4"/>
    </row>
    <row r="215" spans="2:3" ht="14.25" customHeight="1">
      <c r="B215" s="40" t="s">
        <v>301</v>
      </c>
      <c r="C215" s="40"/>
    </row>
    <row r="216" spans="2:3" ht="14.25" customHeight="1">
      <c r="B216" s="4"/>
      <c r="C216" s="4" t="s">
        <v>335</v>
      </c>
    </row>
    <row r="217" spans="2:3" ht="14.25" customHeight="1">
      <c r="B217" s="4"/>
      <c r="C217" s="4" t="s">
        <v>336</v>
      </c>
    </row>
    <row r="218" spans="2:3" ht="14.25" customHeight="1">
      <c r="B218" s="4"/>
      <c r="C218" s="4" t="s">
        <v>206</v>
      </c>
    </row>
    <row r="219" spans="2:3" ht="14.25" customHeight="1">
      <c r="B219" s="4"/>
      <c r="C219" s="4"/>
    </row>
    <row r="220" spans="2:3" ht="14.25" customHeight="1">
      <c r="B220" s="4"/>
      <c r="C220" s="4"/>
    </row>
    <row r="221" spans="2:3" ht="14.25" customHeight="1">
      <c r="B221" s="4"/>
      <c r="C221" s="4"/>
    </row>
    <row r="222" spans="2:3" ht="14.25" customHeight="1">
      <c r="B222" s="4"/>
      <c r="C222" s="4"/>
    </row>
    <row r="223" spans="2:3" ht="14.25" customHeight="1">
      <c r="B223" s="4"/>
      <c r="C223" s="4"/>
    </row>
    <row r="224" spans="2:3" ht="14.25" customHeight="1">
      <c r="B224" s="4"/>
      <c r="C224" s="4"/>
    </row>
    <row r="225" spans="2:3" ht="14.25" customHeight="1">
      <c r="B225" s="4"/>
      <c r="C225" s="4"/>
    </row>
    <row r="226" spans="2:3" ht="14.25" customHeight="1">
      <c r="B226" s="4"/>
      <c r="C226" s="4"/>
    </row>
    <row r="227" spans="2:3" ht="14.25" customHeight="1">
      <c r="B227" s="4"/>
      <c r="C227" s="4"/>
    </row>
    <row r="228" spans="2:3" ht="14.25" customHeight="1">
      <c r="B228" s="4"/>
      <c r="C228" s="4"/>
    </row>
    <row r="229" spans="2:3" ht="14.25" customHeight="1">
      <c r="B229" s="4"/>
      <c r="C229" s="4"/>
    </row>
    <row r="230" spans="2:3" ht="14.25" customHeight="1">
      <c r="B230" s="4"/>
      <c r="C230" s="4"/>
    </row>
    <row r="231" spans="2:3" ht="14.25" customHeight="1">
      <c r="B231" s="4"/>
      <c r="C231" s="4"/>
    </row>
    <row r="232" spans="2:3" ht="14.25" customHeight="1">
      <c r="B232" s="4"/>
      <c r="C232" s="4"/>
    </row>
    <row r="233" spans="2:3" ht="14.25" customHeight="1">
      <c r="B233" s="4"/>
      <c r="C233" s="4"/>
    </row>
    <row r="234" spans="2:3" ht="14.25" customHeight="1">
      <c r="B234" s="4"/>
      <c r="C234" s="4"/>
    </row>
    <row r="235" spans="2:3" ht="14.25" customHeight="1">
      <c r="B235" s="4"/>
      <c r="C235" s="4"/>
    </row>
    <row r="236" spans="2:3" ht="14.25" customHeight="1">
      <c r="B236" s="4"/>
      <c r="C236" s="4"/>
    </row>
    <row r="237" spans="2:3" ht="14.25" customHeight="1">
      <c r="B237" s="4"/>
      <c r="C237" s="4"/>
    </row>
    <row r="238" spans="2:3" ht="14.25" customHeight="1">
      <c r="B238" s="4"/>
      <c r="C238" s="4"/>
    </row>
    <row r="239" spans="2:3" ht="14.25" customHeight="1">
      <c r="B239" s="4"/>
      <c r="C239" s="4"/>
    </row>
    <row r="240" spans="2:3" ht="14.25" customHeight="1">
      <c r="B240" s="4"/>
      <c r="C240" s="4"/>
    </row>
    <row r="241" spans="2:3" ht="14.25" customHeight="1">
      <c r="B241" s="4"/>
      <c r="C241" s="4"/>
    </row>
    <row r="242" spans="2:3" ht="14.25" customHeight="1">
      <c r="B242" s="4"/>
      <c r="C242" s="4"/>
    </row>
    <row r="243" spans="2:3" ht="14.25" customHeight="1">
      <c r="B243" s="4"/>
      <c r="C243" s="4"/>
    </row>
    <row r="244" spans="2:3" ht="14.25" customHeight="1">
      <c r="B244" s="4"/>
      <c r="C244" s="4"/>
    </row>
    <row r="245" spans="2:3" ht="14.25" customHeight="1">
      <c r="B245" s="4"/>
      <c r="C245" s="4"/>
    </row>
    <row r="246" spans="2:3" ht="14.25" customHeight="1">
      <c r="B246" s="4"/>
      <c r="C246" s="4"/>
    </row>
    <row r="247" spans="2:3" ht="14.25" customHeight="1">
      <c r="B247" s="4"/>
      <c r="C247" s="4"/>
    </row>
    <row r="248" spans="2:3" ht="14.25" customHeight="1">
      <c r="B248" s="4"/>
      <c r="C248" s="4"/>
    </row>
    <row r="249" spans="2:3" ht="14.25" customHeight="1">
      <c r="B249" s="4"/>
      <c r="C249" s="4"/>
    </row>
    <row r="250" spans="2:3" ht="14.25" customHeight="1">
      <c r="B250" s="4"/>
      <c r="C250" s="4"/>
    </row>
    <row r="251" spans="2:3" ht="14.25" customHeight="1">
      <c r="B251" s="4"/>
      <c r="C251" s="4"/>
    </row>
    <row r="252" spans="2:3" ht="14.25" customHeight="1">
      <c r="B252" s="4"/>
      <c r="C252" s="4"/>
    </row>
    <row r="253" spans="2:3" ht="14.25" customHeight="1">
      <c r="B253" s="4"/>
      <c r="C253" s="4"/>
    </row>
    <row r="254" spans="2:3" ht="14.25" customHeight="1">
      <c r="B254" s="4"/>
      <c r="C254" s="4"/>
    </row>
    <row r="255" spans="2:3" ht="14.25" customHeight="1">
      <c r="B255" s="4"/>
      <c r="C255" s="4"/>
    </row>
    <row r="256" spans="2:3" ht="14.25" customHeight="1">
      <c r="B256" s="4"/>
      <c r="C256" s="4"/>
    </row>
    <row r="257" spans="2:3" ht="14.25" customHeight="1">
      <c r="B257" s="4"/>
      <c r="C257" s="4"/>
    </row>
    <row r="258" spans="2:3" ht="14.25" customHeight="1">
      <c r="B258" s="4"/>
      <c r="C258" s="4"/>
    </row>
    <row r="259" spans="2:3" ht="14.25" customHeight="1">
      <c r="B259" s="4"/>
      <c r="C259" s="4"/>
    </row>
    <row r="260" spans="2:3" ht="14.25" customHeight="1">
      <c r="B260" s="4"/>
      <c r="C260" s="4"/>
    </row>
    <row r="261" spans="2:3" ht="14.25" customHeight="1">
      <c r="B261" s="4"/>
      <c r="C261" s="4"/>
    </row>
    <row r="262" spans="2:3" ht="14.25" customHeight="1">
      <c r="B262" s="4"/>
      <c r="C262" s="4"/>
    </row>
    <row r="263" spans="2:3" ht="14.25" customHeight="1">
      <c r="B263" s="4"/>
      <c r="C263" s="4"/>
    </row>
    <row r="264" spans="2:3" ht="14.25" customHeight="1">
      <c r="B264" s="4"/>
      <c r="C264" s="4"/>
    </row>
    <row r="265" spans="2:3" ht="14.25" customHeight="1">
      <c r="B265" s="4"/>
      <c r="C265" s="4"/>
    </row>
    <row r="266" spans="2:3" ht="14.25" customHeight="1">
      <c r="B266" s="4"/>
      <c r="C266" s="4"/>
    </row>
    <row r="267" spans="2:3" ht="14.25" customHeight="1">
      <c r="B267" s="4"/>
      <c r="C267" s="4"/>
    </row>
    <row r="268" spans="2:3" ht="14.25" customHeight="1">
      <c r="B268" s="4"/>
      <c r="C268" s="4"/>
    </row>
    <row r="269" spans="2:3" ht="14.25" customHeight="1">
      <c r="B269" s="4"/>
      <c r="C269" s="4"/>
    </row>
    <row r="270" spans="2:3" ht="14.25" customHeight="1">
      <c r="B270" s="4"/>
      <c r="C270" s="4"/>
    </row>
    <row r="271" spans="2:3" ht="14.25" customHeight="1">
      <c r="B271" s="4"/>
      <c r="C271" s="4"/>
    </row>
    <row r="272" spans="2:3" ht="14.25" customHeight="1">
      <c r="B272" s="4"/>
      <c r="C272" s="4"/>
    </row>
    <row r="273" spans="2:3" ht="14.25" customHeight="1">
      <c r="B273" s="4"/>
      <c r="C273" s="4"/>
    </row>
    <row r="274" spans="2:3" ht="14.25" customHeight="1">
      <c r="B274" s="4"/>
      <c r="C274" s="4"/>
    </row>
    <row r="275" spans="2:3" ht="14.25" customHeight="1">
      <c r="B275" s="4"/>
      <c r="C275" s="4"/>
    </row>
    <row r="276" spans="2:3" ht="14.25" customHeight="1">
      <c r="B276" s="4"/>
      <c r="C276" s="4"/>
    </row>
    <row r="277" spans="2:3" ht="14.25" customHeight="1">
      <c r="B277" s="4"/>
      <c r="C277" s="4"/>
    </row>
    <row r="278" spans="2:3" ht="14.25" customHeight="1">
      <c r="B278" s="4"/>
      <c r="C278" s="4"/>
    </row>
    <row r="279" spans="2:3" ht="14.25" customHeight="1">
      <c r="B279" s="4"/>
      <c r="C279" s="4"/>
    </row>
    <row r="280" spans="2:3" ht="14.25" customHeight="1">
      <c r="B280" s="4"/>
      <c r="C280" s="4"/>
    </row>
    <row r="281" spans="2:3" ht="14.25" customHeight="1">
      <c r="B281" s="4"/>
      <c r="C281" s="4"/>
    </row>
    <row r="282" spans="2:3" ht="14.25" customHeight="1">
      <c r="B282" s="4"/>
      <c r="C282" s="4"/>
    </row>
    <row r="283" spans="2:3" ht="14.25" customHeight="1">
      <c r="B283" s="4"/>
      <c r="C283" s="4"/>
    </row>
    <row r="284" spans="2:3" ht="14.25" customHeight="1">
      <c r="B284" s="4"/>
      <c r="C284" s="4"/>
    </row>
    <row r="285" spans="2:3" ht="14.25" customHeight="1">
      <c r="B285" s="4"/>
      <c r="C285" s="4"/>
    </row>
    <row r="286" spans="2:3" ht="14.25" customHeight="1">
      <c r="B286" s="4"/>
      <c r="C286" s="4"/>
    </row>
    <row r="287" spans="2:3" ht="14.25" customHeight="1">
      <c r="B287" s="4"/>
      <c r="C287" s="4"/>
    </row>
    <row r="288" spans="2:3" ht="14.25" customHeight="1">
      <c r="B288" s="4"/>
      <c r="C288" s="4"/>
    </row>
    <row r="289" spans="2:3" ht="14.25" customHeight="1">
      <c r="B289" s="4"/>
      <c r="C289" s="4"/>
    </row>
    <row r="290" spans="2:3" ht="14.25" customHeight="1">
      <c r="B290" s="4"/>
      <c r="C290" s="4"/>
    </row>
    <row r="291" spans="2:3" ht="14.25" customHeight="1">
      <c r="B291" s="4"/>
      <c r="C291" s="4"/>
    </row>
    <row r="292" spans="2:3" ht="14.25" customHeight="1">
      <c r="B292" s="4"/>
      <c r="C292" s="4"/>
    </row>
    <row r="293" spans="2:3" ht="14.25" customHeight="1">
      <c r="B293" s="4"/>
      <c r="C293" s="4"/>
    </row>
    <row r="294" spans="2:3" ht="14.25" customHeight="1">
      <c r="B294" s="4"/>
      <c r="C294" s="4"/>
    </row>
    <row r="295" spans="2:3" ht="14.25" customHeight="1">
      <c r="B295" s="4"/>
      <c r="C295" s="4"/>
    </row>
    <row r="296" spans="2:3" ht="14.25" customHeight="1">
      <c r="B296" s="4"/>
      <c r="C296" s="4"/>
    </row>
    <row r="297" spans="2:3" ht="14.25" customHeight="1">
      <c r="B297" s="4"/>
      <c r="C297" s="4"/>
    </row>
    <row r="298" spans="2:3" ht="14.25" customHeight="1">
      <c r="B298" s="4"/>
      <c r="C298" s="4"/>
    </row>
    <row r="299" spans="2:3" ht="14.25" customHeight="1">
      <c r="B299" s="4"/>
      <c r="C299" s="4"/>
    </row>
    <row r="300" spans="2:3" ht="14.25" customHeight="1">
      <c r="B300" s="4"/>
      <c r="C300" s="4"/>
    </row>
    <row r="301" spans="2:3" ht="14.25" customHeight="1">
      <c r="B301" s="4"/>
      <c r="C301" s="4"/>
    </row>
    <row r="302" spans="2:3" ht="14.25" customHeight="1">
      <c r="B302" s="4"/>
      <c r="C302" s="4"/>
    </row>
    <row r="303" spans="2:3" ht="14.25" customHeight="1">
      <c r="B303" s="4"/>
      <c r="C303" s="4"/>
    </row>
    <row r="304" spans="2:3" ht="14.25" customHeight="1">
      <c r="B304" s="4"/>
      <c r="C304" s="4"/>
    </row>
    <row r="305" spans="2:3" ht="14.25" customHeight="1">
      <c r="B305" s="4"/>
      <c r="C305" s="4"/>
    </row>
    <row r="306" spans="2:3" ht="14.25" customHeight="1">
      <c r="B306" s="4"/>
      <c r="C306" s="4"/>
    </row>
    <row r="307" spans="2:3" ht="14.25" customHeight="1">
      <c r="B307" s="4"/>
      <c r="C307" s="4"/>
    </row>
    <row r="308" spans="2:3" ht="14.25" customHeight="1">
      <c r="B308" s="4"/>
      <c r="C308" s="4"/>
    </row>
    <row r="309" spans="2:3" ht="14.25" customHeight="1">
      <c r="B309" s="4"/>
      <c r="C309" s="4"/>
    </row>
    <row r="310" spans="2:3" ht="14.25" customHeight="1">
      <c r="B310" s="4"/>
      <c r="C310" s="4"/>
    </row>
    <row r="311" spans="2:3" ht="14.25" customHeight="1">
      <c r="B311" s="4"/>
      <c r="C311" s="4"/>
    </row>
    <row r="312" spans="2:3" ht="14.25" customHeight="1">
      <c r="B312" s="4"/>
      <c r="C312" s="4"/>
    </row>
    <row r="313" spans="2:3" ht="14.25" customHeight="1">
      <c r="B313" s="4"/>
      <c r="C313" s="4"/>
    </row>
    <row r="314" spans="2:3" ht="14.25" customHeight="1">
      <c r="B314" s="4"/>
      <c r="C314" s="4"/>
    </row>
    <row r="315" spans="2:3" ht="14.25" customHeight="1">
      <c r="B315" s="4"/>
      <c r="C315" s="4"/>
    </row>
    <row r="316" spans="2:3" ht="14.25" customHeight="1">
      <c r="B316" s="4"/>
      <c r="C316" s="4"/>
    </row>
    <row r="317" spans="2:3" ht="14.25" customHeight="1">
      <c r="B317" s="4"/>
      <c r="C317" s="4"/>
    </row>
    <row r="318" spans="2:3" ht="14.25" customHeight="1">
      <c r="B318" s="4"/>
      <c r="C318" s="4"/>
    </row>
    <row r="319" spans="2:3" ht="14.25" customHeight="1">
      <c r="B319" s="4"/>
      <c r="C319" s="4"/>
    </row>
    <row r="320" spans="2:3" ht="14.25" customHeight="1">
      <c r="B320" s="4"/>
      <c r="C320" s="4"/>
    </row>
    <row r="321" spans="2:3" ht="14.25" customHeight="1">
      <c r="B321" s="4"/>
      <c r="C321" s="4"/>
    </row>
    <row r="322" spans="2:3" ht="14.25" customHeight="1">
      <c r="B322" s="4"/>
      <c r="C322" s="4"/>
    </row>
    <row r="323" spans="2:3" ht="14.25" customHeight="1">
      <c r="B323" s="4"/>
      <c r="C323" s="4"/>
    </row>
    <row r="324" spans="2:3" ht="14.25" customHeight="1">
      <c r="B324" s="4"/>
      <c r="C324" s="4"/>
    </row>
    <row r="325" spans="2:3" ht="14.25" customHeight="1">
      <c r="B325" s="4"/>
      <c r="C325" s="4"/>
    </row>
    <row r="326" spans="2:3" ht="14.25" customHeight="1">
      <c r="B326" s="4"/>
      <c r="C326" s="4"/>
    </row>
    <row r="327" spans="2:3" ht="14.25" customHeight="1">
      <c r="B327" s="4"/>
      <c r="C327" s="4"/>
    </row>
    <row r="328" spans="2:3" ht="14.25" customHeight="1">
      <c r="B328" s="4"/>
      <c r="C328" s="4"/>
    </row>
    <row r="329" spans="2:3" ht="14.25" customHeight="1">
      <c r="B329" s="4"/>
      <c r="C329" s="4"/>
    </row>
    <row r="330" spans="2:3" ht="14.25" customHeight="1">
      <c r="B330" s="4"/>
      <c r="C330" s="4"/>
    </row>
    <row r="331" spans="2:3" ht="14.25" customHeight="1">
      <c r="B331" s="4"/>
      <c r="C331" s="4"/>
    </row>
    <row r="332" spans="2:3" ht="14.25" customHeight="1">
      <c r="B332" s="4"/>
      <c r="C332" s="4"/>
    </row>
    <row r="333" spans="2:3" ht="14.25" customHeight="1">
      <c r="B333" s="4"/>
      <c r="C333" s="4"/>
    </row>
    <row r="334" spans="2:3" ht="14.25" customHeight="1">
      <c r="B334" s="4"/>
      <c r="C334" s="4"/>
    </row>
    <row r="335" spans="2:3" ht="14.25" customHeight="1">
      <c r="B335" s="4"/>
      <c r="C335" s="4"/>
    </row>
    <row r="336" spans="2:3" ht="14.25" customHeight="1">
      <c r="B336" s="4"/>
      <c r="C336" s="4"/>
    </row>
    <row r="337" spans="2:3" ht="14.25" customHeight="1">
      <c r="B337" s="4"/>
      <c r="C337" s="4"/>
    </row>
    <row r="338" spans="2:3" ht="14.25" customHeight="1">
      <c r="B338" s="4"/>
      <c r="C338" s="4"/>
    </row>
    <row r="339" spans="2:3" ht="14.25" customHeight="1">
      <c r="B339" s="4"/>
      <c r="C339" s="4"/>
    </row>
    <row r="340" spans="2:3" ht="14.25" customHeight="1">
      <c r="B340" s="4"/>
      <c r="C340" s="4"/>
    </row>
    <row r="341" spans="2:3" ht="14.25" customHeight="1">
      <c r="B341" s="4"/>
      <c r="C341" s="4"/>
    </row>
    <row r="342" spans="2:3" ht="14.25" customHeight="1">
      <c r="B342" s="4"/>
      <c r="C342" s="4"/>
    </row>
    <row r="343" spans="2:3" ht="14.25" customHeight="1">
      <c r="B343" s="4"/>
      <c r="C343" s="4"/>
    </row>
    <row r="344" spans="2:3" ht="14.25" customHeight="1">
      <c r="B344" s="4"/>
      <c r="C344" s="4"/>
    </row>
    <row r="345" spans="2:3" ht="14.25" customHeight="1">
      <c r="B345" s="4"/>
      <c r="C345" s="4"/>
    </row>
    <row r="346" spans="2:3" ht="14.25" customHeight="1">
      <c r="B346" s="4"/>
      <c r="C346" s="4"/>
    </row>
    <row r="347" spans="2:3" ht="14.25" customHeight="1">
      <c r="B347" s="4"/>
      <c r="C347" s="4"/>
    </row>
    <row r="348" spans="2:3" ht="14.25" customHeight="1">
      <c r="B348" s="4"/>
      <c r="C348" s="4"/>
    </row>
    <row r="349" spans="2:3" ht="14.25" customHeight="1"/>
    <row r="350" spans="2:3" ht="14.25" customHeight="1"/>
    <row r="351" spans="2:3" ht="14.25" customHeight="1"/>
    <row r="352" spans="2:3"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isablePrompts="1" count="1">
    <dataValidation type="list" allowBlank="1" showErrorMessage="1" sqref="C55" xr:uid="{00000000-0002-0000-0A00-000000000000}">
      <formula1>average</formula1>
    </dataValidation>
  </dataValidations>
  <pageMargins left="0.7" right="0.7" top="0.81944444444444442" bottom="0.75" header="0" footer="0"/>
  <pageSetup orientation="portrait" r:id="rId1"/>
  <headerFooter>
    <oddHeader>&amp;L&amp;G&amp;C
&amp;"-,Bold"Content Page</oddHeader>
    <oddFooter>&amp;LBlulevel Estimating Copyright 2024</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I514"/>
  <sheetViews>
    <sheetView showGridLines="0" zoomScaleNormal="100" workbookViewId="0">
      <selection activeCell="F3" sqref="F3"/>
    </sheetView>
  </sheetViews>
  <sheetFormatPr defaultColWidth="14.453125" defaultRowHeight="15" customHeight="1" outlineLevelRow="1" outlineLevelCol="1"/>
  <cols>
    <col min="1" max="1" width="2.26953125" customWidth="1"/>
    <col min="2" max="2" width="0.7265625" customWidth="1"/>
    <col min="3" max="3" width="2.26953125" customWidth="1" outlineLevel="1"/>
    <col min="4" max="4" width="3.08984375" customWidth="1"/>
    <col min="5" max="5" width="2.26953125" customWidth="1"/>
    <col min="6" max="6" width="41.453125" customWidth="1"/>
    <col min="7" max="7" width="33.08984375" customWidth="1"/>
    <col min="8" max="8" width="11.54296875" customWidth="1"/>
    <col min="9" max="9" width="9.81640625" customWidth="1"/>
    <col min="10" max="10" width="9.08984375" customWidth="1"/>
    <col min="11" max="11" width="14.54296875" hidden="1" customWidth="1" outlineLevel="1"/>
    <col min="12" max="12" width="11.08984375" hidden="1" customWidth="1" outlineLevel="1"/>
    <col min="13" max="13" width="12" customWidth="1" collapsed="1"/>
    <col min="14" max="14" width="13.54296875" customWidth="1"/>
    <col min="15" max="15" width="3" customWidth="1"/>
    <col min="16" max="16" width="13.54296875" customWidth="1"/>
    <col min="17" max="17" width="14.08984375" customWidth="1"/>
    <col min="18" max="18" width="34.54296875" hidden="1" customWidth="1" outlineLevel="1"/>
    <col min="19" max="19" width="15.26953125" hidden="1" customWidth="1" outlineLevel="1"/>
    <col min="20" max="20" width="15" hidden="1" customWidth="1" outlineLevel="1"/>
    <col min="21" max="21" width="4.54296875" hidden="1" customWidth="1" collapsed="1"/>
    <col min="22" max="22" width="0.7265625" customWidth="1"/>
    <col min="23" max="23" width="14" customWidth="1"/>
    <col min="24" max="27" width="16.453125" hidden="1" customWidth="1" outlineLevel="1"/>
    <col min="28" max="28" width="2.453125" customWidth="1" collapsed="1"/>
    <col min="29" max="29" width="34.26953125" hidden="1" customWidth="1" outlineLevel="1"/>
    <col min="30" max="31" width="16.453125" hidden="1" customWidth="1" outlineLevel="1"/>
    <col min="32" max="32" width="2.08984375" customWidth="1" collapsed="1"/>
    <col min="33" max="33" width="1.81640625" customWidth="1"/>
    <col min="34" max="34" width="1.54296875" customWidth="1"/>
    <col min="35" max="35" width="2.90625" customWidth="1"/>
  </cols>
  <sheetData>
    <row r="1" spans="2:35" ht="12.75" customHeight="1">
      <c r="B1" s="6"/>
      <c r="C1" s="41"/>
      <c r="D1" s="25"/>
      <c r="E1" s="29"/>
      <c r="F1" s="160"/>
      <c r="G1" s="161"/>
      <c r="H1" s="156"/>
      <c r="I1" s="162"/>
      <c r="J1" s="162"/>
      <c r="K1" s="15"/>
      <c r="L1" s="15"/>
      <c r="M1" s="45"/>
      <c r="N1" s="46"/>
      <c r="O1" s="43"/>
      <c r="P1" s="43"/>
      <c r="Q1" s="43"/>
      <c r="R1" s="9"/>
      <c r="S1" s="43"/>
      <c r="T1" s="43"/>
      <c r="U1" s="43"/>
      <c r="V1" s="43"/>
      <c r="W1" s="42">
        <v>2</v>
      </c>
      <c r="X1" s="34"/>
      <c r="Y1" s="34"/>
      <c r="Z1" s="34"/>
      <c r="AA1" s="34"/>
      <c r="AB1" s="34"/>
      <c r="AC1" s="4"/>
      <c r="AD1" s="4"/>
      <c r="AE1" s="4"/>
      <c r="AF1" s="6"/>
      <c r="AG1" s="6"/>
      <c r="AH1" s="6"/>
      <c r="AI1" s="6"/>
    </row>
    <row r="2" spans="2:35" ht="12.75" customHeight="1">
      <c r="B2" s="6"/>
      <c r="C2" s="41"/>
      <c r="D2" s="25"/>
      <c r="E2" s="29"/>
      <c r="F2" s="163" t="s">
        <v>304</v>
      </c>
      <c r="G2" s="164" t="s">
        <v>629</v>
      </c>
      <c r="H2" s="28"/>
      <c r="I2" s="26"/>
      <c r="J2" s="26"/>
      <c r="K2" s="8"/>
      <c r="L2" s="8"/>
      <c r="M2" s="18"/>
      <c r="N2" s="175"/>
      <c r="O2" s="28"/>
      <c r="P2" s="28"/>
      <c r="Q2" s="28"/>
      <c r="R2" s="12"/>
      <c r="S2" s="24"/>
      <c r="T2" s="24"/>
      <c r="U2" s="24"/>
      <c r="V2" s="24"/>
      <c r="W2" s="34"/>
      <c r="X2" s="34"/>
      <c r="Y2" s="34"/>
      <c r="Z2" s="34"/>
      <c r="AA2" s="34"/>
      <c r="AB2" s="34"/>
      <c r="AC2" s="4"/>
      <c r="AD2" s="4"/>
      <c r="AE2" s="4"/>
      <c r="AF2" s="6"/>
      <c r="AG2" s="6"/>
      <c r="AH2" s="6"/>
      <c r="AI2" s="6"/>
    </row>
    <row r="3" spans="2:35" ht="12.75" customHeight="1">
      <c r="B3" s="6"/>
      <c r="C3" s="41"/>
      <c r="D3" s="25"/>
      <c r="E3" s="29"/>
      <c r="F3" s="163" t="s">
        <v>306</v>
      </c>
      <c r="G3" s="164" t="s">
        <v>627</v>
      </c>
      <c r="H3" s="28"/>
      <c r="I3" s="26"/>
      <c r="J3" s="26"/>
      <c r="K3" s="15"/>
      <c r="L3" s="15"/>
      <c r="M3" s="45"/>
      <c r="N3" s="175"/>
      <c r="O3" s="28"/>
      <c r="P3" s="28"/>
      <c r="Q3" s="28"/>
      <c r="R3" s="12"/>
      <c r="S3" s="24"/>
      <c r="T3" s="24"/>
      <c r="U3" s="24"/>
      <c r="V3" s="24"/>
      <c r="W3" s="34"/>
      <c r="X3" s="34"/>
      <c r="Y3" s="34"/>
      <c r="Z3" s="34"/>
      <c r="AA3" s="34"/>
      <c r="AB3" s="34"/>
      <c r="AC3" s="4"/>
      <c r="AD3" s="4"/>
      <c r="AE3" s="4"/>
      <c r="AF3" s="6"/>
      <c r="AG3" s="6"/>
      <c r="AH3" s="6"/>
      <c r="AI3" s="6"/>
    </row>
    <row r="4" spans="2:35" ht="12.75" customHeight="1">
      <c r="B4" s="6"/>
      <c r="C4" s="41"/>
      <c r="D4" s="25"/>
      <c r="E4" s="29"/>
      <c r="F4" s="163" t="s">
        <v>307</v>
      </c>
      <c r="G4" s="164" t="s">
        <v>628</v>
      </c>
      <c r="H4" s="156"/>
      <c r="I4" s="162"/>
      <c r="J4" s="162"/>
      <c r="K4" s="15"/>
      <c r="L4" s="15"/>
      <c r="M4" s="45"/>
      <c r="N4" s="176"/>
      <c r="O4" s="156"/>
      <c r="P4" s="156"/>
      <c r="Q4" s="156"/>
      <c r="R4" s="9"/>
      <c r="S4" s="43"/>
      <c r="T4" s="43"/>
      <c r="U4" s="43"/>
      <c r="V4" s="43"/>
      <c r="W4" s="34"/>
      <c r="X4" s="34"/>
      <c r="Y4" s="34"/>
      <c r="Z4" s="34"/>
      <c r="AA4" s="34"/>
      <c r="AB4" s="34"/>
      <c r="AC4" s="4"/>
      <c r="AD4" s="4"/>
      <c r="AE4" s="4"/>
      <c r="AF4" s="6"/>
      <c r="AG4" s="6"/>
      <c r="AH4" s="6"/>
      <c r="AI4" s="6"/>
    </row>
    <row r="5" spans="2:35" ht="12.75" customHeight="1">
      <c r="B5" s="6"/>
      <c r="C5" s="41"/>
      <c r="D5" s="25"/>
      <c r="E5" s="29"/>
      <c r="F5" s="163" t="s">
        <v>308</v>
      </c>
      <c r="G5" s="164" t="s">
        <v>626</v>
      </c>
      <c r="H5" s="28"/>
      <c r="I5" s="26"/>
      <c r="J5" s="26"/>
      <c r="K5" s="15"/>
      <c r="L5" s="15"/>
      <c r="M5" s="45"/>
      <c r="N5" s="175"/>
      <c r="O5" s="28"/>
      <c r="P5" s="28"/>
      <c r="Q5" s="28"/>
      <c r="R5" s="12"/>
      <c r="S5" s="24"/>
      <c r="T5" s="24"/>
      <c r="U5" s="12"/>
      <c r="V5" s="12"/>
      <c r="W5" s="34"/>
      <c r="X5" s="34"/>
      <c r="Y5" s="34"/>
      <c r="Z5" s="34"/>
      <c r="AA5" s="34"/>
      <c r="AB5" s="34"/>
      <c r="AC5" s="4"/>
      <c r="AD5" s="4"/>
      <c r="AE5" s="4"/>
      <c r="AF5" s="6"/>
      <c r="AG5" s="6"/>
      <c r="AH5" s="6"/>
      <c r="AI5" s="6"/>
    </row>
    <row r="6" spans="2:35" ht="12.75" customHeight="1">
      <c r="B6" s="6"/>
      <c r="C6" s="41"/>
      <c r="D6" s="25"/>
      <c r="E6" s="29"/>
      <c r="F6" s="163"/>
      <c r="G6" s="164"/>
      <c r="H6" s="156"/>
      <c r="I6" s="162"/>
      <c r="J6" s="162"/>
      <c r="K6" s="15"/>
      <c r="L6" s="15"/>
      <c r="M6" s="45"/>
      <c r="N6" s="176"/>
      <c r="O6" s="156"/>
      <c r="P6" s="156"/>
      <c r="Q6" s="156"/>
      <c r="R6" s="9"/>
      <c r="S6" s="43"/>
      <c r="T6" s="43"/>
      <c r="U6" s="43"/>
      <c r="V6" s="43"/>
      <c r="W6" s="34"/>
      <c r="X6" s="34"/>
      <c r="Y6" s="34"/>
      <c r="Z6" s="34"/>
      <c r="AA6" s="34"/>
      <c r="AB6" s="34"/>
      <c r="AC6" s="4"/>
      <c r="AD6" s="4"/>
      <c r="AE6" s="4"/>
      <c r="AF6" s="6"/>
      <c r="AG6" s="6"/>
      <c r="AH6" s="6"/>
      <c r="AI6" s="6"/>
    </row>
    <row r="7" spans="2:35" ht="12.75" hidden="1" customHeight="1">
      <c r="B7" s="6"/>
      <c r="C7" s="48"/>
      <c r="D7" s="165"/>
      <c r="E7" s="165"/>
      <c r="F7" s="165"/>
      <c r="G7" s="165"/>
      <c r="H7" s="165"/>
      <c r="I7" s="165"/>
      <c r="J7" s="165"/>
      <c r="K7" s="165"/>
      <c r="L7" s="165"/>
      <c r="M7" s="49"/>
      <c r="N7" s="165"/>
      <c r="O7" s="165"/>
      <c r="P7" s="165"/>
      <c r="Q7" s="165"/>
      <c r="R7" s="49"/>
      <c r="S7" s="49"/>
      <c r="T7" s="49"/>
      <c r="U7" s="49"/>
      <c r="V7" s="49"/>
      <c r="W7" s="49"/>
      <c r="X7" s="34"/>
      <c r="Y7" s="34"/>
      <c r="Z7" s="34"/>
      <c r="AA7" s="34"/>
      <c r="AB7" s="34"/>
      <c r="AC7" s="4"/>
      <c r="AD7" s="4"/>
      <c r="AE7" s="4"/>
      <c r="AF7" s="6"/>
      <c r="AG7" s="6"/>
      <c r="AH7" s="6"/>
      <c r="AI7" s="6"/>
    </row>
    <row r="8" spans="2:35" ht="12.75" customHeight="1">
      <c r="B8" s="6"/>
      <c r="C8" s="41"/>
      <c r="D8" s="25"/>
      <c r="E8" s="29"/>
      <c r="F8" s="4"/>
      <c r="G8" s="164"/>
      <c r="H8" s="156"/>
      <c r="I8" s="162"/>
      <c r="J8" s="162"/>
      <c r="K8" s="15"/>
      <c r="L8" s="15"/>
      <c r="M8" s="45"/>
      <c r="N8" s="176"/>
      <c r="O8" s="156"/>
      <c r="P8" s="156"/>
      <c r="Q8" s="156"/>
      <c r="R8" s="9"/>
      <c r="S8" s="43"/>
      <c r="T8" s="43"/>
      <c r="U8" s="43"/>
      <c r="V8" s="43"/>
      <c r="W8" s="34"/>
      <c r="X8" s="34"/>
      <c r="Y8" s="34"/>
      <c r="Z8" s="34"/>
      <c r="AA8" s="34"/>
      <c r="AB8" s="34"/>
      <c r="AC8" s="4"/>
      <c r="AD8" s="4"/>
      <c r="AE8" s="4"/>
      <c r="AF8" s="6"/>
      <c r="AG8" s="6"/>
      <c r="AH8" s="6"/>
      <c r="AI8" s="6"/>
    </row>
    <row r="9" spans="2:35" ht="12.75" customHeight="1">
      <c r="B9" s="6"/>
      <c r="C9" s="10"/>
      <c r="D9" s="40" t="s">
        <v>0</v>
      </c>
      <c r="E9" s="50"/>
      <c r="F9" s="51"/>
      <c r="G9" s="52"/>
      <c r="H9" s="53">
        <v>125.73</v>
      </c>
      <c r="I9" s="54" t="s">
        <v>337</v>
      </c>
      <c r="J9" s="54" t="s">
        <v>23</v>
      </c>
      <c r="K9" s="54" t="s">
        <v>338</v>
      </c>
      <c r="L9" s="54" t="s">
        <v>339</v>
      </c>
      <c r="M9" s="55" t="s">
        <v>340</v>
      </c>
      <c r="N9" s="56" t="s">
        <v>302</v>
      </c>
      <c r="O9" s="57"/>
      <c r="P9" s="57" t="s">
        <v>341</v>
      </c>
      <c r="Q9" s="58"/>
      <c r="R9" s="40"/>
      <c r="S9" s="40" t="str">
        <f>D9</f>
        <v>Preliminaries</v>
      </c>
      <c r="T9" s="40"/>
      <c r="U9" s="59">
        <v>1</v>
      </c>
      <c r="V9" s="6"/>
      <c r="W9" s="60">
        <f>SUM(N10:N51)</f>
        <v>7659.4177157142785</v>
      </c>
      <c r="X9" s="61">
        <f>VLOOKUP(S9,$R$418:$S$442,2,0)</f>
        <v>351</v>
      </c>
      <c r="Y9" s="61">
        <f>SUM(W9:X9)</f>
        <v>8010.4177157142785</v>
      </c>
      <c r="Z9" s="61">
        <f>Y9*$N$457</f>
        <v>1602.0835431428559</v>
      </c>
      <c r="AA9" s="61">
        <f>SUM(Y9:Z9)</f>
        <v>9612.5012588571335</v>
      </c>
      <c r="AB9" s="42"/>
      <c r="AC9" s="4" t="str">
        <f>D9</f>
        <v>Preliminaries</v>
      </c>
      <c r="AD9" s="3">
        <f>W9</f>
        <v>7659.4177157142785</v>
      </c>
      <c r="AE9" s="4"/>
      <c r="AF9" s="6"/>
      <c r="AG9" s="6"/>
      <c r="AH9" s="6"/>
      <c r="AI9" s="6"/>
    </row>
    <row r="10" spans="2:35" ht="12.75" customHeight="1">
      <c r="B10" s="6"/>
      <c r="C10" s="4"/>
      <c r="D10" s="42"/>
      <c r="E10" s="62" t="s">
        <v>1</v>
      </c>
      <c r="F10" s="63"/>
      <c r="G10" s="63"/>
      <c r="H10" s="64"/>
      <c r="I10" s="65"/>
      <c r="J10" s="65"/>
      <c r="K10" s="65"/>
      <c r="L10" s="65"/>
      <c r="M10" s="66"/>
      <c r="N10" s="67"/>
      <c r="O10" s="67"/>
      <c r="P10" s="68">
        <f>SUM(N11:N29)</f>
        <v>4455.3323571428537</v>
      </c>
      <c r="Q10" s="24"/>
      <c r="R10" s="12"/>
      <c r="S10" s="24"/>
      <c r="T10" s="24"/>
      <c r="U10" s="24"/>
      <c r="V10" s="4"/>
      <c r="W10" s="34"/>
      <c r="X10" s="34"/>
      <c r="Y10" s="34"/>
      <c r="Z10" s="34"/>
      <c r="AA10" s="34"/>
      <c r="AB10" s="34"/>
      <c r="AC10" s="4"/>
      <c r="AD10" s="4"/>
      <c r="AE10" s="4"/>
      <c r="AF10" s="6"/>
      <c r="AG10" s="6"/>
      <c r="AH10" s="6"/>
      <c r="AI10" s="6"/>
    </row>
    <row r="11" spans="2:35" ht="12.75" customHeight="1">
      <c r="B11" s="6"/>
      <c r="C11" s="4"/>
      <c r="D11" s="25"/>
      <c r="E11" s="29"/>
      <c r="F11" s="156" t="s">
        <v>3</v>
      </c>
      <c r="G11" s="157"/>
      <c r="H11" s="157"/>
      <c r="I11" s="155">
        <v>125.73</v>
      </c>
      <c r="J11" s="162" t="s">
        <v>2</v>
      </c>
      <c r="K11" s="45">
        <v>35.435714285714255</v>
      </c>
      <c r="L11" s="45"/>
      <c r="M11" s="71">
        <f t="shared" ref="M11" si="0">SUM(K11:L11)</f>
        <v>35.435714285714255</v>
      </c>
      <c r="N11" s="176">
        <f t="shared" ref="N11" si="1">M11*I11</f>
        <v>4455.3323571428537</v>
      </c>
      <c r="O11" s="156"/>
      <c r="P11" s="156"/>
      <c r="Q11" s="156"/>
      <c r="R11" s="9"/>
      <c r="S11" s="43"/>
      <c r="T11" s="43"/>
      <c r="U11" s="43"/>
      <c r="V11" s="4"/>
      <c r="W11" s="72"/>
      <c r="X11" s="34"/>
      <c r="Y11" s="34"/>
      <c r="Z11" s="34"/>
      <c r="AA11" s="34"/>
      <c r="AB11" s="34"/>
      <c r="AC11" s="4"/>
      <c r="AD11" s="4"/>
      <c r="AE11" s="4"/>
      <c r="AF11" s="6"/>
      <c r="AG11" s="6"/>
      <c r="AH11" s="6"/>
      <c r="AI11" s="6"/>
    </row>
    <row r="12" spans="2:35" ht="12.75" hidden="1" customHeight="1" outlineLevel="1">
      <c r="B12" s="6"/>
      <c r="C12" s="4"/>
      <c r="D12" s="25"/>
      <c r="E12" s="27" t="s">
        <v>342</v>
      </c>
      <c r="F12" s="156"/>
      <c r="G12" s="157"/>
      <c r="H12" s="157"/>
      <c r="I12" s="158"/>
      <c r="J12" s="162"/>
      <c r="K12" s="45">
        <v>0</v>
      </c>
      <c r="L12" s="15"/>
      <c r="M12" s="74"/>
      <c r="N12" s="176"/>
      <c r="O12" s="156"/>
      <c r="P12" s="156"/>
      <c r="Q12" s="156"/>
      <c r="R12" s="9"/>
      <c r="S12" s="43"/>
      <c r="T12" s="43"/>
      <c r="U12" s="43"/>
      <c r="V12" s="4"/>
      <c r="W12" s="72"/>
      <c r="X12" s="34"/>
      <c r="Y12" s="34"/>
      <c r="Z12" s="34"/>
      <c r="AA12" s="34"/>
      <c r="AB12" s="34"/>
      <c r="AC12" s="4"/>
      <c r="AD12" s="4"/>
      <c r="AE12" s="4"/>
      <c r="AF12" s="6"/>
      <c r="AG12" s="6"/>
      <c r="AH12" s="6"/>
      <c r="AI12" s="6"/>
    </row>
    <row r="13" spans="2:35" ht="12.75" hidden="1" customHeight="1" outlineLevel="1">
      <c r="B13" s="6"/>
      <c r="C13" s="4"/>
      <c r="D13" s="25"/>
      <c r="E13" s="29"/>
      <c r="F13" s="156" t="s">
        <v>343</v>
      </c>
      <c r="G13" s="157"/>
      <c r="H13" s="157"/>
      <c r="I13" s="158"/>
      <c r="J13" s="162"/>
      <c r="K13" s="45">
        <v>0</v>
      </c>
      <c r="L13" s="15"/>
      <c r="M13" s="74"/>
      <c r="N13" s="176"/>
      <c r="O13" s="156"/>
      <c r="P13" s="156"/>
      <c r="Q13" s="156"/>
      <c r="R13" s="9"/>
      <c r="S13" s="43"/>
      <c r="T13" s="43"/>
      <c r="U13" s="43"/>
      <c r="V13" s="4"/>
      <c r="W13" s="72"/>
      <c r="X13" s="34"/>
      <c r="Y13" s="34"/>
      <c r="Z13" s="34"/>
      <c r="AA13" s="34"/>
      <c r="AB13" s="34"/>
      <c r="AC13" s="4"/>
      <c r="AD13" s="4"/>
      <c r="AE13" s="4"/>
      <c r="AF13" s="6"/>
      <c r="AG13" s="6"/>
      <c r="AH13" s="6"/>
      <c r="AI13" s="6"/>
    </row>
    <row r="14" spans="2:35" ht="12.75" hidden="1" customHeight="1" outlineLevel="1">
      <c r="B14" s="6"/>
      <c r="C14" s="4"/>
      <c r="D14" s="25"/>
      <c r="E14" s="29"/>
      <c r="F14" s="156" t="s">
        <v>278</v>
      </c>
      <c r="G14" s="157"/>
      <c r="H14" s="157"/>
      <c r="I14" s="158"/>
      <c r="J14" s="162"/>
      <c r="K14" s="45">
        <v>0</v>
      </c>
      <c r="L14" s="15"/>
      <c r="M14" s="74"/>
      <c r="N14" s="176"/>
      <c r="O14" s="156"/>
      <c r="P14" s="156"/>
      <c r="Q14" s="156"/>
      <c r="R14" s="9"/>
      <c r="S14" s="43"/>
      <c r="T14" s="43"/>
      <c r="U14" s="43"/>
      <c r="V14" s="4"/>
      <c r="W14" s="72"/>
      <c r="X14" s="34"/>
      <c r="Y14" s="34"/>
      <c r="Z14" s="34"/>
      <c r="AA14" s="34"/>
      <c r="AB14" s="34"/>
      <c r="AC14" s="4"/>
      <c r="AD14" s="4"/>
      <c r="AE14" s="4"/>
      <c r="AF14" s="6"/>
      <c r="AG14" s="6"/>
      <c r="AH14" s="6"/>
      <c r="AI14" s="6"/>
    </row>
    <row r="15" spans="2:35" ht="12.75" hidden="1" customHeight="1" outlineLevel="1">
      <c r="B15" s="6"/>
      <c r="C15" s="4"/>
      <c r="D15" s="25"/>
      <c r="E15" s="29"/>
      <c r="F15" s="156" t="s">
        <v>284</v>
      </c>
      <c r="G15" s="157"/>
      <c r="H15" s="157"/>
      <c r="I15" s="158"/>
      <c r="J15" s="162"/>
      <c r="K15" s="45">
        <v>0</v>
      </c>
      <c r="L15" s="15"/>
      <c r="M15" s="74"/>
      <c r="N15" s="176"/>
      <c r="O15" s="156"/>
      <c r="P15" s="156"/>
      <c r="Q15" s="156"/>
      <c r="R15" s="9"/>
      <c r="S15" s="43"/>
      <c r="T15" s="43"/>
      <c r="U15" s="43"/>
      <c r="V15" s="4"/>
      <c r="W15" s="72"/>
      <c r="X15" s="34"/>
      <c r="Y15" s="34"/>
      <c r="Z15" s="34"/>
      <c r="AA15" s="34"/>
      <c r="AB15" s="34"/>
      <c r="AC15" s="4"/>
      <c r="AD15" s="4"/>
      <c r="AE15" s="4"/>
      <c r="AF15" s="6"/>
      <c r="AG15" s="6"/>
      <c r="AH15" s="6"/>
      <c r="AI15" s="6"/>
    </row>
    <row r="16" spans="2:35" ht="12.75" hidden="1" customHeight="1" outlineLevel="1">
      <c r="B16" s="6"/>
      <c r="C16" s="4"/>
      <c r="D16" s="25"/>
      <c r="E16" s="29"/>
      <c r="F16" s="156" t="s">
        <v>344</v>
      </c>
      <c r="G16" s="157"/>
      <c r="H16" s="157"/>
      <c r="I16" s="158"/>
      <c r="J16" s="162"/>
      <c r="K16" s="45">
        <v>0</v>
      </c>
      <c r="L16" s="15"/>
      <c r="M16" s="74"/>
      <c r="N16" s="176"/>
      <c r="O16" s="156"/>
      <c r="P16" s="156"/>
      <c r="Q16" s="156"/>
      <c r="R16" s="9"/>
      <c r="S16" s="43"/>
      <c r="T16" s="43"/>
      <c r="U16" s="43"/>
      <c r="V16" s="4"/>
      <c r="W16" s="72"/>
      <c r="X16" s="34"/>
      <c r="Y16" s="34"/>
      <c r="Z16" s="34"/>
      <c r="AA16" s="34"/>
      <c r="AB16" s="34"/>
      <c r="AC16" s="4"/>
      <c r="AD16" s="4"/>
      <c r="AE16" s="4"/>
      <c r="AF16" s="6"/>
      <c r="AG16" s="6"/>
      <c r="AH16" s="6"/>
      <c r="AI16" s="6"/>
    </row>
    <row r="17" spans="2:35" ht="12.75" hidden="1" customHeight="1" outlineLevel="1">
      <c r="B17" s="6"/>
      <c r="C17" s="4"/>
      <c r="D17" s="25"/>
      <c r="E17" s="29"/>
      <c r="F17" s="156" t="s">
        <v>280</v>
      </c>
      <c r="G17" s="157"/>
      <c r="H17" s="157"/>
      <c r="I17" s="158"/>
      <c r="J17" s="162"/>
      <c r="K17" s="45">
        <v>0</v>
      </c>
      <c r="L17" s="15"/>
      <c r="M17" s="74"/>
      <c r="N17" s="176"/>
      <c r="O17" s="156"/>
      <c r="P17" s="156"/>
      <c r="Q17" s="156"/>
      <c r="R17" s="9"/>
      <c r="S17" s="43"/>
      <c r="T17" s="43"/>
      <c r="U17" s="43"/>
      <c r="V17" s="4"/>
      <c r="W17" s="72"/>
      <c r="X17" s="34"/>
      <c r="Y17" s="34"/>
      <c r="Z17" s="34"/>
      <c r="AA17" s="34"/>
      <c r="AB17" s="34"/>
      <c r="AC17" s="4"/>
      <c r="AD17" s="4"/>
      <c r="AE17" s="4"/>
      <c r="AF17" s="6"/>
      <c r="AG17" s="6"/>
      <c r="AH17" s="6"/>
      <c r="AI17" s="6"/>
    </row>
    <row r="18" spans="2:35" ht="12.75" hidden="1" customHeight="1" outlineLevel="1">
      <c r="B18" s="6"/>
      <c r="C18" s="4"/>
      <c r="D18" s="25"/>
      <c r="E18" s="29"/>
      <c r="F18" s="156" t="s">
        <v>281</v>
      </c>
      <c r="G18" s="157"/>
      <c r="H18" s="157"/>
      <c r="I18" s="158"/>
      <c r="J18" s="162"/>
      <c r="K18" s="45">
        <v>0</v>
      </c>
      <c r="L18" s="15"/>
      <c r="M18" s="74"/>
      <c r="N18" s="176"/>
      <c r="O18" s="156"/>
      <c r="P18" s="156"/>
      <c r="Q18" s="156"/>
      <c r="R18" s="9"/>
      <c r="S18" s="43"/>
      <c r="T18" s="43"/>
      <c r="U18" s="43"/>
      <c r="V18" s="4"/>
      <c r="W18" s="72"/>
      <c r="X18" s="34"/>
      <c r="Y18" s="34"/>
      <c r="Z18" s="34"/>
      <c r="AA18" s="34"/>
      <c r="AB18" s="34"/>
      <c r="AC18" s="4"/>
      <c r="AD18" s="4"/>
      <c r="AE18" s="4"/>
      <c r="AF18" s="6"/>
      <c r="AG18" s="6"/>
      <c r="AH18" s="6"/>
      <c r="AI18" s="6"/>
    </row>
    <row r="19" spans="2:35" ht="12.75" hidden="1" customHeight="1" outlineLevel="1">
      <c r="B19" s="6"/>
      <c r="C19" s="4"/>
      <c r="D19" s="25"/>
      <c r="E19" s="29"/>
      <c r="F19" s="156" t="s">
        <v>282</v>
      </c>
      <c r="G19" s="157"/>
      <c r="H19" s="157"/>
      <c r="I19" s="158"/>
      <c r="J19" s="162"/>
      <c r="K19" s="45">
        <v>0</v>
      </c>
      <c r="L19" s="15"/>
      <c r="M19" s="74"/>
      <c r="N19" s="176"/>
      <c r="O19" s="156"/>
      <c r="P19" s="156"/>
      <c r="Q19" s="156"/>
      <c r="R19" s="9"/>
      <c r="S19" s="43"/>
      <c r="T19" s="43"/>
      <c r="U19" s="43"/>
      <c r="V19" s="4"/>
      <c r="W19" s="72"/>
      <c r="X19" s="34"/>
      <c r="Y19" s="34"/>
      <c r="Z19" s="34"/>
      <c r="AA19" s="34"/>
      <c r="AB19" s="34"/>
      <c r="AC19" s="4"/>
      <c r="AD19" s="4"/>
      <c r="AE19" s="4"/>
      <c r="AF19" s="6"/>
      <c r="AG19" s="6"/>
      <c r="AH19" s="6"/>
      <c r="AI19" s="6"/>
    </row>
    <row r="20" spans="2:35" ht="12.75" hidden="1" customHeight="1" outlineLevel="1">
      <c r="B20" s="6"/>
      <c r="C20" s="4"/>
      <c r="D20" s="25"/>
      <c r="E20" s="29"/>
      <c r="F20" s="156" t="s">
        <v>294</v>
      </c>
      <c r="G20" s="157"/>
      <c r="H20" s="157"/>
      <c r="I20" s="158"/>
      <c r="J20" s="162"/>
      <c r="K20" s="45">
        <v>0</v>
      </c>
      <c r="L20" s="15"/>
      <c r="M20" s="74"/>
      <c r="N20" s="176"/>
      <c r="O20" s="156"/>
      <c r="P20" s="156"/>
      <c r="Q20" s="156"/>
      <c r="R20" s="9"/>
      <c r="S20" s="43"/>
      <c r="T20" s="43"/>
      <c r="U20" s="43"/>
      <c r="V20" s="4"/>
      <c r="W20" s="72"/>
      <c r="X20" s="34"/>
      <c r="Y20" s="34"/>
      <c r="Z20" s="34"/>
      <c r="AA20" s="34"/>
      <c r="AB20" s="34"/>
      <c r="AC20" s="4"/>
      <c r="AD20" s="4"/>
      <c r="AE20" s="4"/>
      <c r="AF20" s="6"/>
      <c r="AG20" s="6"/>
      <c r="AH20" s="6"/>
      <c r="AI20" s="6"/>
    </row>
    <row r="21" spans="2:35" ht="12.75" hidden="1" customHeight="1" outlineLevel="1">
      <c r="B21" s="6"/>
      <c r="C21" s="4"/>
      <c r="D21" s="25"/>
      <c r="E21" s="29"/>
      <c r="F21" s="156" t="s">
        <v>287</v>
      </c>
      <c r="G21" s="157"/>
      <c r="H21" s="157"/>
      <c r="I21" s="158"/>
      <c r="J21" s="162"/>
      <c r="K21" s="45">
        <v>0</v>
      </c>
      <c r="L21" s="15"/>
      <c r="M21" s="74"/>
      <c r="N21" s="176"/>
      <c r="O21" s="156"/>
      <c r="P21" s="156"/>
      <c r="Q21" s="156"/>
      <c r="R21" s="9"/>
      <c r="S21" s="43"/>
      <c r="T21" s="43"/>
      <c r="U21" s="43"/>
      <c r="V21" s="4"/>
      <c r="W21" s="72"/>
      <c r="X21" s="34"/>
      <c r="Y21" s="34"/>
      <c r="Z21" s="34"/>
      <c r="AA21" s="34"/>
      <c r="AB21" s="34"/>
      <c r="AC21" s="4"/>
      <c r="AD21" s="4"/>
      <c r="AE21" s="4"/>
      <c r="AF21" s="6"/>
      <c r="AG21" s="6"/>
      <c r="AH21" s="6"/>
      <c r="AI21" s="6"/>
    </row>
    <row r="22" spans="2:35" ht="12.75" hidden="1" customHeight="1" outlineLevel="1">
      <c r="B22" s="6"/>
      <c r="C22" s="4"/>
      <c r="D22" s="25"/>
      <c r="E22" s="29"/>
      <c r="F22" s="156"/>
      <c r="G22" s="157"/>
      <c r="H22" s="157"/>
      <c r="I22" s="158"/>
      <c r="J22" s="162"/>
      <c r="K22" s="45">
        <v>0</v>
      </c>
      <c r="L22" s="15"/>
      <c r="M22" s="74"/>
      <c r="N22" s="176"/>
      <c r="O22" s="156"/>
      <c r="P22" s="156"/>
      <c r="Q22" s="156"/>
      <c r="R22" s="9"/>
      <c r="S22" s="43"/>
      <c r="T22" s="43"/>
      <c r="U22" s="43"/>
      <c r="V22" s="4"/>
      <c r="W22" s="72"/>
      <c r="X22" s="34"/>
      <c r="Y22" s="34"/>
      <c r="Z22" s="34"/>
      <c r="AA22" s="34"/>
      <c r="AB22" s="34"/>
      <c r="AC22" s="4"/>
      <c r="AD22" s="4"/>
      <c r="AE22" s="4"/>
      <c r="AF22" s="6"/>
      <c r="AG22" s="6"/>
      <c r="AH22" s="6"/>
      <c r="AI22" s="6"/>
    </row>
    <row r="23" spans="2:35" ht="12.75" hidden="1" customHeight="1" outlineLevel="1">
      <c r="B23" s="6"/>
      <c r="C23" s="4"/>
      <c r="D23" s="25"/>
      <c r="E23" s="27" t="s">
        <v>345</v>
      </c>
      <c r="F23" s="156"/>
      <c r="G23" s="157"/>
      <c r="H23" s="157"/>
      <c r="I23" s="158"/>
      <c r="J23" s="162"/>
      <c r="K23" s="45">
        <v>0</v>
      </c>
      <c r="L23" s="15"/>
      <c r="M23" s="74"/>
      <c r="N23" s="176"/>
      <c r="O23" s="156"/>
      <c r="P23" s="156"/>
      <c r="Q23" s="156"/>
      <c r="R23" s="9"/>
      <c r="S23" s="43"/>
      <c r="T23" s="43"/>
      <c r="U23" s="43"/>
      <c r="V23" s="4"/>
      <c r="W23" s="72"/>
      <c r="X23" s="34"/>
      <c r="Y23" s="34"/>
      <c r="Z23" s="34"/>
      <c r="AA23" s="34"/>
      <c r="AB23" s="34"/>
      <c r="AC23" s="4"/>
      <c r="AD23" s="4"/>
      <c r="AE23" s="4"/>
      <c r="AF23" s="6"/>
      <c r="AG23" s="6"/>
      <c r="AH23" s="6"/>
      <c r="AI23" s="6"/>
    </row>
    <row r="24" spans="2:35" ht="12.75" hidden="1" customHeight="1" outlineLevel="1">
      <c r="B24" s="6"/>
      <c r="C24" s="4"/>
      <c r="D24" s="25"/>
      <c r="E24" s="29"/>
      <c r="F24" s="156" t="s">
        <v>346</v>
      </c>
      <c r="G24" s="157"/>
      <c r="H24" s="157"/>
      <c r="I24" s="158"/>
      <c r="J24" s="162"/>
      <c r="K24" s="45">
        <v>0</v>
      </c>
      <c r="L24" s="15"/>
      <c r="M24" s="74"/>
      <c r="N24" s="176"/>
      <c r="O24" s="156"/>
      <c r="P24" s="156"/>
      <c r="Q24" s="156"/>
      <c r="R24" s="9"/>
      <c r="S24" s="43"/>
      <c r="T24" s="43"/>
      <c r="U24" s="43"/>
      <c r="V24" s="4"/>
      <c r="W24" s="72"/>
      <c r="X24" s="34"/>
      <c r="Y24" s="34"/>
      <c r="Z24" s="34"/>
      <c r="AA24" s="34"/>
      <c r="AB24" s="34"/>
      <c r="AC24" s="4"/>
      <c r="AD24" s="4"/>
      <c r="AE24" s="4"/>
      <c r="AF24" s="6"/>
      <c r="AG24" s="6"/>
      <c r="AH24" s="6"/>
      <c r="AI24" s="6"/>
    </row>
    <row r="25" spans="2:35" ht="12.75" hidden="1" customHeight="1" outlineLevel="1">
      <c r="B25" s="6"/>
      <c r="C25" s="4"/>
      <c r="D25" s="25"/>
      <c r="E25" s="29"/>
      <c r="F25" s="156" t="s">
        <v>347</v>
      </c>
      <c r="G25" s="157"/>
      <c r="H25" s="157"/>
      <c r="I25" s="158"/>
      <c r="J25" s="162"/>
      <c r="K25" s="45">
        <v>0</v>
      </c>
      <c r="L25" s="15"/>
      <c r="M25" s="74"/>
      <c r="N25" s="176"/>
      <c r="O25" s="156"/>
      <c r="P25" s="156"/>
      <c r="Q25" s="156"/>
      <c r="R25" s="9"/>
      <c r="S25" s="43"/>
      <c r="T25" s="43"/>
      <c r="U25" s="43"/>
      <c r="V25" s="4"/>
      <c r="W25" s="72"/>
      <c r="X25" s="34"/>
      <c r="Y25" s="34"/>
      <c r="Z25" s="34"/>
      <c r="AA25" s="34"/>
      <c r="AB25" s="34"/>
      <c r="AC25" s="4"/>
      <c r="AD25" s="4"/>
      <c r="AE25" s="4"/>
      <c r="AF25" s="6"/>
      <c r="AG25" s="6"/>
      <c r="AH25" s="6"/>
      <c r="AI25" s="6"/>
    </row>
    <row r="26" spans="2:35" ht="12.75" hidden="1" customHeight="1" outlineLevel="1">
      <c r="B26" s="6"/>
      <c r="C26" s="4"/>
      <c r="D26" s="25"/>
      <c r="E26" s="29"/>
      <c r="F26" s="156" t="s">
        <v>283</v>
      </c>
      <c r="G26" s="157"/>
      <c r="H26" s="157"/>
      <c r="I26" s="158"/>
      <c r="J26" s="162"/>
      <c r="K26" s="45">
        <v>0</v>
      </c>
      <c r="L26" s="15"/>
      <c r="M26" s="74"/>
      <c r="N26" s="176"/>
      <c r="O26" s="156"/>
      <c r="P26" s="156"/>
      <c r="Q26" s="156"/>
      <c r="R26" s="9"/>
      <c r="S26" s="43"/>
      <c r="T26" s="43"/>
      <c r="U26" s="43"/>
      <c r="V26" s="4"/>
      <c r="W26" s="72"/>
      <c r="X26" s="34"/>
      <c r="Y26" s="34"/>
      <c r="Z26" s="34"/>
      <c r="AA26" s="34"/>
      <c r="AB26" s="34"/>
      <c r="AC26" s="4"/>
      <c r="AD26" s="4"/>
      <c r="AE26" s="4"/>
      <c r="AF26" s="6"/>
      <c r="AG26" s="6"/>
      <c r="AH26" s="6"/>
      <c r="AI26" s="6"/>
    </row>
    <row r="27" spans="2:35" ht="12.75" hidden="1" customHeight="1" outlineLevel="1">
      <c r="B27" s="6"/>
      <c r="C27" s="4"/>
      <c r="D27" s="25"/>
      <c r="E27" s="29"/>
      <c r="F27" s="156" t="s">
        <v>279</v>
      </c>
      <c r="G27" s="157"/>
      <c r="H27" s="157"/>
      <c r="I27" s="158"/>
      <c r="J27" s="162"/>
      <c r="K27" s="45">
        <v>0</v>
      </c>
      <c r="L27" s="15"/>
      <c r="M27" s="74"/>
      <c r="N27" s="176"/>
      <c r="O27" s="156"/>
      <c r="P27" s="156"/>
      <c r="Q27" s="156"/>
      <c r="R27" s="9"/>
      <c r="S27" s="43"/>
      <c r="T27" s="43"/>
      <c r="U27" s="43"/>
      <c r="V27" s="4"/>
      <c r="W27" s="72"/>
      <c r="X27" s="34"/>
      <c r="Y27" s="34"/>
      <c r="Z27" s="34"/>
      <c r="AA27" s="34"/>
      <c r="AB27" s="34"/>
      <c r="AC27" s="4"/>
      <c r="AD27" s="4"/>
      <c r="AE27" s="4"/>
      <c r="AF27" s="6"/>
      <c r="AG27" s="6"/>
      <c r="AH27" s="6"/>
      <c r="AI27" s="6"/>
    </row>
    <row r="28" spans="2:35" ht="12.75" hidden="1" customHeight="1" outlineLevel="1">
      <c r="B28" s="6"/>
      <c r="C28" s="4"/>
      <c r="D28" s="25"/>
      <c r="E28" s="29"/>
      <c r="F28" s="156"/>
      <c r="G28" s="157"/>
      <c r="H28" s="157"/>
      <c r="I28" s="158"/>
      <c r="J28" s="162"/>
      <c r="K28" s="45">
        <v>0</v>
      </c>
      <c r="L28" s="15"/>
      <c r="M28" s="74"/>
      <c r="N28" s="176"/>
      <c r="O28" s="156"/>
      <c r="P28" s="156"/>
      <c r="Q28" s="156"/>
      <c r="R28" s="9"/>
      <c r="S28" s="43"/>
      <c r="T28" s="43"/>
      <c r="U28" s="43"/>
      <c r="V28" s="4"/>
      <c r="W28" s="72"/>
      <c r="X28" s="34"/>
      <c r="Y28" s="34"/>
      <c r="Z28" s="34"/>
      <c r="AA28" s="34"/>
      <c r="AB28" s="34"/>
      <c r="AC28" s="4"/>
      <c r="AD28" s="4"/>
      <c r="AE28" s="4"/>
      <c r="AF28" s="6"/>
      <c r="AG28" s="6"/>
      <c r="AH28" s="6"/>
      <c r="AI28" s="6"/>
    </row>
    <row r="29" spans="2:35" ht="12.75" customHeight="1" collapsed="1">
      <c r="B29" s="6"/>
      <c r="C29" s="4"/>
      <c r="D29" s="25"/>
      <c r="E29" s="29"/>
      <c r="F29" s="163"/>
      <c r="G29" s="164"/>
      <c r="H29" s="156"/>
      <c r="I29" s="162"/>
      <c r="J29" s="162"/>
      <c r="K29" s="15"/>
      <c r="L29" s="15"/>
      <c r="M29" s="74"/>
      <c r="N29" s="176"/>
      <c r="O29" s="156"/>
      <c r="P29" s="156"/>
      <c r="Q29" s="156"/>
      <c r="R29" s="9"/>
      <c r="S29" s="43"/>
      <c r="T29" s="43"/>
      <c r="U29" s="43"/>
      <c r="V29" s="4"/>
      <c r="W29" s="34"/>
      <c r="X29" s="34"/>
      <c r="Y29" s="34"/>
      <c r="Z29" s="34"/>
      <c r="AA29" s="34"/>
      <c r="AB29" s="34"/>
      <c r="AC29" s="4"/>
      <c r="AD29" s="4"/>
      <c r="AE29" s="4"/>
      <c r="AF29" s="6"/>
      <c r="AG29" s="6"/>
      <c r="AH29" s="6"/>
      <c r="AI29" s="6"/>
    </row>
    <row r="30" spans="2:35" ht="12.75" customHeight="1">
      <c r="B30" s="6"/>
      <c r="C30" s="4"/>
      <c r="D30" s="42"/>
      <c r="E30" s="62" t="s">
        <v>561</v>
      </c>
      <c r="F30" s="63"/>
      <c r="G30" s="63"/>
      <c r="H30" s="64"/>
      <c r="I30" s="75"/>
      <c r="J30" s="65"/>
      <c r="K30" s="65"/>
      <c r="L30" s="65"/>
      <c r="M30" s="66"/>
      <c r="N30" s="67"/>
      <c r="O30" s="67"/>
      <c r="P30" s="68">
        <f>SUM(N31:N51)</f>
        <v>3204.0853585714249</v>
      </c>
      <c r="Q30" s="24"/>
      <c r="R30" s="12"/>
      <c r="S30" s="24"/>
      <c r="T30" s="24"/>
      <c r="U30" s="24"/>
      <c r="V30" s="4"/>
      <c r="W30" s="34"/>
      <c r="X30" s="34"/>
      <c r="Y30" s="34"/>
      <c r="Z30" s="34"/>
      <c r="AA30" s="34"/>
      <c r="AB30" s="34"/>
      <c r="AC30" s="4"/>
      <c r="AD30" s="4"/>
      <c r="AE30" s="4"/>
      <c r="AF30" s="6"/>
      <c r="AG30" s="6"/>
      <c r="AH30" s="6"/>
      <c r="AI30" s="6"/>
    </row>
    <row r="31" spans="2:35" ht="12.75" customHeight="1">
      <c r="B31" s="6"/>
      <c r="C31" s="4"/>
      <c r="D31" s="25"/>
      <c r="E31" s="29"/>
      <c r="F31" s="9" t="s">
        <v>563</v>
      </c>
      <c r="G31" s="166"/>
      <c r="H31" s="9"/>
      <c r="I31" s="20">
        <v>125.73</v>
      </c>
      <c r="J31" s="162" t="s">
        <v>2</v>
      </c>
      <c r="K31" s="45">
        <v>25.483857142857111</v>
      </c>
      <c r="L31" s="45"/>
      <c r="M31" s="71">
        <f t="shared" ref="M31" si="2">SUM(K31:L31)</f>
        <v>25.483857142857111</v>
      </c>
      <c r="N31" s="176">
        <f t="shared" ref="N31" si="3">M31*I31</f>
        <v>3204.0853585714249</v>
      </c>
      <c r="O31" s="9"/>
      <c r="P31" s="9"/>
      <c r="Q31" s="9"/>
      <c r="R31" s="9"/>
      <c r="S31" s="9"/>
      <c r="T31" s="9"/>
      <c r="U31" s="9"/>
      <c r="V31" s="4"/>
      <c r="W31" s="72"/>
      <c r="X31" s="34"/>
      <c r="Y31" s="34"/>
      <c r="Z31" s="34"/>
      <c r="AA31" s="34"/>
      <c r="AB31" s="34"/>
      <c r="AC31" s="4"/>
      <c r="AD31" s="4"/>
      <c r="AE31" s="4"/>
      <c r="AF31" s="76"/>
      <c r="AG31" s="6"/>
      <c r="AH31" s="6"/>
      <c r="AI31" s="6"/>
    </row>
    <row r="32" spans="2:35" ht="12.75" hidden="1" customHeight="1" outlineLevel="1">
      <c r="B32" s="6"/>
      <c r="C32" s="4"/>
      <c r="D32" s="25"/>
      <c r="E32" s="167" t="s">
        <v>348</v>
      </c>
      <c r="F32" s="167"/>
      <c r="G32" s="166"/>
      <c r="H32" s="9"/>
      <c r="I32" s="20"/>
      <c r="J32" s="162"/>
      <c r="K32" s="45">
        <v>0</v>
      </c>
      <c r="L32" s="15"/>
      <c r="M32" s="74"/>
      <c r="N32" s="176"/>
      <c r="O32" s="9"/>
      <c r="P32" s="9"/>
      <c r="Q32" s="9"/>
      <c r="R32" s="9"/>
      <c r="S32" s="9"/>
      <c r="T32" s="9"/>
      <c r="U32" s="9"/>
      <c r="V32" s="4"/>
      <c r="W32" s="72"/>
      <c r="X32" s="34"/>
      <c r="Y32" s="34"/>
      <c r="Z32" s="34"/>
      <c r="AA32" s="34"/>
      <c r="AB32" s="34"/>
      <c r="AC32" s="4"/>
      <c r="AD32" s="4"/>
      <c r="AE32" s="4"/>
      <c r="AF32" s="76"/>
      <c r="AG32" s="6"/>
      <c r="AH32" s="6"/>
      <c r="AI32" s="6"/>
    </row>
    <row r="33" spans="2:35" ht="12.75" hidden="1" customHeight="1" outlineLevel="1">
      <c r="B33" s="6"/>
      <c r="C33" s="4"/>
      <c r="D33" s="25"/>
      <c r="E33" s="29"/>
      <c r="F33" s="156" t="s">
        <v>285</v>
      </c>
      <c r="G33" s="166"/>
      <c r="H33" s="9"/>
      <c r="I33" s="20"/>
      <c r="J33" s="162"/>
      <c r="K33" s="45">
        <v>0</v>
      </c>
      <c r="L33" s="15"/>
      <c r="M33" s="74"/>
      <c r="N33" s="176"/>
      <c r="O33" s="9"/>
      <c r="P33" s="9"/>
      <c r="Q33" s="9"/>
      <c r="R33" s="9"/>
      <c r="S33" s="9"/>
      <c r="T33" s="9"/>
      <c r="U33" s="9"/>
      <c r="V33" s="4"/>
      <c r="W33" s="72"/>
      <c r="X33" s="34"/>
      <c r="Y33" s="34"/>
      <c r="Z33" s="34"/>
      <c r="AA33" s="34"/>
      <c r="AB33" s="34"/>
      <c r="AC33" s="4"/>
      <c r="AD33" s="4"/>
      <c r="AE33" s="4"/>
      <c r="AF33" s="76"/>
      <c r="AG33" s="6"/>
      <c r="AH33" s="6"/>
      <c r="AI33" s="6"/>
    </row>
    <row r="34" spans="2:35" ht="12.75" hidden="1" customHeight="1" outlineLevel="1">
      <c r="B34" s="6"/>
      <c r="C34" s="4"/>
      <c r="D34" s="25"/>
      <c r="E34" s="29"/>
      <c r="F34" s="156"/>
      <c r="G34" s="166"/>
      <c r="H34" s="9"/>
      <c r="I34" s="20"/>
      <c r="J34" s="162"/>
      <c r="K34" s="45">
        <v>0</v>
      </c>
      <c r="L34" s="15"/>
      <c r="M34" s="74"/>
      <c r="N34" s="176"/>
      <c r="O34" s="9"/>
      <c r="P34" s="9"/>
      <c r="Q34" s="9"/>
      <c r="R34" s="9"/>
      <c r="S34" s="9"/>
      <c r="T34" s="9"/>
      <c r="U34" s="9"/>
      <c r="V34" s="4"/>
      <c r="W34" s="72"/>
      <c r="X34" s="34"/>
      <c r="Y34" s="34"/>
      <c r="Z34" s="34"/>
      <c r="AA34" s="34"/>
      <c r="AB34" s="34"/>
      <c r="AC34" s="4"/>
      <c r="AD34" s="4"/>
      <c r="AE34" s="4"/>
      <c r="AF34" s="76"/>
      <c r="AG34" s="6"/>
      <c r="AH34" s="6"/>
      <c r="AI34" s="6"/>
    </row>
    <row r="35" spans="2:35" ht="12.75" hidden="1" customHeight="1" outlineLevel="1">
      <c r="B35" s="6"/>
      <c r="C35" s="4"/>
      <c r="D35" s="25"/>
      <c r="E35" s="160" t="s">
        <v>349</v>
      </c>
      <c r="F35" s="160"/>
      <c r="G35" s="166"/>
      <c r="H35" s="9"/>
      <c r="I35" s="20"/>
      <c r="J35" s="162"/>
      <c r="K35" s="45">
        <v>0</v>
      </c>
      <c r="L35" s="15"/>
      <c r="M35" s="74"/>
      <c r="N35" s="176"/>
      <c r="O35" s="9"/>
      <c r="P35" s="9"/>
      <c r="Q35" s="9"/>
      <c r="R35" s="9"/>
      <c r="S35" s="9"/>
      <c r="T35" s="9"/>
      <c r="U35" s="9"/>
      <c r="V35" s="4"/>
      <c r="W35" s="72"/>
      <c r="X35" s="34"/>
      <c r="Y35" s="34"/>
      <c r="Z35" s="34"/>
      <c r="AA35" s="34"/>
      <c r="AB35" s="34"/>
      <c r="AC35" s="4"/>
      <c r="AD35" s="4"/>
      <c r="AE35" s="4"/>
      <c r="AF35" s="76"/>
      <c r="AG35" s="6"/>
      <c r="AH35" s="6"/>
      <c r="AI35" s="6"/>
    </row>
    <row r="36" spans="2:35" ht="12.75" hidden="1" customHeight="1" outlineLevel="1">
      <c r="B36" s="6"/>
      <c r="C36" s="4"/>
      <c r="D36" s="25"/>
      <c r="E36" s="29"/>
      <c r="F36" s="156" t="s">
        <v>289</v>
      </c>
      <c r="G36" s="166"/>
      <c r="H36" s="9"/>
      <c r="I36" s="20"/>
      <c r="J36" s="162"/>
      <c r="K36" s="45">
        <v>0</v>
      </c>
      <c r="L36" s="15"/>
      <c r="M36" s="74"/>
      <c r="N36" s="176"/>
      <c r="O36" s="9"/>
      <c r="P36" s="9"/>
      <c r="Q36" s="9"/>
      <c r="R36" s="9"/>
      <c r="S36" s="9"/>
      <c r="T36" s="9"/>
      <c r="U36" s="9"/>
      <c r="V36" s="4"/>
      <c r="W36" s="72"/>
      <c r="X36" s="34"/>
      <c r="Y36" s="34"/>
      <c r="Z36" s="34"/>
      <c r="AA36" s="34"/>
      <c r="AB36" s="34"/>
      <c r="AC36" s="4"/>
      <c r="AD36" s="4"/>
      <c r="AE36" s="4"/>
      <c r="AF36" s="76"/>
      <c r="AG36" s="6"/>
      <c r="AH36" s="6"/>
      <c r="AI36" s="6"/>
    </row>
    <row r="37" spans="2:35" ht="12.75" hidden="1" customHeight="1" outlineLevel="1">
      <c r="B37" s="6"/>
      <c r="C37" s="4"/>
      <c r="D37" s="25"/>
      <c r="E37" s="29"/>
      <c r="F37" s="156" t="s">
        <v>290</v>
      </c>
      <c r="G37" s="166"/>
      <c r="H37" s="9"/>
      <c r="I37" s="20"/>
      <c r="J37" s="162"/>
      <c r="K37" s="45">
        <v>0</v>
      </c>
      <c r="L37" s="15"/>
      <c r="M37" s="74"/>
      <c r="N37" s="176"/>
      <c r="O37" s="9"/>
      <c r="P37" s="9"/>
      <c r="Q37" s="9"/>
      <c r="R37" s="9"/>
      <c r="S37" s="9"/>
      <c r="T37" s="9"/>
      <c r="U37" s="9"/>
      <c r="V37" s="4"/>
      <c r="W37" s="72"/>
      <c r="X37" s="34"/>
      <c r="Y37" s="34"/>
      <c r="Z37" s="34"/>
      <c r="AA37" s="34"/>
      <c r="AB37" s="34"/>
      <c r="AC37" s="4"/>
      <c r="AD37" s="4"/>
      <c r="AE37" s="4"/>
      <c r="AF37" s="76"/>
      <c r="AG37" s="6"/>
      <c r="AH37" s="6"/>
      <c r="AI37" s="6"/>
    </row>
    <row r="38" spans="2:35" ht="12.75" hidden="1" customHeight="1" outlineLevel="1">
      <c r="B38" s="6"/>
      <c r="C38" s="4"/>
      <c r="D38" s="25"/>
      <c r="E38" s="29"/>
      <c r="F38" s="156" t="s">
        <v>291</v>
      </c>
      <c r="G38" s="166"/>
      <c r="H38" s="9"/>
      <c r="I38" s="20"/>
      <c r="J38" s="162"/>
      <c r="K38" s="45">
        <v>0</v>
      </c>
      <c r="L38" s="15"/>
      <c r="M38" s="74"/>
      <c r="N38" s="176"/>
      <c r="O38" s="9"/>
      <c r="P38" s="9"/>
      <c r="Q38" s="9"/>
      <c r="R38" s="9"/>
      <c r="S38" s="9"/>
      <c r="T38" s="9"/>
      <c r="U38" s="9"/>
      <c r="V38" s="4"/>
      <c r="W38" s="72"/>
      <c r="X38" s="34"/>
      <c r="Y38" s="34"/>
      <c r="Z38" s="34"/>
      <c r="AA38" s="34"/>
      <c r="AB38" s="34"/>
      <c r="AC38" s="4"/>
      <c r="AD38" s="4"/>
      <c r="AE38" s="4"/>
      <c r="AF38" s="76"/>
      <c r="AG38" s="6"/>
      <c r="AH38" s="6"/>
      <c r="AI38" s="6"/>
    </row>
    <row r="39" spans="2:35" ht="12.75" hidden="1" customHeight="1" outlineLevel="1">
      <c r="B39" s="6"/>
      <c r="C39" s="4"/>
      <c r="D39" s="25"/>
      <c r="E39" s="29"/>
      <c r="F39" s="156" t="s">
        <v>292</v>
      </c>
      <c r="G39" s="166"/>
      <c r="H39" s="9"/>
      <c r="I39" s="20"/>
      <c r="J39" s="162"/>
      <c r="K39" s="45">
        <v>0</v>
      </c>
      <c r="L39" s="15"/>
      <c r="M39" s="74"/>
      <c r="N39" s="176"/>
      <c r="O39" s="9"/>
      <c r="P39" s="9"/>
      <c r="Q39" s="9"/>
      <c r="R39" s="9"/>
      <c r="S39" s="9"/>
      <c r="T39" s="9"/>
      <c r="U39" s="9"/>
      <c r="V39" s="4"/>
      <c r="W39" s="72"/>
      <c r="X39" s="34"/>
      <c r="Y39" s="34"/>
      <c r="Z39" s="34"/>
      <c r="AA39" s="34"/>
      <c r="AB39" s="34"/>
      <c r="AC39" s="4"/>
      <c r="AD39" s="4"/>
      <c r="AE39" s="4"/>
      <c r="AF39" s="76"/>
      <c r="AG39" s="6"/>
      <c r="AH39" s="6"/>
      <c r="AI39" s="6"/>
    </row>
    <row r="40" spans="2:35" ht="12.75" hidden="1" customHeight="1" outlineLevel="1">
      <c r="B40" s="6"/>
      <c r="C40" s="4"/>
      <c r="D40" s="25"/>
      <c r="E40" s="29"/>
      <c r="F40" s="156" t="s">
        <v>293</v>
      </c>
      <c r="G40" s="166"/>
      <c r="H40" s="9"/>
      <c r="I40" s="20"/>
      <c r="J40" s="162"/>
      <c r="K40" s="45">
        <v>0</v>
      </c>
      <c r="L40" s="15"/>
      <c r="M40" s="74"/>
      <c r="N40" s="176"/>
      <c r="O40" s="9"/>
      <c r="P40" s="9"/>
      <c r="Q40" s="9"/>
      <c r="R40" s="9"/>
      <c r="S40" s="9"/>
      <c r="T40" s="9"/>
      <c r="U40" s="9"/>
      <c r="V40" s="4"/>
      <c r="W40" s="72"/>
      <c r="X40" s="34"/>
      <c r="Y40" s="34"/>
      <c r="Z40" s="34"/>
      <c r="AA40" s="34"/>
      <c r="AB40" s="34"/>
      <c r="AC40" s="4"/>
      <c r="AD40" s="4"/>
      <c r="AE40" s="4"/>
      <c r="AF40" s="76"/>
      <c r="AG40" s="6"/>
      <c r="AH40" s="6"/>
      <c r="AI40" s="6"/>
    </row>
    <row r="41" spans="2:35" ht="12.75" hidden="1" customHeight="1" outlineLevel="1">
      <c r="B41" s="6"/>
      <c r="C41" s="4"/>
      <c r="D41" s="25"/>
      <c r="E41" s="29"/>
      <c r="F41" s="156" t="s">
        <v>296</v>
      </c>
      <c r="G41" s="166"/>
      <c r="H41" s="9"/>
      <c r="I41" s="20"/>
      <c r="J41" s="162"/>
      <c r="K41" s="45">
        <v>0</v>
      </c>
      <c r="L41" s="15"/>
      <c r="M41" s="74"/>
      <c r="N41" s="176"/>
      <c r="O41" s="9"/>
      <c r="P41" s="9"/>
      <c r="Q41" s="9"/>
      <c r="R41" s="9"/>
      <c r="S41" s="9"/>
      <c r="T41" s="9"/>
      <c r="U41" s="9"/>
      <c r="V41" s="4"/>
      <c r="W41" s="72"/>
      <c r="X41" s="34"/>
      <c r="Y41" s="34"/>
      <c r="Z41" s="34"/>
      <c r="AA41" s="34"/>
      <c r="AB41" s="34"/>
      <c r="AC41" s="4"/>
      <c r="AD41" s="4"/>
      <c r="AE41" s="4"/>
      <c r="AF41" s="76"/>
      <c r="AG41" s="6"/>
      <c r="AH41" s="6"/>
      <c r="AI41" s="6"/>
    </row>
    <row r="42" spans="2:35" ht="12.75" hidden="1" customHeight="1" outlineLevel="1">
      <c r="B42" s="6"/>
      <c r="C42" s="4"/>
      <c r="D42" s="25"/>
      <c r="E42" s="29"/>
      <c r="F42" s="156"/>
      <c r="G42" s="166"/>
      <c r="H42" s="9"/>
      <c r="I42" s="20"/>
      <c r="J42" s="162"/>
      <c r="K42" s="45">
        <v>0</v>
      </c>
      <c r="L42" s="15"/>
      <c r="M42" s="74"/>
      <c r="N42" s="176"/>
      <c r="O42" s="9"/>
      <c r="P42" s="9"/>
      <c r="Q42" s="9"/>
      <c r="R42" s="9"/>
      <c r="S42" s="9"/>
      <c r="T42" s="9"/>
      <c r="U42" s="9"/>
      <c r="V42" s="4"/>
      <c r="W42" s="72"/>
      <c r="X42" s="34"/>
      <c r="Y42" s="34"/>
      <c r="Z42" s="34"/>
      <c r="AA42" s="34"/>
      <c r="AB42" s="34"/>
      <c r="AC42" s="4"/>
      <c r="AD42" s="4"/>
      <c r="AE42" s="4"/>
      <c r="AF42" s="76"/>
      <c r="AG42" s="6"/>
      <c r="AH42" s="6"/>
      <c r="AI42" s="6"/>
    </row>
    <row r="43" spans="2:35" ht="12.75" hidden="1" customHeight="1" outlineLevel="1">
      <c r="B43" s="6"/>
      <c r="C43" s="4"/>
      <c r="D43" s="25"/>
      <c r="E43" s="167" t="s">
        <v>350</v>
      </c>
      <c r="F43" s="167"/>
      <c r="G43" s="166"/>
      <c r="H43" s="9"/>
      <c r="I43" s="20"/>
      <c r="J43" s="162"/>
      <c r="K43" s="45">
        <v>0</v>
      </c>
      <c r="L43" s="15"/>
      <c r="M43" s="74"/>
      <c r="N43" s="176"/>
      <c r="O43" s="9"/>
      <c r="P43" s="9"/>
      <c r="Q43" s="9"/>
      <c r="R43" s="9"/>
      <c r="S43" s="9"/>
      <c r="T43" s="9"/>
      <c r="U43" s="9"/>
      <c r="V43" s="4"/>
      <c r="W43" s="72"/>
      <c r="X43" s="34"/>
      <c r="Y43" s="34"/>
      <c r="Z43" s="34"/>
      <c r="AA43" s="34"/>
      <c r="AB43" s="34"/>
      <c r="AC43" s="4"/>
      <c r="AD43" s="4"/>
      <c r="AE43" s="4"/>
      <c r="AF43" s="76"/>
      <c r="AG43" s="6"/>
      <c r="AH43" s="6"/>
      <c r="AI43" s="6"/>
    </row>
    <row r="44" spans="2:35" ht="12.75" hidden="1" customHeight="1" outlineLevel="1">
      <c r="B44" s="6"/>
      <c r="C44" s="4"/>
      <c r="D44" s="25"/>
      <c r="E44" s="29"/>
      <c r="F44" s="156" t="s">
        <v>286</v>
      </c>
      <c r="G44" s="166"/>
      <c r="H44" s="9"/>
      <c r="I44" s="20"/>
      <c r="J44" s="162"/>
      <c r="K44" s="45">
        <v>0</v>
      </c>
      <c r="L44" s="15"/>
      <c r="M44" s="74"/>
      <c r="N44" s="176"/>
      <c r="O44" s="9"/>
      <c r="P44" s="9"/>
      <c r="Q44" s="9"/>
      <c r="R44" s="9"/>
      <c r="S44" s="9"/>
      <c r="T44" s="9"/>
      <c r="U44" s="9"/>
      <c r="V44" s="4"/>
      <c r="W44" s="72"/>
      <c r="X44" s="34"/>
      <c r="Y44" s="34"/>
      <c r="Z44" s="34"/>
      <c r="AA44" s="34"/>
      <c r="AB44" s="34"/>
      <c r="AC44" s="4"/>
      <c r="AD44" s="4"/>
      <c r="AE44" s="4"/>
      <c r="AF44" s="76"/>
      <c r="AG44" s="6"/>
      <c r="AH44" s="6"/>
      <c r="AI44" s="6"/>
    </row>
    <row r="45" spans="2:35" ht="12.75" hidden="1" customHeight="1" outlineLevel="1">
      <c r="B45" s="6"/>
      <c r="C45" s="4"/>
      <c r="D45" s="25"/>
      <c r="E45" s="29"/>
      <c r="F45" s="156"/>
      <c r="G45" s="166"/>
      <c r="H45" s="9"/>
      <c r="I45" s="20"/>
      <c r="J45" s="162"/>
      <c r="K45" s="45">
        <v>0</v>
      </c>
      <c r="L45" s="15"/>
      <c r="M45" s="74"/>
      <c r="N45" s="176"/>
      <c r="O45" s="9"/>
      <c r="P45" s="9"/>
      <c r="Q45" s="9"/>
      <c r="R45" s="9"/>
      <c r="S45" s="9"/>
      <c r="T45" s="9"/>
      <c r="U45" s="9"/>
      <c r="V45" s="4"/>
      <c r="W45" s="72"/>
      <c r="X45" s="34"/>
      <c r="Y45" s="34"/>
      <c r="Z45" s="34"/>
      <c r="AA45" s="34"/>
      <c r="AB45" s="34"/>
      <c r="AC45" s="4"/>
      <c r="AD45" s="4"/>
      <c r="AE45" s="4"/>
      <c r="AF45" s="76"/>
      <c r="AG45" s="6"/>
      <c r="AH45" s="6"/>
      <c r="AI45" s="6"/>
    </row>
    <row r="46" spans="2:35" ht="12.75" hidden="1" customHeight="1" outlineLevel="1">
      <c r="B46" s="6"/>
      <c r="C46" s="4"/>
      <c r="D46" s="25"/>
      <c r="E46" s="160" t="s">
        <v>351</v>
      </c>
      <c r="F46" s="160"/>
      <c r="G46" s="166"/>
      <c r="H46" s="9"/>
      <c r="I46" s="20"/>
      <c r="J46" s="162"/>
      <c r="K46" s="45">
        <v>0</v>
      </c>
      <c r="L46" s="15"/>
      <c r="M46" s="74"/>
      <c r="N46" s="176"/>
      <c r="O46" s="9"/>
      <c r="P46" s="9"/>
      <c r="Q46" s="9"/>
      <c r="R46" s="9"/>
      <c r="S46" s="9"/>
      <c r="T46" s="9"/>
      <c r="U46" s="9"/>
      <c r="V46" s="4"/>
      <c r="W46" s="72"/>
      <c r="X46" s="34"/>
      <c r="Y46" s="34"/>
      <c r="Z46" s="34"/>
      <c r="AA46" s="34"/>
      <c r="AB46" s="34"/>
      <c r="AC46" s="4"/>
      <c r="AD46" s="4"/>
      <c r="AE46" s="4"/>
      <c r="AF46" s="76"/>
      <c r="AG46" s="6"/>
      <c r="AH46" s="6"/>
      <c r="AI46" s="6"/>
    </row>
    <row r="47" spans="2:35" ht="12.75" hidden="1" customHeight="1" outlineLevel="1">
      <c r="B47" s="6"/>
      <c r="C47" s="4"/>
      <c r="D47" s="25"/>
      <c r="E47" s="29"/>
      <c r="F47" s="156" t="s">
        <v>352</v>
      </c>
      <c r="G47" s="166"/>
      <c r="H47" s="9"/>
      <c r="I47" s="20"/>
      <c r="J47" s="162"/>
      <c r="K47" s="45">
        <v>0</v>
      </c>
      <c r="L47" s="15"/>
      <c r="M47" s="74"/>
      <c r="N47" s="176"/>
      <c r="O47" s="9"/>
      <c r="P47" s="9"/>
      <c r="Q47" s="9"/>
      <c r="R47" s="9"/>
      <c r="S47" s="9"/>
      <c r="T47" s="9"/>
      <c r="U47" s="9"/>
      <c r="V47" s="4"/>
      <c r="W47" s="72"/>
      <c r="X47" s="34"/>
      <c r="Y47" s="34"/>
      <c r="Z47" s="34"/>
      <c r="AA47" s="34"/>
      <c r="AB47" s="34"/>
      <c r="AC47" s="4"/>
      <c r="AD47" s="4"/>
      <c r="AE47" s="4"/>
      <c r="AF47" s="76"/>
      <c r="AG47" s="6"/>
      <c r="AH47" s="6"/>
      <c r="AI47" s="6"/>
    </row>
    <row r="48" spans="2:35" ht="12.75" hidden="1" customHeight="1" outlineLevel="1">
      <c r="B48" s="6"/>
      <c r="C48" s="4"/>
      <c r="D48" s="25"/>
      <c r="E48" s="164"/>
      <c r="F48" s="156" t="s">
        <v>297</v>
      </c>
      <c r="G48" s="166"/>
      <c r="H48" s="9"/>
      <c r="I48" s="20"/>
      <c r="J48" s="162"/>
      <c r="K48" s="45">
        <v>0</v>
      </c>
      <c r="L48" s="15"/>
      <c r="M48" s="74"/>
      <c r="N48" s="176"/>
      <c r="O48" s="9"/>
      <c r="P48" s="9"/>
      <c r="Q48" s="9"/>
      <c r="R48" s="9"/>
      <c r="S48" s="9"/>
      <c r="T48" s="9"/>
      <c r="U48" s="9"/>
      <c r="V48" s="4"/>
      <c r="W48" s="72"/>
      <c r="X48" s="34"/>
      <c r="Y48" s="34"/>
      <c r="Z48" s="34"/>
      <c r="AA48" s="34"/>
      <c r="AB48" s="34"/>
      <c r="AC48" s="4"/>
      <c r="AD48" s="4"/>
      <c r="AE48" s="4"/>
      <c r="AF48" s="76"/>
      <c r="AG48" s="6"/>
      <c r="AH48" s="6"/>
      <c r="AI48" s="6"/>
    </row>
    <row r="49" spans="2:35" ht="12.75" hidden="1" customHeight="1" outlineLevel="1">
      <c r="B49" s="6"/>
      <c r="C49" s="4"/>
      <c r="D49" s="25"/>
      <c r="E49" s="29"/>
      <c r="F49" s="156" t="s">
        <v>288</v>
      </c>
      <c r="G49" s="166"/>
      <c r="H49" s="9"/>
      <c r="I49" s="20"/>
      <c r="J49" s="162"/>
      <c r="K49" s="45">
        <v>0</v>
      </c>
      <c r="L49" s="15"/>
      <c r="M49" s="74"/>
      <c r="N49" s="176"/>
      <c r="O49" s="9"/>
      <c r="P49" s="9"/>
      <c r="Q49" s="9"/>
      <c r="R49" s="9"/>
      <c r="S49" s="9"/>
      <c r="T49" s="9"/>
      <c r="U49" s="9"/>
      <c r="V49" s="4"/>
      <c r="W49" s="72"/>
      <c r="X49" s="34"/>
      <c r="Y49" s="34"/>
      <c r="Z49" s="34"/>
      <c r="AA49" s="34"/>
      <c r="AB49" s="34"/>
      <c r="AC49" s="4"/>
      <c r="AD49" s="4"/>
      <c r="AE49" s="4"/>
      <c r="AF49" s="76"/>
      <c r="AG49" s="6"/>
      <c r="AH49" s="6"/>
      <c r="AI49" s="6"/>
    </row>
    <row r="50" spans="2:35" ht="12.75" hidden="1" customHeight="1" outlineLevel="1">
      <c r="B50" s="6"/>
      <c r="C50" s="4"/>
      <c r="D50" s="25"/>
      <c r="E50" s="29"/>
      <c r="F50" s="156" t="s">
        <v>295</v>
      </c>
      <c r="G50" s="166"/>
      <c r="H50" s="9"/>
      <c r="I50" s="20"/>
      <c r="J50" s="162"/>
      <c r="K50" s="45">
        <v>0</v>
      </c>
      <c r="L50" s="15"/>
      <c r="M50" s="74"/>
      <c r="N50" s="176"/>
      <c r="O50" s="9"/>
      <c r="P50" s="9"/>
      <c r="Q50" s="9"/>
      <c r="R50" s="9"/>
      <c r="S50" s="9"/>
      <c r="T50" s="9"/>
      <c r="U50" s="9"/>
      <c r="V50" s="4"/>
      <c r="W50" s="72"/>
      <c r="X50" s="34"/>
      <c r="Y50" s="34"/>
      <c r="Z50" s="34"/>
      <c r="AA50" s="34"/>
      <c r="AB50" s="34"/>
      <c r="AC50" s="4"/>
      <c r="AD50" s="4"/>
      <c r="AE50" s="4"/>
      <c r="AF50" s="76"/>
      <c r="AG50" s="6"/>
      <c r="AH50" s="6"/>
      <c r="AI50" s="6"/>
    </row>
    <row r="51" spans="2:35" ht="12.75" customHeight="1" collapsed="1">
      <c r="B51" s="6"/>
      <c r="C51" s="4"/>
      <c r="D51" s="189"/>
      <c r="E51" s="203"/>
      <c r="F51" s="184"/>
      <c r="G51" s="191"/>
      <c r="H51" s="184"/>
      <c r="I51" s="200"/>
      <c r="J51" s="183"/>
      <c r="K51" s="183"/>
      <c r="L51" s="183"/>
      <c r="M51" s="206"/>
      <c r="N51" s="195"/>
      <c r="O51" s="184"/>
      <c r="P51" s="184"/>
      <c r="Q51" s="184"/>
      <c r="R51" s="184"/>
      <c r="S51" s="196"/>
      <c r="T51" s="196"/>
      <c r="U51" s="196"/>
      <c r="V51" s="4"/>
      <c r="W51" s="197"/>
      <c r="X51" s="197"/>
      <c r="Y51" s="197"/>
      <c r="Z51" s="197"/>
      <c r="AA51" s="197"/>
      <c r="AB51" s="197"/>
      <c r="AC51" s="4"/>
      <c r="AD51" s="4"/>
      <c r="AE51" s="4"/>
      <c r="AF51" s="6"/>
      <c r="AG51" s="6"/>
      <c r="AH51" s="6"/>
      <c r="AI51" s="6"/>
    </row>
    <row r="52" spans="2:35" ht="12.75" customHeight="1">
      <c r="B52" s="6"/>
      <c r="C52" s="4"/>
      <c r="D52" s="25"/>
      <c r="E52" s="29"/>
      <c r="F52" s="163"/>
      <c r="G52" s="164"/>
      <c r="H52" s="156"/>
      <c r="I52" s="162"/>
      <c r="J52" s="162"/>
      <c r="K52" s="15"/>
      <c r="L52" s="15"/>
      <c r="M52" s="206"/>
      <c r="N52" s="176"/>
      <c r="O52" s="156"/>
      <c r="P52" s="156"/>
      <c r="Q52" s="156"/>
      <c r="R52" s="9"/>
      <c r="S52" s="43"/>
      <c r="T52" s="43"/>
      <c r="U52" s="43"/>
      <c r="V52" s="4"/>
      <c r="W52" s="34"/>
      <c r="X52" s="34"/>
      <c r="Y52" s="34"/>
      <c r="Z52" s="34"/>
      <c r="AA52" s="34"/>
      <c r="AB52" s="34"/>
      <c r="AC52" s="4"/>
      <c r="AD52" s="4"/>
      <c r="AE52" s="4"/>
      <c r="AF52" s="6"/>
      <c r="AG52" s="6"/>
      <c r="AH52" s="6"/>
      <c r="AI52" s="6"/>
    </row>
    <row r="53" spans="2:35" ht="12.75" customHeight="1">
      <c r="B53" s="6"/>
      <c r="C53" s="10"/>
      <c r="D53" s="40" t="s">
        <v>7</v>
      </c>
      <c r="E53" s="50"/>
      <c r="F53" s="51"/>
      <c r="G53" s="52"/>
      <c r="H53" s="78">
        <v>2</v>
      </c>
      <c r="I53" s="79" t="s">
        <v>337</v>
      </c>
      <c r="J53" s="55" t="s">
        <v>23</v>
      </c>
      <c r="K53" s="54" t="s">
        <v>338</v>
      </c>
      <c r="L53" s="54" t="s">
        <v>339</v>
      </c>
      <c r="M53" s="55" t="s">
        <v>340</v>
      </c>
      <c r="N53" s="56" t="s">
        <v>302</v>
      </c>
      <c r="O53" s="57"/>
      <c r="P53" s="57" t="s">
        <v>353</v>
      </c>
      <c r="Q53" s="58"/>
      <c r="R53" s="40"/>
      <c r="S53" s="40" t="s">
        <v>7</v>
      </c>
      <c r="T53" s="40"/>
      <c r="U53" s="59">
        <f>B53</f>
        <v>0</v>
      </c>
      <c r="V53" s="6"/>
      <c r="W53" s="60">
        <f>SUM(N55:N65)</f>
        <v>15304.623304000001</v>
      </c>
      <c r="X53" s="61">
        <f>VLOOKUP(S53,$R$418:$S$442,2,0)</f>
        <v>701</v>
      </c>
      <c r="Y53" s="61">
        <f>SUM(W53:X53)</f>
        <v>16005.623304000001</v>
      </c>
      <c r="Z53" s="61">
        <f>Y53*$N$457</f>
        <v>3201.1246608000001</v>
      </c>
      <c r="AA53" s="61">
        <f>SUM(Y53:Z53)</f>
        <v>19206.747964800001</v>
      </c>
      <c r="AB53" s="42"/>
      <c r="AC53" s="4" t="str">
        <f>D53</f>
        <v>Earthworks</v>
      </c>
      <c r="AD53" s="3">
        <f>W53</f>
        <v>15304.623304000001</v>
      </c>
      <c r="AE53" s="4"/>
      <c r="AF53" s="6"/>
      <c r="AG53" s="6"/>
      <c r="AH53" s="6"/>
      <c r="AI53" s="6"/>
    </row>
    <row r="54" spans="2:35" ht="12.75" customHeight="1">
      <c r="B54" s="6"/>
      <c r="C54" s="4"/>
      <c r="D54" s="42"/>
      <c r="E54" s="62" t="s">
        <v>8</v>
      </c>
      <c r="F54" s="63"/>
      <c r="G54" s="63"/>
      <c r="H54" s="64"/>
      <c r="I54" s="75"/>
      <c r="J54" s="66"/>
      <c r="K54" s="65"/>
      <c r="L54" s="65"/>
      <c r="M54" s="66"/>
      <c r="N54" s="67"/>
      <c r="O54" s="67"/>
      <c r="P54" s="68">
        <f>SUM(N55:N65)</f>
        <v>15304.623304000001</v>
      </c>
      <c r="Q54" s="24"/>
      <c r="R54" s="12"/>
      <c r="S54" s="24"/>
      <c r="T54" s="24"/>
      <c r="U54" s="24"/>
      <c r="V54" s="4"/>
      <c r="W54" s="34"/>
      <c r="X54" s="34"/>
      <c r="Y54" s="34"/>
      <c r="Z54" s="34"/>
      <c r="AA54" s="34"/>
      <c r="AB54" s="34"/>
      <c r="AC54" s="4"/>
      <c r="AD54" s="4"/>
      <c r="AE54" s="4"/>
      <c r="AF54" s="6"/>
      <c r="AG54" s="6"/>
      <c r="AH54" s="6"/>
      <c r="AI54" s="6"/>
    </row>
    <row r="55" spans="2:35" ht="12.75" customHeight="1">
      <c r="B55" s="6"/>
      <c r="C55" s="4"/>
      <c r="D55" s="25"/>
      <c r="E55" s="27" t="s">
        <v>562</v>
      </c>
      <c r="F55" s="28"/>
      <c r="G55" s="154"/>
      <c r="H55" s="154"/>
      <c r="I55" s="155"/>
      <c r="J55" s="26"/>
      <c r="K55" s="8"/>
      <c r="L55" s="8"/>
      <c r="M55" s="71"/>
      <c r="N55" s="176"/>
      <c r="O55" s="28"/>
      <c r="P55" s="28"/>
      <c r="Q55" s="28"/>
      <c r="R55" s="12"/>
      <c r="S55" s="24"/>
      <c r="T55" s="24"/>
      <c r="U55" s="24"/>
      <c r="V55" s="4"/>
      <c r="W55" s="34"/>
      <c r="X55" s="34"/>
      <c r="Y55" s="34"/>
      <c r="Z55" s="34"/>
      <c r="AA55" s="34"/>
      <c r="AB55" s="34"/>
      <c r="AC55" s="4"/>
      <c r="AD55" s="4"/>
      <c r="AE55" s="4"/>
      <c r="AF55" s="6"/>
      <c r="AG55" s="6"/>
      <c r="AH55" s="6"/>
      <c r="AI55" s="6"/>
    </row>
    <row r="56" spans="2:35" ht="12.75" customHeight="1">
      <c r="B56" s="6"/>
      <c r="C56" s="4"/>
      <c r="D56" s="25"/>
      <c r="E56" s="29"/>
      <c r="F56" s="28" t="s">
        <v>10</v>
      </c>
      <c r="G56" s="154"/>
      <c r="H56" s="154"/>
      <c r="I56" s="155">
        <v>99.692999999999998</v>
      </c>
      <c r="J56" s="26" t="s">
        <v>2</v>
      </c>
      <c r="K56" s="45">
        <v>5.88</v>
      </c>
      <c r="L56" s="45"/>
      <c r="M56" s="71">
        <f t="shared" ref="M56:M59" si="4">SUM(K56:L56)</f>
        <v>5.88</v>
      </c>
      <c r="N56" s="176">
        <f t="shared" ref="N56" si="5">I56*M56</f>
        <v>586.19484</v>
      </c>
      <c r="O56" s="28"/>
      <c r="P56" s="28"/>
      <c r="Q56" s="28"/>
      <c r="R56" s="12"/>
      <c r="S56" s="24"/>
      <c r="T56" s="24"/>
      <c r="U56" s="24"/>
      <c r="V56" s="4"/>
      <c r="W56" s="34"/>
      <c r="X56" s="34"/>
      <c r="Y56" s="34"/>
      <c r="Z56" s="34"/>
      <c r="AA56" s="34"/>
      <c r="AB56" s="34"/>
      <c r="AC56" s="4"/>
      <c r="AD56" s="4"/>
      <c r="AE56" s="4"/>
      <c r="AF56" s="6"/>
      <c r="AG56" s="6"/>
      <c r="AH56" s="6"/>
      <c r="AI56" s="6"/>
    </row>
    <row r="57" spans="2:35" ht="12.75" customHeight="1">
      <c r="B57" s="6"/>
      <c r="C57" s="4"/>
      <c r="D57" s="25"/>
      <c r="E57" s="29"/>
      <c r="F57" s="28" t="s">
        <v>13</v>
      </c>
      <c r="G57" s="154"/>
      <c r="H57" s="154"/>
      <c r="I57" s="155">
        <v>119.84500000000001</v>
      </c>
      <c r="J57" s="26" t="s">
        <v>12</v>
      </c>
      <c r="K57" s="45">
        <v>20.638800000000003</v>
      </c>
      <c r="L57" s="45"/>
      <c r="M57" s="71">
        <f t="shared" si="4"/>
        <v>20.638800000000003</v>
      </c>
      <c r="N57" s="176">
        <f t="shared" ref="N57:N59" si="6">M57*I57</f>
        <v>2473.4569860000006</v>
      </c>
      <c r="O57" s="28"/>
      <c r="P57" s="28"/>
      <c r="Q57" s="28"/>
      <c r="R57" s="12"/>
      <c r="S57" s="24"/>
      <c r="T57" s="24"/>
      <c r="U57" s="24"/>
      <c r="V57" s="4"/>
      <c r="W57" s="34"/>
      <c r="X57" s="34"/>
      <c r="Y57" s="34"/>
      <c r="Z57" s="34"/>
      <c r="AA57" s="34"/>
      <c r="AB57" s="34"/>
      <c r="AC57" s="4"/>
      <c r="AD57" s="4"/>
      <c r="AE57" s="4"/>
      <c r="AF57" s="6"/>
      <c r="AG57" s="6"/>
      <c r="AH57" s="6"/>
      <c r="AI57" s="6"/>
    </row>
    <row r="58" spans="2:35" ht="12.75" customHeight="1">
      <c r="B58" s="6"/>
      <c r="C58" s="4"/>
      <c r="D58" s="25"/>
      <c r="E58" s="29"/>
      <c r="F58" s="28" t="s">
        <v>14</v>
      </c>
      <c r="G58" s="154"/>
      <c r="H58" s="154"/>
      <c r="I58" s="155">
        <v>72.435000000000002</v>
      </c>
      <c r="J58" s="26" t="s">
        <v>12</v>
      </c>
      <c r="K58" s="45">
        <v>20.638800000000003</v>
      </c>
      <c r="L58" s="45"/>
      <c r="M58" s="71">
        <f t="shared" si="4"/>
        <v>20.638800000000003</v>
      </c>
      <c r="N58" s="176">
        <f t="shared" si="6"/>
        <v>1494.9714780000004</v>
      </c>
      <c r="O58" s="28"/>
      <c r="P58" s="28"/>
      <c r="Q58" s="28"/>
      <c r="R58" s="12"/>
      <c r="S58" s="24"/>
      <c r="T58" s="24"/>
      <c r="U58" s="24"/>
      <c r="V58" s="4"/>
      <c r="W58" s="34"/>
      <c r="X58" s="34"/>
      <c r="Y58" s="34"/>
      <c r="Z58" s="34"/>
      <c r="AA58" s="34"/>
      <c r="AB58" s="34"/>
      <c r="AC58" s="4"/>
      <c r="AD58" s="4"/>
      <c r="AE58" s="4"/>
      <c r="AF58" s="6"/>
      <c r="AG58" s="6"/>
      <c r="AH58" s="6"/>
      <c r="AI58" s="6"/>
    </row>
    <row r="59" spans="2:35" ht="12.75" customHeight="1">
      <c r="B59" s="6"/>
      <c r="C59" s="4"/>
      <c r="D59" s="25"/>
      <c r="E59" s="4"/>
      <c r="F59" s="28" t="s">
        <v>15</v>
      </c>
      <c r="G59" s="154"/>
      <c r="H59" s="154"/>
      <c r="I59" s="155">
        <v>24</v>
      </c>
      <c r="J59" s="26" t="s">
        <v>11</v>
      </c>
      <c r="K59" s="45">
        <v>300</v>
      </c>
      <c r="L59" s="45"/>
      <c r="M59" s="71">
        <f t="shared" si="4"/>
        <v>300</v>
      </c>
      <c r="N59" s="176">
        <f t="shared" si="6"/>
        <v>7200</v>
      </c>
      <c r="O59" s="28"/>
      <c r="P59" s="28"/>
      <c r="Q59" s="28"/>
      <c r="R59" s="12"/>
      <c r="S59" s="24"/>
      <c r="T59" s="24"/>
      <c r="U59" s="24"/>
      <c r="V59" s="4"/>
      <c r="W59" s="34"/>
      <c r="X59" s="34"/>
      <c r="Y59" s="34"/>
      <c r="Z59" s="34"/>
      <c r="AA59" s="34"/>
      <c r="AB59" s="34"/>
      <c r="AC59" s="4"/>
      <c r="AD59" s="4"/>
      <c r="AE59" s="4"/>
      <c r="AF59" s="6"/>
      <c r="AG59" s="6"/>
      <c r="AH59" s="6"/>
      <c r="AI59" s="6"/>
    </row>
    <row r="60" spans="2:35" ht="12.75" customHeight="1">
      <c r="B60" s="6"/>
      <c r="C60" s="4"/>
      <c r="D60" s="25"/>
      <c r="E60" s="4"/>
      <c r="F60" s="28"/>
      <c r="G60" s="154"/>
      <c r="H60" s="154"/>
      <c r="I60" s="155"/>
      <c r="J60" s="26"/>
      <c r="K60" s="45"/>
      <c r="L60" s="45"/>
      <c r="M60" s="74"/>
      <c r="N60" s="176"/>
      <c r="O60" s="28"/>
      <c r="P60" s="28"/>
      <c r="Q60" s="28"/>
      <c r="R60" s="12"/>
      <c r="S60" s="24"/>
      <c r="T60" s="24"/>
      <c r="U60" s="24"/>
      <c r="V60" s="4"/>
      <c r="W60" s="34"/>
      <c r="X60" s="34"/>
      <c r="Y60" s="34"/>
      <c r="Z60" s="34"/>
      <c r="AA60" s="34"/>
      <c r="AB60" s="34"/>
      <c r="AC60" s="4"/>
      <c r="AD60" s="4"/>
      <c r="AE60" s="4"/>
      <c r="AF60" s="6"/>
      <c r="AG60" s="6"/>
      <c r="AH60" s="6"/>
      <c r="AI60" s="6"/>
    </row>
    <row r="61" spans="2:35" ht="12.75" customHeight="1">
      <c r="B61" s="6"/>
      <c r="C61" s="4"/>
      <c r="D61" s="25"/>
      <c r="E61" s="168" t="s">
        <v>18</v>
      </c>
      <c r="F61" s="28"/>
      <c r="G61" s="154"/>
      <c r="H61" s="154"/>
      <c r="I61" s="155"/>
      <c r="J61" s="26"/>
      <c r="K61" s="45"/>
      <c r="L61" s="15"/>
      <c r="M61" s="74"/>
      <c r="N61" s="176"/>
      <c r="O61" s="28"/>
      <c r="P61" s="28"/>
      <c r="Q61" s="28"/>
      <c r="R61" s="12"/>
      <c r="S61" s="24"/>
      <c r="T61" s="24"/>
      <c r="U61" s="24"/>
      <c r="V61" s="4"/>
      <c r="W61" s="34"/>
      <c r="X61" s="34"/>
      <c r="Y61" s="34"/>
      <c r="Z61" s="34"/>
      <c r="AA61" s="34"/>
      <c r="AB61" s="34"/>
      <c r="AC61" s="4"/>
      <c r="AD61" s="4"/>
      <c r="AE61" s="4"/>
      <c r="AF61" s="6"/>
      <c r="AG61" s="6"/>
      <c r="AH61" s="6"/>
      <c r="AI61" s="6"/>
    </row>
    <row r="62" spans="2:35" ht="12.75" customHeight="1">
      <c r="B62" s="6"/>
      <c r="C62" s="4"/>
      <c r="D62" s="25"/>
      <c r="E62" s="4"/>
      <c r="F62" s="28" t="s">
        <v>17</v>
      </c>
      <c r="G62" s="154"/>
      <c r="H62" s="154"/>
      <c r="I62" s="155">
        <v>1</v>
      </c>
      <c r="J62" s="26" t="s">
        <v>16</v>
      </c>
      <c r="K62" s="45">
        <v>850</v>
      </c>
      <c r="L62" s="45"/>
      <c r="M62" s="71">
        <f t="shared" ref="M62:M63" si="7">SUM(K62:L62)</f>
        <v>850</v>
      </c>
      <c r="N62" s="176">
        <f t="shared" ref="N62:N63" si="8">M62*I62</f>
        <v>850</v>
      </c>
      <c r="O62" s="28"/>
      <c r="P62" s="28"/>
      <c r="Q62" s="28"/>
      <c r="R62" s="12"/>
      <c r="S62" s="24"/>
      <c r="T62" s="24"/>
      <c r="U62" s="24"/>
      <c r="V62" s="4"/>
      <c r="W62" s="34"/>
      <c r="X62" s="34"/>
      <c r="Y62" s="34"/>
      <c r="Z62" s="34"/>
      <c r="AA62" s="34"/>
      <c r="AB62" s="34"/>
      <c r="AC62" s="4"/>
      <c r="AD62" s="4"/>
      <c r="AE62" s="4"/>
      <c r="AF62" s="6"/>
      <c r="AG62" s="6"/>
      <c r="AH62" s="6"/>
      <c r="AI62" s="6"/>
    </row>
    <row r="63" spans="2:35" ht="12.75" customHeight="1">
      <c r="B63" s="6"/>
      <c r="C63" s="4"/>
      <c r="D63" s="25"/>
      <c r="E63" s="29"/>
      <c r="F63" s="28" t="s">
        <v>20</v>
      </c>
      <c r="G63" s="154"/>
      <c r="H63" s="154"/>
      <c r="I63" s="20">
        <v>1</v>
      </c>
      <c r="J63" s="8" t="s">
        <v>16</v>
      </c>
      <c r="K63" s="45">
        <v>1500</v>
      </c>
      <c r="L63" s="45"/>
      <c r="M63" s="71">
        <f t="shared" si="7"/>
        <v>1500</v>
      </c>
      <c r="N63" s="176">
        <f t="shared" si="8"/>
        <v>1500</v>
      </c>
      <c r="O63" s="28"/>
      <c r="P63" s="28"/>
      <c r="Q63" s="28"/>
      <c r="R63" s="12"/>
      <c r="S63" s="24"/>
      <c r="T63" s="24"/>
      <c r="U63" s="24"/>
      <c r="V63" s="4"/>
      <c r="W63" s="34"/>
      <c r="X63" s="34"/>
      <c r="Y63" s="34"/>
      <c r="Z63" s="34"/>
      <c r="AA63" s="34"/>
      <c r="AB63" s="34"/>
      <c r="AC63" s="4"/>
      <c r="AD63" s="4"/>
      <c r="AE63" s="4"/>
      <c r="AF63" s="6"/>
      <c r="AG63" s="6"/>
      <c r="AH63" s="6"/>
      <c r="AI63" s="6"/>
    </row>
    <row r="64" spans="2:35" ht="12.75" customHeight="1">
      <c r="B64" s="6"/>
      <c r="C64" s="4"/>
      <c r="D64" s="25"/>
      <c r="E64" s="29"/>
      <c r="F64" s="28" t="s">
        <v>21</v>
      </c>
      <c r="G64" s="154"/>
      <c r="H64" s="154"/>
      <c r="I64" s="20">
        <v>1</v>
      </c>
      <c r="J64" s="8" t="s">
        <v>16</v>
      </c>
      <c r="K64" s="45">
        <v>1200</v>
      </c>
      <c r="L64" s="45"/>
      <c r="M64" s="71">
        <f>SUM(K64:L64)</f>
        <v>1200</v>
      </c>
      <c r="N64" s="176">
        <f>M64*I64</f>
        <v>1200</v>
      </c>
      <c r="O64" s="28"/>
      <c r="P64" s="28"/>
      <c r="Q64" s="28"/>
      <c r="R64" s="12"/>
      <c r="S64" s="24"/>
      <c r="T64" s="24"/>
      <c r="U64" s="24"/>
      <c r="V64" s="4"/>
      <c r="W64" s="34"/>
      <c r="X64" s="34"/>
      <c r="Y64" s="34"/>
      <c r="Z64" s="34"/>
      <c r="AA64" s="34"/>
      <c r="AB64" s="34"/>
      <c r="AC64" s="4"/>
      <c r="AD64" s="4"/>
      <c r="AE64" s="4"/>
      <c r="AF64" s="6"/>
      <c r="AG64" s="6"/>
      <c r="AH64" s="6"/>
      <c r="AI64" s="6"/>
    </row>
    <row r="65" spans="2:35" ht="12.75" customHeight="1">
      <c r="B65" s="6"/>
      <c r="C65" s="4"/>
      <c r="D65" s="6"/>
      <c r="E65" s="4"/>
      <c r="F65" s="9"/>
      <c r="G65" s="166"/>
      <c r="H65" s="166"/>
      <c r="I65" s="159"/>
      <c r="J65" s="26"/>
      <c r="K65" s="15"/>
      <c r="L65" s="15"/>
      <c r="M65" s="74"/>
      <c r="N65" s="176"/>
      <c r="O65" s="9"/>
      <c r="P65" s="9"/>
      <c r="Q65" s="9"/>
      <c r="R65" s="9"/>
      <c r="S65" s="9"/>
      <c r="T65" s="9"/>
      <c r="U65" s="9"/>
      <c r="V65" s="4"/>
      <c r="W65" s="4"/>
      <c r="X65" s="4"/>
      <c r="Y65" s="4"/>
      <c r="Z65" s="4"/>
      <c r="AA65" s="4"/>
      <c r="AB65" s="4"/>
      <c r="AC65" s="4"/>
      <c r="AD65" s="4"/>
      <c r="AE65" s="4"/>
      <c r="AF65" s="6"/>
      <c r="AG65" s="6"/>
      <c r="AH65" s="6"/>
      <c r="AI65" s="6"/>
    </row>
    <row r="66" spans="2:35" ht="12.75" customHeight="1">
      <c r="B66" s="6"/>
      <c r="C66" s="4"/>
      <c r="D66" s="25"/>
      <c r="E66" s="29"/>
      <c r="F66" s="163"/>
      <c r="G66" s="164"/>
      <c r="H66" s="156"/>
      <c r="I66" s="162"/>
      <c r="J66" s="162"/>
      <c r="K66" s="15"/>
      <c r="L66" s="15"/>
      <c r="M66" s="74"/>
      <c r="N66" s="176"/>
      <c r="O66" s="156"/>
      <c r="P66" s="156"/>
      <c r="Q66" s="156"/>
      <c r="R66" s="9"/>
      <c r="S66" s="43"/>
      <c r="T66" s="43"/>
      <c r="U66" s="43"/>
      <c r="V66" s="4"/>
      <c r="W66" s="34"/>
      <c r="X66" s="34"/>
      <c r="Y66" s="34"/>
      <c r="Z66" s="34"/>
      <c r="AA66" s="34"/>
      <c r="AB66" s="34"/>
      <c r="AC66" s="4"/>
      <c r="AD66" s="4"/>
      <c r="AE66" s="4"/>
      <c r="AF66" s="6"/>
      <c r="AG66" s="6"/>
      <c r="AH66" s="6"/>
      <c r="AI66" s="6"/>
    </row>
    <row r="67" spans="2:35" ht="12.75" customHeight="1">
      <c r="B67" s="6"/>
      <c r="C67" s="10"/>
      <c r="D67" s="40" t="s">
        <v>24</v>
      </c>
      <c r="E67" s="50"/>
      <c r="F67" s="51"/>
      <c r="G67" s="52"/>
      <c r="H67" s="57"/>
      <c r="I67" s="79" t="s">
        <v>337</v>
      </c>
      <c r="J67" s="55" t="s">
        <v>23</v>
      </c>
      <c r="K67" s="54" t="s">
        <v>338</v>
      </c>
      <c r="L67" s="54" t="s">
        <v>339</v>
      </c>
      <c r="M67" s="55" t="s">
        <v>340</v>
      </c>
      <c r="N67" s="56" t="s">
        <v>302</v>
      </c>
      <c r="O67" s="57"/>
      <c r="P67" s="57" t="s">
        <v>341</v>
      </c>
      <c r="Q67" s="58"/>
      <c r="R67" s="40"/>
      <c r="S67" s="40" t="s">
        <v>24</v>
      </c>
      <c r="T67" s="40"/>
      <c r="U67" s="59">
        <f>B67</f>
        <v>0</v>
      </c>
      <c r="V67" s="6"/>
      <c r="W67" s="60">
        <f>SUM(N69:N82)</f>
        <v>12326.834416000002</v>
      </c>
      <c r="X67" s="61">
        <f>VLOOKUP(S67,$R$418:$S$442,2,0)</f>
        <v>565</v>
      </c>
      <c r="Y67" s="61">
        <f>SUM(W67:X67)</f>
        <v>12891.834416000002</v>
      </c>
      <c r="Z67" s="61">
        <f>Y67*$N$457</f>
        <v>2578.3668832000003</v>
      </c>
      <c r="AA67" s="61">
        <f>SUM(Y67:Z67)</f>
        <v>15470.201299200002</v>
      </c>
      <c r="AB67" s="42"/>
      <c r="AC67" s="4" t="str">
        <f>D67</f>
        <v>Stormwater Disposal</v>
      </c>
      <c r="AD67" s="3">
        <f>W67</f>
        <v>12326.834416000002</v>
      </c>
      <c r="AE67" s="4"/>
      <c r="AF67" s="6"/>
      <c r="AG67" s="6"/>
      <c r="AH67" s="6"/>
      <c r="AI67" s="6"/>
    </row>
    <row r="68" spans="2:35" ht="12.75" customHeight="1">
      <c r="B68" s="6"/>
      <c r="C68" s="4"/>
      <c r="D68" s="42"/>
      <c r="E68" s="62" t="s">
        <v>25</v>
      </c>
      <c r="F68" s="63"/>
      <c r="G68" s="63"/>
      <c r="H68" s="64"/>
      <c r="I68" s="75"/>
      <c r="J68" s="66"/>
      <c r="K68" s="65"/>
      <c r="L68" s="65"/>
      <c r="M68" s="66"/>
      <c r="N68" s="67"/>
      <c r="O68" s="67"/>
      <c r="P68" s="68">
        <f>SUM(N69:N74)</f>
        <v>9087.5580000000009</v>
      </c>
      <c r="Q68" s="24"/>
      <c r="R68" s="12"/>
      <c r="S68" s="24"/>
      <c r="T68" s="24"/>
      <c r="U68" s="24"/>
      <c r="V68" s="4"/>
      <c r="W68" s="34"/>
      <c r="X68" s="34"/>
      <c r="Y68" s="34"/>
      <c r="Z68" s="34"/>
      <c r="AA68" s="34"/>
      <c r="AB68" s="34"/>
      <c r="AC68" s="4"/>
      <c r="AD68" s="4"/>
      <c r="AE68" s="4"/>
      <c r="AF68" s="6"/>
      <c r="AG68" s="6"/>
      <c r="AH68" s="6"/>
      <c r="AI68" s="6"/>
    </row>
    <row r="69" spans="2:35" ht="12.75" customHeight="1">
      <c r="B69" s="6"/>
      <c r="C69" s="4"/>
      <c r="D69" s="25"/>
      <c r="E69" s="27" t="s">
        <v>26</v>
      </c>
      <c r="F69" s="28"/>
      <c r="G69" s="154"/>
      <c r="H69" s="154"/>
      <c r="I69" s="155"/>
      <c r="J69" s="26"/>
      <c r="K69" s="8"/>
      <c r="L69" s="8"/>
      <c r="M69" s="71"/>
      <c r="N69" s="176"/>
      <c r="O69" s="28"/>
      <c r="P69" s="28"/>
      <c r="Q69" s="28"/>
      <c r="R69" s="12" t="s">
        <v>355</v>
      </c>
      <c r="S69" s="24"/>
      <c r="T69" s="24"/>
      <c r="U69" s="24"/>
      <c r="V69" s="4"/>
      <c r="W69" s="34"/>
      <c r="X69" s="34"/>
      <c r="Y69" s="34"/>
      <c r="Z69" s="34"/>
      <c r="AA69" s="34"/>
      <c r="AB69" s="34"/>
      <c r="AC69" s="4"/>
      <c r="AD69" s="4"/>
      <c r="AE69" s="4"/>
      <c r="AF69" s="6"/>
      <c r="AG69" s="6"/>
      <c r="AH69" s="6"/>
      <c r="AI69" s="6"/>
    </row>
    <row r="70" spans="2:35" ht="12.75" customHeight="1">
      <c r="B70" s="6"/>
      <c r="C70" s="4"/>
      <c r="D70" s="25"/>
      <c r="E70" s="29"/>
      <c r="F70" s="28" t="s">
        <v>27</v>
      </c>
      <c r="G70" s="154"/>
      <c r="H70" s="28"/>
      <c r="I70" s="155">
        <v>72.435000000000002</v>
      </c>
      <c r="J70" s="162" t="s">
        <v>12</v>
      </c>
      <c r="K70" s="45">
        <v>6.8</v>
      </c>
      <c r="L70" s="45"/>
      <c r="M70" s="71">
        <f t="shared" ref="M70" si="9">SUM(K70:L70)</f>
        <v>6.8</v>
      </c>
      <c r="N70" s="176">
        <f t="shared" ref="N70" si="10">M70*I70</f>
        <v>492.55799999999999</v>
      </c>
      <c r="O70" s="28"/>
      <c r="P70" s="28"/>
      <c r="Q70" s="28"/>
      <c r="R70" s="12"/>
      <c r="S70" s="24"/>
      <c r="T70" s="24"/>
      <c r="U70" s="24"/>
      <c r="V70" s="4"/>
      <c r="W70" s="34"/>
      <c r="X70" s="34"/>
      <c r="Y70" s="34"/>
      <c r="Z70" s="34"/>
      <c r="AA70" s="34"/>
      <c r="AB70" s="34"/>
      <c r="AC70" s="4"/>
      <c r="AD70" s="4"/>
      <c r="AE70" s="4"/>
      <c r="AF70" s="6"/>
      <c r="AG70" s="6"/>
      <c r="AH70" s="6"/>
      <c r="AI70" s="6"/>
    </row>
    <row r="71" spans="2:35" ht="12.75" customHeight="1">
      <c r="B71" s="6"/>
      <c r="C71" s="4"/>
      <c r="D71" s="189"/>
      <c r="E71" s="203"/>
      <c r="F71" s="186"/>
      <c r="G71" s="198"/>
      <c r="H71" s="186"/>
      <c r="I71" s="192"/>
      <c r="J71" s="183"/>
      <c r="K71" s="193"/>
      <c r="L71" s="193"/>
      <c r="M71" s="194"/>
      <c r="N71" s="195"/>
      <c r="O71" s="186"/>
      <c r="P71" s="186"/>
      <c r="Q71" s="186"/>
      <c r="R71" s="186"/>
      <c r="S71" s="199"/>
      <c r="T71" s="199"/>
      <c r="U71" s="199"/>
      <c r="V71" s="4"/>
      <c r="W71" s="197"/>
      <c r="X71" s="197"/>
      <c r="Y71" s="197"/>
      <c r="Z71" s="197"/>
      <c r="AA71" s="197"/>
      <c r="AB71" s="197"/>
      <c r="AC71" s="4"/>
      <c r="AD71" s="4"/>
      <c r="AE71" s="4"/>
      <c r="AF71" s="6"/>
      <c r="AG71" s="6"/>
      <c r="AH71" s="6"/>
      <c r="AI71" s="6"/>
    </row>
    <row r="72" spans="2:35" ht="12.75" customHeight="1">
      <c r="B72" s="6"/>
      <c r="C72" s="4"/>
      <c r="D72" s="189"/>
      <c r="E72" s="190" t="s">
        <v>28</v>
      </c>
      <c r="F72" s="186"/>
      <c r="G72" s="198"/>
      <c r="H72" s="186"/>
      <c r="I72" s="192"/>
      <c r="J72" s="183"/>
      <c r="K72" s="193"/>
      <c r="L72" s="193"/>
      <c r="M72" s="194"/>
      <c r="N72" s="195"/>
      <c r="O72" s="186"/>
      <c r="P72" s="186"/>
      <c r="Q72" s="186"/>
      <c r="R72" s="186"/>
      <c r="S72" s="199"/>
      <c r="T72" s="199"/>
      <c r="U72" s="199"/>
      <c r="V72" s="4"/>
      <c r="W72" s="197"/>
      <c r="X72" s="197"/>
      <c r="Y72" s="197"/>
      <c r="Z72" s="197"/>
      <c r="AA72" s="197"/>
      <c r="AB72" s="197"/>
      <c r="AC72" s="4"/>
      <c r="AD72" s="4"/>
      <c r="AE72" s="4"/>
      <c r="AF72" s="6"/>
      <c r="AG72" s="6"/>
      <c r="AH72" s="6"/>
      <c r="AI72" s="6"/>
    </row>
    <row r="73" spans="2:35" ht="12.75" customHeight="1">
      <c r="B73" s="6"/>
      <c r="C73" s="4"/>
      <c r="D73" s="25"/>
      <c r="E73" s="4"/>
      <c r="F73" s="28" t="s">
        <v>29</v>
      </c>
      <c r="G73" s="154"/>
      <c r="H73" s="28"/>
      <c r="I73" s="155">
        <v>1</v>
      </c>
      <c r="J73" s="162" t="s">
        <v>11</v>
      </c>
      <c r="K73" s="45">
        <v>8595</v>
      </c>
      <c r="L73" s="45"/>
      <c r="M73" s="71">
        <f>SUM(K73:L73)</f>
        <v>8595</v>
      </c>
      <c r="N73" s="176">
        <f>M73*I73</f>
        <v>8595</v>
      </c>
      <c r="O73" s="28"/>
      <c r="P73" s="28"/>
      <c r="Q73" s="28"/>
      <c r="R73" s="12"/>
      <c r="S73" s="24"/>
      <c r="T73" s="24"/>
      <c r="U73" s="24"/>
      <c r="V73" s="4"/>
      <c r="W73" s="34"/>
      <c r="X73" s="34"/>
      <c r="Y73" s="34"/>
      <c r="Z73" s="34"/>
      <c r="AA73" s="34"/>
      <c r="AB73" s="34"/>
      <c r="AC73" s="4"/>
      <c r="AD73" s="4"/>
      <c r="AE73" s="4"/>
      <c r="AF73" s="6"/>
      <c r="AG73" s="6"/>
      <c r="AH73" s="6"/>
      <c r="AI73" s="6"/>
    </row>
    <row r="74" spans="2:35" ht="12.75" customHeight="1">
      <c r="B74" s="6"/>
      <c r="C74" s="4"/>
      <c r="D74" s="25"/>
      <c r="E74" s="29"/>
      <c r="F74" s="28"/>
      <c r="G74" s="154"/>
      <c r="H74" s="28"/>
      <c r="I74" s="155"/>
      <c r="J74" s="26"/>
      <c r="K74" s="8"/>
      <c r="L74" s="8"/>
      <c r="M74" s="71"/>
      <c r="N74" s="175"/>
      <c r="O74" s="28"/>
      <c r="P74" s="28"/>
      <c r="Q74" s="28"/>
      <c r="R74" s="12"/>
      <c r="S74" s="24"/>
      <c r="T74" s="24"/>
      <c r="U74" s="24"/>
      <c r="V74" s="4"/>
      <c r="W74" s="34"/>
      <c r="X74" s="34"/>
      <c r="Y74" s="34"/>
      <c r="Z74" s="34"/>
      <c r="AA74" s="34"/>
      <c r="AB74" s="34"/>
      <c r="AC74" s="4"/>
      <c r="AD74" s="4"/>
      <c r="AE74" s="4"/>
      <c r="AF74" s="6"/>
      <c r="AG74" s="6"/>
      <c r="AH74" s="6"/>
      <c r="AI74" s="6"/>
    </row>
    <row r="75" spans="2:35" ht="12.75" customHeight="1">
      <c r="B75" s="6"/>
      <c r="C75" s="10"/>
      <c r="D75" s="42"/>
      <c r="E75" s="62" t="s">
        <v>30</v>
      </c>
      <c r="F75" s="63"/>
      <c r="G75" s="63"/>
      <c r="H75" s="64"/>
      <c r="I75" s="75"/>
      <c r="J75" s="66"/>
      <c r="K75" s="65"/>
      <c r="L75" s="65"/>
      <c r="M75" s="66"/>
      <c r="N75" s="67"/>
      <c r="O75" s="67"/>
      <c r="P75" s="68">
        <f>SUM(N77:N82)</f>
        <v>3239.2764160000002</v>
      </c>
      <c r="Q75" s="24"/>
      <c r="R75" s="12"/>
      <c r="S75" s="24"/>
      <c r="T75" s="24"/>
      <c r="U75" s="24"/>
      <c r="V75" s="4"/>
      <c r="W75" s="34"/>
      <c r="X75" s="34"/>
      <c r="Y75" s="34"/>
      <c r="Z75" s="34"/>
      <c r="AA75" s="34"/>
      <c r="AB75" s="34"/>
      <c r="AC75" s="4"/>
      <c r="AD75" s="3"/>
      <c r="AE75" s="4"/>
      <c r="AF75" s="6"/>
      <c r="AG75" s="6"/>
      <c r="AH75" s="6"/>
      <c r="AI75" s="6"/>
    </row>
    <row r="76" spans="2:35" ht="12.75" customHeight="1">
      <c r="B76" s="6"/>
      <c r="C76" s="4"/>
      <c r="D76" s="25"/>
      <c r="E76" s="27" t="s">
        <v>31</v>
      </c>
      <c r="F76" s="28"/>
      <c r="G76" s="154"/>
      <c r="H76" s="154"/>
      <c r="I76" s="155"/>
      <c r="J76" s="26"/>
      <c r="K76" s="8"/>
      <c r="L76" s="8"/>
      <c r="M76" s="71"/>
      <c r="N76" s="176"/>
      <c r="O76" s="28"/>
      <c r="P76" s="28"/>
      <c r="Q76" s="28"/>
      <c r="R76" s="12" t="s">
        <v>355</v>
      </c>
      <c r="S76" s="24"/>
      <c r="T76" s="24"/>
      <c r="U76" s="24"/>
      <c r="V76" s="4"/>
      <c r="W76" s="34"/>
      <c r="X76" s="34"/>
      <c r="Y76" s="34"/>
      <c r="Z76" s="34"/>
      <c r="AA76" s="34"/>
      <c r="AB76" s="34"/>
      <c r="AC76" s="4"/>
      <c r="AD76" s="4"/>
      <c r="AE76" s="4"/>
      <c r="AF76" s="6"/>
      <c r="AG76" s="6"/>
      <c r="AH76" s="6"/>
      <c r="AI76" s="6"/>
    </row>
    <row r="77" spans="2:35" ht="12.75" customHeight="1">
      <c r="B77" s="6"/>
      <c r="C77" s="4"/>
      <c r="D77" s="25"/>
      <c r="E77" s="29"/>
      <c r="F77" s="156" t="s">
        <v>27</v>
      </c>
      <c r="G77" s="157"/>
      <c r="H77" s="156"/>
      <c r="I77" s="155">
        <v>72.435000000000002</v>
      </c>
      <c r="J77" s="26" t="s">
        <v>12</v>
      </c>
      <c r="K77" s="45"/>
      <c r="L77" s="45">
        <v>3.9936000000000007</v>
      </c>
      <c r="M77" s="71">
        <f t="shared" ref="M77" si="11">SUM(K77:L77)</f>
        <v>3.9936000000000007</v>
      </c>
      <c r="N77" s="176">
        <f t="shared" ref="N77" si="12">M77*I77</f>
        <v>289.27641600000004</v>
      </c>
      <c r="O77" s="156"/>
      <c r="P77" s="156"/>
      <c r="Q77" s="156"/>
      <c r="R77" s="43"/>
      <c r="S77" s="43"/>
      <c r="T77" s="43"/>
      <c r="U77" s="43"/>
      <c r="V77" s="4"/>
      <c r="W77" s="34"/>
      <c r="X77" s="34"/>
      <c r="Y77" s="34"/>
      <c r="Z77" s="34"/>
      <c r="AA77" s="34"/>
      <c r="AB77" s="34"/>
      <c r="AC77" s="4"/>
      <c r="AD77" s="4"/>
      <c r="AE77" s="4"/>
      <c r="AF77" s="6"/>
      <c r="AG77" s="6"/>
      <c r="AH77" s="6"/>
      <c r="AI77" s="6"/>
    </row>
    <row r="78" spans="2:35" ht="12.75" customHeight="1">
      <c r="B78" s="6"/>
      <c r="C78" s="4"/>
      <c r="D78" s="189"/>
      <c r="E78" s="190"/>
      <c r="F78" s="184"/>
      <c r="G78" s="191"/>
      <c r="H78" s="184"/>
      <c r="I78" s="192"/>
      <c r="J78" s="183"/>
      <c r="K78" s="193"/>
      <c r="L78" s="193"/>
      <c r="M78" s="194"/>
      <c r="N78" s="195"/>
      <c r="O78" s="184"/>
      <c r="P78" s="184"/>
      <c r="Q78" s="184"/>
      <c r="R78" s="184"/>
      <c r="S78" s="196"/>
      <c r="T78" s="196"/>
      <c r="U78" s="196"/>
      <c r="V78" s="4"/>
      <c r="W78" s="197"/>
      <c r="X78" s="197"/>
      <c r="Y78" s="197"/>
      <c r="Z78" s="197"/>
      <c r="AA78" s="197"/>
      <c r="AB78" s="197"/>
      <c r="AC78" s="4"/>
      <c r="AD78" s="4"/>
      <c r="AE78" s="4"/>
      <c r="AF78" s="6"/>
      <c r="AG78" s="6"/>
      <c r="AH78" s="6"/>
      <c r="AI78" s="6"/>
    </row>
    <row r="79" spans="2:35" ht="12.75" customHeight="1">
      <c r="B79" s="6"/>
      <c r="C79" s="4"/>
      <c r="D79" s="189"/>
      <c r="E79" s="11" t="s">
        <v>578</v>
      </c>
      <c r="F79" s="186"/>
      <c r="G79" s="198"/>
      <c r="H79" s="186"/>
      <c r="I79" s="192"/>
      <c r="J79" s="183"/>
      <c r="K79" s="193"/>
      <c r="L79" s="193"/>
      <c r="M79" s="194"/>
      <c r="N79" s="195"/>
      <c r="O79" s="186"/>
      <c r="P79" s="186"/>
      <c r="Q79" s="186"/>
      <c r="R79" s="186"/>
      <c r="S79" s="199"/>
      <c r="T79" s="199"/>
      <c r="U79" s="199"/>
      <c r="V79" s="4"/>
      <c r="W79" s="197"/>
      <c r="X79" s="197"/>
      <c r="Y79" s="197"/>
      <c r="Z79" s="197"/>
      <c r="AA79" s="197"/>
      <c r="AB79" s="197"/>
      <c r="AC79" s="4"/>
      <c r="AD79" s="4"/>
      <c r="AE79" s="4"/>
      <c r="AF79" s="6"/>
      <c r="AG79" s="6"/>
      <c r="AH79" s="6"/>
      <c r="AI79" s="6"/>
    </row>
    <row r="80" spans="2:35" ht="12.75" customHeight="1">
      <c r="B80" s="6"/>
      <c r="C80" s="4"/>
      <c r="D80" s="25"/>
      <c r="E80" s="4"/>
      <c r="F80" s="28" t="s">
        <v>29</v>
      </c>
      <c r="G80" s="154"/>
      <c r="H80" s="28"/>
      <c r="I80" s="155">
        <v>1</v>
      </c>
      <c r="J80" s="162" t="s">
        <v>11</v>
      </c>
      <c r="K80" s="45"/>
      <c r="L80" s="45">
        <v>2950</v>
      </c>
      <c r="M80" s="71">
        <f>SUM(K80:L80)</f>
        <v>2950</v>
      </c>
      <c r="N80" s="176">
        <f>M80*I80</f>
        <v>2950</v>
      </c>
      <c r="O80" s="28"/>
      <c r="P80" s="28"/>
      <c r="Q80" s="28"/>
      <c r="R80" s="12"/>
      <c r="S80" s="24"/>
      <c r="T80" s="24"/>
      <c r="U80" s="24"/>
      <c r="V80" s="4"/>
      <c r="W80" s="34"/>
      <c r="X80" s="34"/>
      <c r="Y80" s="34"/>
      <c r="Z80" s="34"/>
      <c r="AA80" s="34"/>
      <c r="AB80" s="34"/>
      <c r="AC80" s="4"/>
      <c r="AD80" s="4"/>
      <c r="AE80" s="4"/>
      <c r="AF80" s="6"/>
      <c r="AG80" s="6"/>
      <c r="AH80" s="6"/>
      <c r="AI80" s="6"/>
    </row>
    <row r="81" spans="2:35" ht="12.75" customHeight="1">
      <c r="B81" s="6"/>
      <c r="C81" s="4"/>
      <c r="D81" s="25"/>
      <c r="E81" s="29"/>
      <c r="F81" s="28"/>
      <c r="G81" s="154"/>
      <c r="H81" s="28"/>
      <c r="I81" s="155"/>
      <c r="J81" s="162"/>
      <c r="K81" s="45"/>
      <c r="L81" s="45"/>
      <c r="M81" s="71"/>
      <c r="N81" s="176"/>
      <c r="O81" s="28"/>
      <c r="P81" s="28"/>
      <c r="Q81" s="28"/>
      <c r="R81" s="12"/>
      <c r="S81" s="24"/>
      <c r="T81" s="24"/>
      <c r="U81" s="24"/>
      <c r="V81" s="4"/>
      <c r="W81" s="34"/>
      <c r="X81" s="34"/>
      <c r="Y81" s="34"/>
      <c r="Z81" s="34"/>
      <c r="AA81" s="34"/>
      <c r="AB81" s="34"/>
      <c r="AC81" s="4"/>
      <c r="AD81" s="4"/>
      <c r="AE81" s="4"/>
      <c r="AF81" s="6"/>
      <c r="AG81" s="6"/>
      <c r="AH81" s="6"/>
      <c r="AI81" s="6"/>
    </row>
    <row r="82" spans="2:35" ht="12.75" customHeight="1">
      <c r="B82" s="6"/>
      <c r="C82" s="4"/>
      <c r="D82" s="25"/>
      <c r="E82" s="29"/>
      <c r="F82" s="163"/>
      <c r="G82" s="164"/>
      <c r="H82" s="156"/>
      <c r="I82" s="162"/>
      <c r="J82" s="162"/>
      <c r="K82" s="15"/>
      <c r="L82" s="15"/>
      <c r="M82" s="71"/>
      <c r="N82" s="176"/>
      <c r="O82" s="156"/>
      <c r="P82" s="156"/>
      <c r="Q82" s="156"/>
      <c r="R82" s="9"/>
      <c r="S82" s="43"/>
      <c r="T82" s="43"/>
      <c r="U82" s="43"/>
      <c r="V82" s="4"/>
      <c r="W82" s="34"/>
      <c r="X82" s="34"/>
      <c r="Y82" s="34"/>
      <c r="Z82" s="34"/>
      <c r="AA82" s="34"/>
      <c r="AB82" s="34"/>
      <c r="AC82" s="4"/>
      <c r="AD82" s="4"/>
      <c r="AE82" s="4"/>
      <c r="AF82" s="6"/>
      <c r="AG82" s="6"/>
      <c r="AH82" s="6"/>
      <c r="AI82" s="6"/>
    </row>
    <row r="83" spans="2:35" ht="12.75" hidden="1" customHeight="1" outlineLevel="1">
      <c r="B83" s="6"/>
      <c r="C83" s="10"/>
      <c r="D83" s="40" t="s">
        <v>32</v>
      </c>
      <c r="E83" s="50"/>
      <c r="F83" s="51"/>
      <c r="G83" s="52"/>
      <c r="H83" s="57"/>
      <c r="I83" s="79" t="s">
        <v>337</v>
      </c>
      <c r="J83" s="55" t="s">
        <v>23</v>
      </c>
      <c r="K83" s="54" t="s">
        <v>356</v>
      </c>
      <c r="L83" s="54" t="s">
        <v>339</v>
      </c>
      <c r="M83" s="55" t="s">
        <v>340</v>
      </c>
      <c r="N83" s="56" t="s">
        <v>302</v>
      </c>
      <c r="O83" s="57"/>
      <c r="P83" s="57" t="s">
        <v>353</v>
      </c>
      <c r="Q83" s="58"/>
      <c r="R83" s="40"/>
      <c r="S83" s="40" t="s">
        <v>357</v>
      </c>
      <c r="T83" s="40"/>
      <c r="U83" s="59">
        <f>B83</f>
        <v>0</v>
      </c>
      <c r="V83" s="6"/>
      <c r="W83" s="60">
        <f>SUM(N84:N84)</f>
        <v>0</v>
      </c>
      <c r="X83" s="61">
        <f>VLOOKUP(S83,$R$418:$S$442,2,0)</f>
        <v>0</v>
      </c>
      <c r="Y83" s="61">
        <f>SUM(W83:X83)</f>
        <v>0</v>
      </c>
      <c r="Z83" s="61">
        <f>Y83*$N$457</f>
        <v>0</v>
      </c>
      <c r="AA83" s="61">
        <f>SUM(Y83:Z83)</f>
        <v>0</v>
      </c>
      <c r="AB83" s="42"/>
      <c r="AC83" s="4" t="str">
        <f>D83</f>
        <v xml:space="preserve">Demolition </v>
      </c>
      <c r="AD83" s="3">
        <f>W83</f>
        <v>0</v>
      </c>
      <c r="AE83" s="4"/>
      <c r="AF83" s="6"/>
      <c r="AG83" s="6"/>
      <c r="AH83" s="6"/>
      <c r="AI83" s="6"/>
    </row>
    <row r="84" spans="2:35" ht="12.75" hidden="1" customHeight="1" outlineLevel="1">
      <c r="B84" s="6"/>
      <c r="C84" s="4"/>
      <c r="D84" s="25"/>
      <c r="E84" s="27"/>
      <c r="F84" s="28"/>
      <c r="G84" s="154"/>
      <c r="H84" s="28"/>
      <c r="I84" s="155"/>
      <c r="J84" s="18"/>
      <c r="K84" s="18"/>
      <c r="L84" s="18"/>
      <c r="M84" s="71"/>
      <c r="N84" s="175"/>
      <c r="O84" s="28"/>
      <c r="P84" s="28"/>
      <c r="Q84" s="28"/>
      <c r="R84" s="12"/>
      <c r="S84" s="24"/>
      <c r="T84" s="24"/>
      <c r="U84" s="24"/>
      <c r="V84" s="4"/>
      <c r="W84" s="34"/>
      <c r="X84" s="34"/>
      <c r="Y84" s="34"/>
      <c r="Z84" s="34"/>
      <c r="AA84" s="34"/>
      <c r="AB84" s="34"/>
      <c r="AC84" s="4"/>
      <c r="AD84" s="4"/>
      <c r="AE84" s="4"/>
      <c r="AF84" s="6"/>
      <c r="AG84" s="6"/>
      <c r="AH84" s="6"/>
      <c r="AI84" s="6"/>
    </row>
    <row r="85" spans="2:35" ht="12.75" hidden="1" customHeight="1" outlineLevel="1">
      <c r="B85" s="6"/>
      <c r="C85" s="4"/>
      <c r="D85" s="25"/>
      <c r="E85" s="29"/>
      <c r="F85" s="163"/>
      <c r="G85" s="164"/>
      <c r="H85" s="156"/>
      <c r="I85" s="162"/>
      <c r="J85" s="162"/>
      <c r="K85" s="15"/>
      <c r="L85" s="15"/>
      <c r="M85" s="71"/>
      <c r="N85" s="176"/>
      <c r="O85" s="156"/>
      <c r="P85" s="156"/>
      <c r="Q85" s="156"/>
      <c r="R85" s="9"/>
      <c r="S85" s="43"/>
      <c r="T85" s="43"/>
      <c r="U85" s="43"/>
      <c r="V85" s="4"/>
      <c r="W85" s="34"/>
      <c r="X85" s="34"/>
      <c r="Y85" s="34"/>
      <c r="Z85" s="34"/>
      <c r="AA85" s="34"/>
      <c r="AB85" s="34"/>
      <c r="AC85" s="4"/>
      <c r="AD85" s="4"/>
      <c r="AE85" s="4"/>
      <c r="AF85" s="6"/>
      <c r="AG85" s="6"/>
      <c r="AH85" s="6"/>
      <c r="AI85" s="6"/>
    </row>
    <row r="86" spans="2:35" ht="12.75" customHeight="1" collapsed="1">
      <c r="B86" s="6"/>
      <c r="C86" s="10"/>
      <c r="D86" s="40" t="s">
        <v>42</v>
      </c>
      <c r="E86" s="50"/>
      <c r="F86" s="51"/>
      <c r="G86" s="52"/>
      <c r="H86" s="57"/>
      <c r="I86" s="79" t="s">
        <v>337</v>
      </c>
      <c r="J86" s="55" t="s">
        <v>23</v>
      </c>
      <c r="K86" s="54" t="s">
        <v>356</v>
      </c>
      <c r="L86" s="54" t="s">
        <v>339</v>
      </c>
      <c r="M86" s="55" t="s">
        <v>340</v>
      </c>
      <c r="N86" s="56" t="s">
        <v>302</v>
      </c>
      <c r="O86" s="57"/>
      <c r="P86" s="57" t="s">
        <v>353</v>
      </c>
      <c r="Q86" s="58"/>
      <c r="R86" s="40"/>
      <c r="S86" s="40" t="s">
        <v>40</v>
      </c>
      <c r="T86" s="40"/>
      <c r="U86" s="59">
        <f>B86</f>
        <v>0</v>
      </c>
      <c r="V86" s="6"/>
      <c r="W86" s="60">
        <f>SUM(N88:N113)</f>
        <v>39150.587485300006</v>
      </c>
      <c r="X86" s="61">
        <f>VLOOKUP(S86,$R$418:$S$442,2,0)</f>
        <v>1793</v>
      </c>
      <c r="Y86" s="61">
        <f>SUM(W86:X86)</f>
        <v>40943.587485300006</v>
      </c>
      <c r="Z86" s="61">
        <f>Y86*$N$457</f>
        <v>8188.7174970600017</v>
      </c>
      <c r="AA86" s="61">
        <f>SUM(Y86:Z86)</f>
        <v>49132.304982360009</v>
      </c>
      <c r="AB86" s="42"/>
      <c r="AC86" s="4"/>
      <c r="AD86" s="4"/>
      <c r="AE86" s="4"/>
      <c r="AF86" s="6"/>
      <c r="AG86" s="6"/>
      <c r="AH86" s="6"/>
      <c r="AI86" s="6"/>
    </row>
    <row r="87" spans="2:35" ht="12.5" customHeight="1">
      <c r="B87" s="6"/>
      <c r="C87" s="4"/>
      <c r="D87" s="42"/>
      <c r="E87" s="62" t="s">
        <v>43</v>
      </c>
      <c r="F87" s="63"/>
      <c r="G87" s="63"/>
      <c r="H87" s="64"/>
      <c r="I87" s="75"/>
      <c r="J87" s="66"/>
      <c r="K87" s="65"/>
      <c r="L87" s="65"/>
      <c r="M87" s="66"/>
      <c r="N87" s="67"/>
      <c r="O87" s="67"/>
      <c r="P87" s="68">
        <f>SUM(N88:N98)</f>
        <v>23771.602310000002</v>
      </c>
      <c r="Q87" s="24"/>
      <c r="R87" s="12"/>
      <c r="S87" s="24"/>
      <c r="T87" s="24"/>
      <c r="U87" s="24"/>
      <c r="V87" s="4"/>
      <c r="W87" s="34"/>
      <c r="X87" s="34"/>
      <c r="Y87" s="34"/>
      <c r="Z87" s="34"/>
      <c r="AA87" s="34"/>
      <c r="AB87" s="34"/>
      <c r="AC87" s="4" t="str">
        <f>E87</f>
        <v>Concrete (Ground) - Supply</v>
      </c>
      <c r="AD87" s="3">
        <f>P87</f>
        <v>23771.602310000002</v>
      </c>
      <c r="AE87" s="4"/>
      <c r="AF87" s="6"/>
      <c r="AG87" s="6"/>
      <c r="AH87" s="6"/>
      <c r="AI87" s="6"/>
    </row>
    <row r="88" spans="2:35" ht="12" customHeight="1">
      <c r="B88" s="6"/>
      <c r="C88" s="4"/>
      <c r="D88" s="25"/>
      <c r="E88" s="27" t="s">
        <v>44</v>
      </c>
      <c r="F88" s="163"/>
      <c r="G88" s="154"/>
      <c r="H88" s="28"/>
      <c r="I88" s="155"/>
      <c r="J88" s="18"/>
      <c r="K88" s="18"/>
      <c r="L88" s="18"/>
      <c r="M88" s="71"/>
      <c r="N88" s="175"/>
      <c r="O88" s="28"/>
      <c r="P88" s="28"/>
      <c r="Q88" s="28"/>
      <c r="R88" s="12"/>
      <c r="S88" s="24"/>
      <c r="T88" s="24"/>
      <c r="U88" s="24"/>
      <c r="V88" s="4"/>
      <c r="W88" s="34"/>
      <c r="X88" s="34"/>
      <c r="Y88" s="34"/>
      <c r="Z88" s="34"/>
      <c r="AA88" s="34"/>
      <c r="AB88" s="34"/>
      <c r="AC88" s="4"/>
      <c r="AD88" s="4"/>
      <c r="AE88" s="4"/>
      <c r="AF88" s="6"/>
      <c r="AG88" s="6"/>
      <c r="AH88" s="6"/>
      <c r="AI88" s="6"/>
    </row>
    <row r="89" spans="2:35" ht="12.75" customHeight="1">
      <c r="B89" s="6"/>
      <c r="C89" s="4"/>
      <c r="D89" s="25"/>
      <c r="E89" s="27"/>
      <c r="F89" s="28" t="s">
        <v>45</v>
      </c>
      <c r="G89" s="154"/>
      <c r="H89" s="154"/>
      <c r="I89" s="155">
        <v>119.84500000000001</v>
      </c>
      <c r="J89" s="26" t="s">
        <v>22</v>
      </c>
      <c r="K89" s="45">
        <v>92.84</v>
      </c>
      <c r="L89" s="45"/>
      <c r="M89" s="71">
        <f t="shared" ref="M89:M90" si="13">SUM(K89:L89)</f>
        <v>92.84</v>
      </c>
      <c r="N89" s="176">
        <f t="shared" ref="N89:N90" si="14">M89*I89</f>
        <v>11126.409800000001</v>
      </c>
      <c r="O89" s="28"/>
      <c r="P89" s="28"/>
      <c r="Q89" s="28"/>
      <c r="R89" s="12"/>
      <c r="S89" s="24"/>
      <c r="T89" s="24"/>
      <c r="U89" s="24"/>
      <c r="V89" s="4"/>
      <c r="W89" s="34"/>
      <c r="X89" s="34"/>
      <c r="Y89" s="34"/>
      <c r="Z89" s="34"/>
      <c r="AA89" s="34"/>
      <c r="AB89" s="34"/>
      <c r="AC89" s="4"/>
      <c r="AD89" s="4"/>
      <c r="AE89" s="4"/>
      <c r="AF89" s="6"/>
      <c r="AG89" s="6"/>
      <c r="AH89" s="6"/>
      <c r="AI89" s="6"/>
    </row>
    <row r="90" spans="2:35" ht="12.75" customHeight="1">
      <c r="B90" s="6"/>
      <c r="C90" s="4"/>
      <c r="D90" s="25"/>
      <c r="E90" s="27"/>
      <c r="F90" s="28" t="s">
        <v>46</v>
      </c>
      <c r="G90" s="154"/>
      <c r="H90" s="154"/>
      <c r="I90" s="155">
        <v>99.692999999999998</v>
      </c>
      <c r="J90" s="26" t="s">
        <v>2</v>
      </c>
      <c r="K90" s="45">
        <v>38.07</v>
      </c>
      <c r="L90" s="45"/>
      <c r="M90" s="71">
        <f t="shared" si="13"/>
        <v>38.07</v>
      </c>
      <c r="N90" s="176">
        <f t="shared" si="14"/>
        <v>3795.3125099999997</v>
      </c>
      <c r="O90" s="28"/>
      <c r="P90" s="28"/>
      <c r="Q90" s="28"/>
      <c r="R90" s="12"/>
      <c r="S90" s="24"/>
      <c r="T90" s="24"/>
      <c r="U90" s="24"/>
      <c r="V90" s="4"/>
      <c r="W90" s="34"/>
      <c r="X90" s="34"/>
      <c r="Y90" s="34"/>
      <c r="Z90" s="34"/>
      <c r="AA90" s="34"/>
      <c r="AB90" s="34"/>
      <c r="AC90" s="4"/>
      <c r="AD90" s="4"/>
      <c r="AE90" s="4"/>
      <c r="AF90" s="6"/>
      <c r="AG90" s="6"/>
      <c r="AH90" s="6"/>
      <c r="AI90" s="6"/>
    </row>
    <row r="91" spans="2:35" ht="12.75" customHeight="1">
      <c r="B91" s="6"/>
      <c r="C91" s="4"/>
      <c r="D91" s="189"/>
      <c r="E91" s="11"/>
      <c r="F91" s="184"/>
      <c r="G91" s="191"/>
      <c r="H91" s="184"/>
      <c r="I91" s="192"/>
      <c r="J91" s="193"/>
      <c r="K91" s="193"/>
      <c r="L91" s="193"/>
      <c r="M91" s="194"/>
      <c r="N91" s="195"/>
      <c r="O91" s="184"/>
      <c r="P91" s="184"/>
      <c r="Q91" s="184"/>
      <c r="R91" s="184"/>
      <c r="S91" s="196"/>
      <c r="T91" s="196"/>
      <c r="U91" s="196"/>
      <c r="V91" s="4"/>
      <c r="W91" s="197"/>
      <c r="X91" s="197"/>
      <c r="Y91" s="197"/>
      <c r="Z91" s="197"/>
      <c r="AA91" s="197"/>
      <c r="AB91" s="197"/>
      <c r="AC91" s="4"/>
      <c r="AD91" s="4"/>
      <c r="AE91" s="4"/>
      <c r="AF91" s="6"/>
      <c r="AG91" s="6"/>
      <c r="AH91" s="6"/>
      <c r="AI91" s="6"/>
    </row>
    <row r="92" spans="2:35" ht="12.75" customHeight="1">
      <c r="B92" s="6"/>
      <c r="C92" s="4"/>
      <c r="D92" s="25"/>
      <c r="E92" s="27" t="s">
        <v>48</v>
      </c>
      <c r="F92" s="156"/>
      <c r="G92" s="157"/>
      <c r="H92" s="157"/>
      <c r="I92" s="155"/>
      <c r="J92" s="162"/>
      <c r="K92" s="45"/>
      <c r="L92" s="15"/>
      <c r="M92" s="74"/>
      <c r="N92" s="176"/>
      <c r="O92" s="156"/>
      <c r="P92" s="156"/>
      <c r="Q92" s="156"/>
      <c r="R92" s="9"/>
      <c r="S92" s="43"/>
      <c r="T92" s="43"/>
      <c r="U92" s="43"/>
      <c r="V92" s="4"/>
      <c r="W92" s="34"/>
      <c r="X92" s="34"/>
      <c r="Y92" s="34"/>
      <c r="Z92" s="34"/>
      <c r="AA92" s="34"/>
      <c r="AB92" s="34"/>
      <c r="AC92" s="4"/>
      <c r="AD92" s="4"/>
      <c r="AE92" s="4"/>
      <c r="AF92" s="6"/>
      <c r="AG92" s="6"/>
      <c r="AH92" s="6"/>
      <c r="AI92" s="6"/>
    </row>
    <row r="93" spans="2:35" ht="12.75" customHeight="1">
      <c r="B93" s="6"/>
      <c r="C93" s="4"/>
      <c r="D93" s="25"/>
      <c r="E93" s="27"/>
      <c r="F93" s="156" t="s">
        <v>567</v>
      </c>
      <c r="G93" s="157"/>
      <c r="H93" s="157"/>
      <c r="I93" s="155">
        <v>36</v>
      </c>
      <c r="J93" s="162" t="s">
        <v>22</v>
      </c>
      <c r="K93" s="45">
        <v>70.75</v>
      </c>
      <c r="L93" s="45"/>
      <c r="M93" s="71">
        <f t="shared" ref="M93:M94" si="15">SUM(K93:L93)</f>
        <v>70.75</v>
      </c>
      <c r="N93" s="176">
        <f t="shared" ref="N93:N94" si="16">M93*I93</f>
        <v>2547</v>
      </c>
      <c r="O93" s="156"/>
      <c r="P93" s="156"/>
      <c r="Q93" s="156"/>
      <c r="R93" s="9"/>
      <c r="S93" s="43"/>
      <c r="T93" s="43"/>
      <c r="U93" s="43"/>
      <c r="V93" s="4"/>
      <c r="W93" s="34"/>
      <c r="X93" s="34"/>
      <c r="Y93" s="34"/>
      <c r="Z93" s="34"/>
      <c r="AA93" s="34"/>
      <c r="AB93" s="34"/>
      <c r="AC93" s="4"/>
      <c r="AD93" s="4"/>
      <c r="AE93" s="4"/>
      <c r="AF93" s="6"/>
      <c r="AG93" s="6"/>
      <c r="AH93" s="6"/>
      <c r="AI93" s="6"/>
    </row>
    <row r="94" spans="2:35" ht="12.75" customHeight="1">
      <c r="B94" s="6"/>
      <c r="C94" s="4"/>
      <c r="D94" s="25"/>
      <c r="E94" s="27"/>
      <c r="F94" s="156" t="s">
        <v>568</v>
      </c>
      <c r="G94" s="157"/>
      <c r="H94" s="157"/>
      <c r="I94" s="155">
        <v>36</v>
      </c>
      <c r="J94" s="162" t="s">
        <v>22</v>
      </c>
      <c r="K94" s="45">
        <v>73.58</v>
      </c>
      <c r="L94" s="45"/>
      <c r="M94" s="71">
        <f t="shared" si="15"/>
        <v>73.58</v>
      </c>
      <c r="N94" s="176">
        <f t="shared" si="16"/>
        <v>2648.88</v>
      </c>
      <c r="O94" s="156"/>
      <c r="P94" s="156"/>
      <c r="Q94" s="156"/>
      <c r="R94" s="9"/>
      <c r="S94" s="43"/>
      <c r="T94" s="43"/>
      <c r="U94" s="43"/>
      <c r="V94" s="4"/>
      <c r="W94" s="34"/>
      <c r="X94" s="34"/>
      <c r="Y94" s="34"/>
      <c r="Z94" s="34"/>
      <c r="AA94" s="34"/>
      <c r="AB94" s="34"/>
      <c r="AC94" s="4"/>
      <c r="AD94" s="4"/>
      <c r="AE94" s="4"/>
      <c r="AF94" s="6"/>
      <c r="AG94" s="6"/>
      <c r="AH94" s="6"/>
      <c r="AI94" s="6"/>
    </row>
    <row r="95" spans="2:35" ht="12.75" customHeight="1">
      <c r="B95" s="6"/>
      <c r="C95" s="4"/>
      <c r="D95" s="189"/>
      <c r="E95" s="190"/>
      <c r="F95" s="184"/>
      <c r="G95" s="191"/>
      <c r="H95" s="191"/>
      <c r="I95" s="192"/>
      <c r="J95" s="183"/>
      <c r="K95" s="193"/>
      <c r="L95" s="193"/>
      <c r="M95" s="206"/>
      <c r="N95" s="195"/>
      <c r="O95" s="184"/>
      <c r="P95" s="184"/>
      <c r="Q95" s="184"/>
      <c r="R95" s="184"/>
      <c r="S95" s="196"/>
      <c r="T95" s="196"/>
      <c r="U95" s="196"/>
      <c r="V95" s="4"/>
      <c r="W95" s="197"/>
      <c r="X95" s="197"/>
      <c r="Y95" s="197"/>
      <c r="Z95" s="197"/>
      <c r="AA95" s="197"/>
      <c r="AB95" s="197"/>
      <c r="AC95" s="4"/>
      <c r="AD95" s="4"/>
      <c r="AE95" s="4"/>
      <c r="AF95" s="6"/>
      <c r="AG95" s="6"/>
      <c r="AH95" s="6"/>
      <c r="AI95" s="6"/>
    </row>
    <row r="96" spans="2:35" ht="12.75" customHeight="1">
      <c r="B96" s="6"/>
      <c r="C96" s="4"/>
      <c r="D96" s="189"/>
      <c r="E96" s="11" t="s">
        <v>579</v>
      </c>
      <c r="F96" s="184"/>
      <c r="G96" s="191"/>
      <c r="H96" s="184"/>
      <c r="I96" s="192"/>
      <c r="J96" s="193"/>
      <c r="K96" s="193"/>
      <c r="L96" s="193"/>
      <c r="M96" s="194"/>
      <c r="N96" s="195"/>
      <c r="O96" s="184"/>
      <c r="P96" s="184"/>
      <c r="Q96" s="184"/>
      <c r="R96" s="184"/>
      <c r="S96" s="196"/>
      <c r="T96" s="196"/>
      <c r="U96" s="196"/>
      <c r="V96" s="4"/>
      <c r="W96" s="197"/>
      <c r="X96" s="197"/>
      <c r="Y96" s="197"/>
      <c r="Z96" s="197"/>
      <c r="AA96" s="197"/>
      <c r="AB96" s="197"/>
      <c r="AC96" s="4"/>
      <c r="AD96" s="4"/>
      <c r="AE96" s="4"/>
      <c r="AF96" s="6"/>
      <c r="AG96" s="6"/>
      <c r="AH96" s="6"/>
      <c r="AI96" s="6"/>
    </row>
    <row r="97" spans="2:35" ht="12.75" customHeight="1">
      <c r="B97" s="6"/>
      <c r="C97" s="4"/>
      <c r="D97" s="25"/>
      <c r="E97" s="27"/>
      <c r="F97" s="156" t="s">
        <v>47</v>
      </c>
      <c r="G97" s="157"/>
      <c r="H97" s="157"/>
      <c r="I97" s="155">
        <v>12.6</v>
      </c>
      <c r="J97" s="162" t="s">
        <v>19</v>
      </c>
      <c r="K97" s="45">
        <v>290</v>
      </c>
      <c r="L97" s="45"/>
      <c r="M97" s="71">
        <f>SUM(K97:L97)</f>
        <v>290</v>
      </c>
      <c r="N97" s="176">
        <f>M97*I97</f>
        <v>3654</v>
      </c>
      <c r="O97" s="156"/>
      <c r="P97" s="9"/>
      <c r="Q97" s="156"/>
      <c r="R97" s="9"/>
      <c r="S97" s="43"/>
      <c r="T97" s="43"/>
      <c r="U97" s="43"/>
      <c r="V97" s="4"/>
      <c r="W97" s="34"/>
      <c r="X97" s="34"/>
      <c r="Y97" s="34"/>
      <c r="Z97" s="34"/>
      <c r="AA97" s="34"/>
      <c r="AB97" s="34"/>
      <c r="AC97" s="4"/>
      <c r="AD97" s="4"/>
      <c r="AE97" s="4"/>
      <c r="AF97" s="6"/>
      <c r="AG97" s="6"/>
      <c r="AH97" s="6"/>
      <c r="AI97" s="6"/>
    </row>
    <row r="98" spans="2:35" ht="12.75" customHeight="1">
      <c r="B98" s="6"/>
      <c r="C98" s="4"/>
      <c r="D98" s="25"/>
      <c r="E98" s="27"/>
      <c r="F98" s="156"/>
      <c r="G98" s="157"/>
      <c r="H98" s="157"/>
      <c r="I98" s="155"/>
      <c r="J98" s="162"/>
      <c r="K98" s="45"/>
      <c r="L98" s="45"/>
      <c r="M98" s="74"/>
      <c r="N98" s="176"/>
      <c r="O98" s="156"/>
      <c r="P98" s="156"/>
      <c r="Q98" s="156"/>
      <c r="R98" s="9"/>
      <c r="S98" s="43"/>
      <c r="T98" s="43"/>
      <c r="U98" s="43"/>
      <c r="V98" s="4"/>
      <c r="W98" s="34"/>
      <c r="X98" s="34"/>
      <c r="Y98" s="34"/>
      <c r="Z98" s="34"/>
      <c r="AA98" s="34"/>
      <c r="AB98" s="34"/>
      <c r="AC98" s="4"/>
      <c r="AD98" s="4"/>
      <c r="AE98" s="4"/>
      <c r="AF98" s="6"/>
      <c r="AG98" s="6"/>
      <c r="AH98" s="6"/>
      <c r="AI98" s="6"/>
    </row>
    <row r="99" spans="2:35" ht="12.75" customHeight="1">
      <c r="B99" s="6"/>
      <c r="C99" s="10"/>
      <c r="D99" s="42"/>
      <c r="E99" s="62" t="s">
        <v>50</v>
      </c>
      <c r="F99" s="63"/>
      <c r="G99" s="63"/>
      <c r="H99" s="64"/>
      <c r="I99" s="75"/>
      <c r="J99" s="66"/>
      <c r="K99" s="65"/>
      <c r="L99" s="65"/>
      <c r="M99" s="66"/>
      <c r="N99" s="67"/>
      <c r="O99" s="67"/>
      <c r="P99" s="68">
        <f>SUM(N100:N109)</f>
        <v>13788.985175299998</v>
      </c>
      <c r="Q99" s="24"/>
      <c r="R99" s="12"/>
      <c r="S99" s="24"/>
      <c r="T99" s="24"/>
      <c r="U99" s="24"/>
      <c r="V99" s="4"/>
      <c r="W99" s="34"/>
      <c r="X99" s="34"/>
      <c r="Y99" s="34"/>
      <c r="Z99" s="34"/>
      <c r="AA99" s="34"/>
      <c r="AB99" s="34"/>
      <c r="AC99" s="4" t="str">
        <f>E99</f>
        <v>Concrete (Ground) - Labour</v>
      </c>
      <c r="AD99" s="3">
        <f>P99</f>
        <v>13788.985175299998</v>
      </c>
      <c r="AE99" s="4"/>
      <c r="AF99" s="6"/>
      <c r="AG99" s="6"/>
      <c r="AH99" s="6"/>
      <c r="AI99" s="6"/>
    </row>
    <row r="100" spans="2:35" ht="12.75" customHeight="1">
      <c r="B100" s="6"/>
      <c r="C100" s="4"/>
      <c r="D100" s="25"/>
      <c r="E100" s="27" t="s">
        <v>51</v>
      </c>
      <c r="F100" s="28"/>
      <c r="G100" s="154"/>
      <c r="H100" s="28"/>
      <c r="I100" s="155"/>
      <c r="J100" s="26"/>
      <c r="K100" s="8"/>
      <c r="L100" s="8"/>
      <c r="M100" s="71"/>
      <c r="N100" s="175"/>
      <c r="O100" s="28"/>
      <c r="P100" s="28"/>
      <c r="Q100" s="28"/>
      <c r="R100" s="12"/>
      <c r="S100" s="24"/>
      <c r="T100" s="24"/>
      <c r="U100" s="24"/>
      <c r="V100" s="4"/>
      <c r="W100" s="34"/>
      <c r="X100" s="34"/>
      <c r="Y100" s="34"/>
      <c r="Z100" s="34"/>
      <c r="AA100" s="34"/>
      <c r="AB100" s="34"/>
      <c r="AC100" s="4"/>
      <c r="AD100" s="4"/>
      <c r="AE100" s="4"/>
      <c r="AF100" s="6"/>
      <c r="AG100" s="6"/>
      <c r="AH100" s="6"/>
      <c r="AI100" s="6"/>
    </row>
    <row r="101" spans="2:35" ht="12.75" customHeight="1">
      <c r="B101" s="6"/>
      <c r="C101" s="4"/>
      <c r="D101" s="25"/>
      <c r="E101" s="27"/>
      <c r="F101" s="28" t="s">
        <v>45</v>
      </c>
      <c r="G101" s="154"/>
      <c r="H101" s="28"/>
      <c r="I101" s="155">
        <v>119.84500000000001</v>
      </c>
      <c r="J101" s="26" t="s">
        <v>22</v>
      </c>
      <c r="K101" s="45"/>
      <c r="L101" s="45">
        <v>51.489199999999997</v>
      </c>
      <c r="M101" s="71">
        <f t="shared" ref="M101:M102" si="17">SUM(K101:L101)</f>
        <v>51.489199999999997</v>
      </c>
      <c r="N101" s="176">
        <f t="shared" ref="N101:N102" si="18">M101*I101</f>
        <v>6170.7231740000007</v>
      </c>
      <c r="O101" s="28"/>
      <c r="P101" s="28"/>
      <c r="Q101" s="28"/>
      <c r="R101" s="12"/>
      <c r="S101" s="24"/>
      <c r="T101" s="24"/>
      <c r="U101" s="24"/>
      <c r="V101" s="4"/>
      <c r="W101" s="34"/>
      <c r="X101" s="34"/>
      <c r="Y101" s="34"/>
      <c r="Z101" s="34"/>
      <c r="AA101" s="34"/>
      <c r="AB101" s="34"/>
      <c r="AC101" s="4"/>
      <c r="AD101" s="4"/>
      <c r="AE101" s="4"/>
      <c r="AF101" s="6"/>
      <c r="AG101" s="6"/>
      <c r="AH101" s="6"/>
      <c r="AI101" s="6"/>
    </row>
    <row r="102" spans="2:35" ht="12.75" customHeight="1">
      <c r="B102" s="6"/>
      <c r="C102" s="4"/>
      <c r="D102" s="25"/>
      <c r="E102" s="27"/>
      <c r="F102" s="28" t="s">
        <v>46</v>
      </c>
      <c r="G102" s="154"/>
      <c r="H102" s="28"/>
      <c r="I102" s="155">
        <v>99.692999999999998</v>
      </c>
      <c r="J102" s="26" t="s">
        <v>2</v>
      </c>
      <c r="K102" s="45"/>
      <c r="L102" s="45">
        <v>23.984099999999998</v>
      </c>
      <c r="M102" s="71">
        <f t="shared" si="17"/>
        <v>23.984099999999998</v>
      </c>
      <c r="N102" s="176">
        <f t="shared" si="18"/>
        <v>2391.0468812999998</v>
      </c>
      <c r="O102" s="28"/>
      <c r="P102" s="28"/>
      <c r="Q102" s="28"/>
      <c r="R102" s="12"/>
      <c r="S102" s="24"/>
      <c r="T102" s="24"/>
      <c r="U102" s="24"/>
      <c r="V102" s="4"/>
      <c r="W102" s="34"/>
      <c r="X102" s="34"/>
      <c r="Y102" s="34"/>
      <c r="Z102" s="34"/>
      <c r="AA102" s="34"/>
      <c r="AB102" s="34"/>
      <c r="AC102" s="4"/>
      <c r="AD102" s="4"/>
      <c r="AE102" s="4"/>
      <c r="AF102" s="6"/>
      <c r="AG102" s="6"/>
      <c r="AH102" s="6"/>
      <c r="AI102" s="6"/>
    </row>
    <row r="103" spans="2:35" ht="12.75" customHeight="1">
      <c r="B103" s="6"/>
      <c r="C103" s="4"/>
      <c r="D103" s="189"/>
      <c r="E103" s="190"/>
      <c r="F103" s="186"/>
      <c r="G103" s="198"/>
      <c r="H103" s="186"/>
      <c r="I103" s="192"/>
      <c r="J103" s="185"/>
      <c r="K103" s="193"/>
      <c r="L103" s="193"/>
      <c r="M103" s="194"/>
      <c r="N103" s="195"/>
      <c r="O103" s="186"/>
      <c r="P103" s="186"/>
      <c r="Q103" s="186"/>
      <c r="R103" s="186"/>
      <c r="S103" s="199"/>
      <c r="T103" s="199"/>
      <c r="U103" s="199"/>
      <c r="V103" s="4"/>
      <c r="W103" s="197"/>
      <c r="X103" s="197"/>
      <c r="Y103" s="197"/>
      <c r="Z103" s="197"/>
      <c r="AA103" s="197"/>
      <c r="AB103" s="197"/>
      <c r="AC103" s="4"/>
      <c r="AD103" s="4"/>
      <c r="AE103" s="4"/>
      <c r="AF103" s="6"/>
      <c r="AG103" s="6"/>
      <c r="AH103" s="6"/>
      <c r="AI103" s="6"/>
    </row>
    <row r="104" spans="2:35" ht="12.75" customHeight="1">
      <c r="B104" s="6"/>
      <c r="C104" s="4"/>
      <c r="D104" s="25"/>
      <c r="E104" s="27" t="s">
        <v>52</v>
      </c>
      <c r="F104" s="28"/>
      <c r="G104" s="154"/>
      <c r="H104" s="28"/>
      <c r="I104" s="155"/>
      <c r="J104" s="26"/>
      <c r="K104" s="8"/>
      <c r="L104" s="45"/>
      <c r="M104" s="71"/>
      <c r="N104" s="176"/>
      <c r="O104" s="28"/>
      <c r="P104" s="28"/>
      <c r="Q104" s="28"/>
      <c r="R104" s="12"/>
      <c r="S104" s="24"/>
      <c r="T104" s="24"/>
      <c r="U104" s="24"/>
      <c r="V104" s="4"/>
      <c r="W104" s="34"/>
      <c r="X104" s="34"/>
      <c r="Y104" s="34"/>
      <c r="Z104" s="34"/>
      <c r="AA104" s="34"/>
      <c r="AB104" s="34"/>
      <c r="AC104" s="4"/>
      <c r="AD104" s="4"/>
      <c r="AE104" s="4"/>
      <c r="AF104" s="6"/>
      <c r="AG104" s="6"/>
      <c r="AH104" s="6"/>
      <c r="AI104" s="6"/>
    </row>
    <row r="105" spans="2:35" ht="12.75" customHeight="1">
      <c r="B105" s="6"/>
      <c r="C105" s="4"/>
      <c r="D105" s="25"/>
      <c r="E105" s="27"/>
      <c r="F105" s="28" t="s">
        <v>567</v>
      </c>
      <c r="G105" s="154"/>
      <c r="H105" s="28"/>
      <c r="I105" s="155">
        <v>36</v>
      </c>
      <c r="J105" s="26" t="s">
        <v>22</v>
      </c>
      <c r="K105" s="45"/>
      <c r="L105" s="45">
        <v>35.301419999999993</v>
      </c>
      <c r="M105" s="71">
        <f t="shared" ref="M105:M106" si="19">SUM(K105:L105)</f>
        <v>35.301419999999993</v>
      </c>
      <c r="N105" s="176">
        <f t="shared" ref="N105:N106" si="20">M105*I105</f>
        <v>1270.8511199999998</v>
      </c>
      <c r="O105" s="28"/>
      <c r="P105" s="28"/>
      <c r="Q105" s="28"/>
      <c r="R105" s="12"/>
      <c r="S105" s="24"/>
      <c r="T105" s="24"/>
      <c r="U105" s="24"/>
      <c r="V105" s="4"/>
      <c r="W105" s="34"/>
      <c r="X105" s="34"/>
      <c r="Y105" s="34"/>
      <c r="Z105" s="34"/>
      <c r="AA105" s="34"/>
      <c r="AB105" s="34"/>
      <c r="AC105" s="4"/>
      <c r="AD105" s="4"/>
      <c r="AE105" s="4"/>
      <c r="AF105" s="6"/>
      <c r="AG105" s="6"/>
      <c r="AH105" s="6"/>
      <c r="AI105" s="6"/>
    </row>
    <row r="106" spans="2:35" ht="12.75" customHeight="1">
      <c r="B106" s="6"/>
      <c r="C106" s="4"/>
      <c r="D106" s="25"/>
      <c r="E106" s="27"/>
      <c r="F106" s="28" t="s">
        <v>568</v>
      </c>
      <c r="G106" s="154"/>
      <c r="H106" s="28"/>
      <c r="I106" s="155">
        <v>36</v>
      </c>
      <c r="J106" s="26" t="s">
        <v>22</v>
      </c>
      <c r="K106" s="45"/>
      <c r="L106" s="45">
        <v>66.239999999999995</v>
      </c>
      <c r="M106" s="71">
        <f t="shared" si="19"/>
        <v>66.239999999999995</v>
      </c>
      <c r="N106" s="176">
        <f t="shared" si="20"/>
        <v>2384.64</v>
      </c>
      <c r="O106" s="28"/>
      <c r="P106" s="28"/>
      <c r="Q106" s="28"/>
      <c r="R106" s="12"/>
      <c r="S106" s="24"/>
      <c r="T106" s="24"/>
      <c r="U106" s="24"/>
      <c r="V106" s="4"/>
      <c r="W106" s="34"/>
      <c r="X106" s="34"/>
      <c r="Y106" s="34"/>
      <c r="Z106" s="34"/>
      <c r="AA106" s="34"/>
      <c r="AB106" s="34"/>
      <c r="AC106" s="4"/>
      <c r="AD106" s="4"/>
      <c r="AE106" s="4"/>
      <c r="AF106" s="6"/>
      <c r="AG106" s="6"/>
      <c r="AH106" s="6"/>
      <c r="AI106" s="6"/>
    </row>
    <row r="107" spans="2:35" ht="12.75" customHeight="1">
      <c r="B107" s="6"/>
      <c r="C107" s="4"/>
      <c r="D107" s="189"/>
      <c r="E107" s="190"/>
      <c r="F107" s="184"/>
      <c r="G107" s="191"/>
      <c r="H107" s="191"/>
      <c r="I107" s="192"/>
      <c r="J107" s="183"/>
      <c r="K107" s="193"/>
      <c r="L107" s="193"/>
      <c r="M107" s="194"/>
      <c r="N107" s="195"/>
      <c r="O107" s="186"/>
      <c r="P107" s="186"/>
      <c r="Q107" s="186"/>
      <c r="R107" s="186"/>
      <c r="S107" s="199"/>
      <c r="T107" s="199"/>
      <c r="U107" s="199"/>
      <c r="V107" s="4"/>
      <c r="W107" s="197"/>
      <c r="X107" s="197"/>
      <c r="Y107" s="197"/>
      <c r="Z107" s="197"/>
      <c r="AA107" s="197"/>
      <c r="AB107" s="197"/>
      <c r="AC107" s="4"/>
      <c r="AD107" s="4"/>
      <c r="AE107" s="4"/>
      <c r="AF107" s="6"/>
      <c r="AG107" s="6"/>
      <c r="AH107" s="6"/>
      <c r="AI107" s="6"/>
    </row>
    <row r="108" spans="2:35" ht="12.75" customHeight="1">
      <c r="B108" s="6"/>
      <c r="C108" s="4"/>
      <c r="D108" s="189"/>
      <c r="E108" s="11" t="s">
        <v>580</v>
      </c>
      <c r="F108" s="184"/>
      <c r="G108" s="191"/>
      <c r="H108" s="184"/>
      <c r="I108" s="192"/>
      <c r="J108" s="193"/>
      <c r="K108" s="193"/>
      <c r="L108" s="193"/>
      <c r="M108" s="194"/>
      <c r="N108" s="195"/>
      <c r="O108" s="184"/>
      <c r="P108" s="184"/>
      <c r="Q108" s="184"/>
      <c r="R108" s="184"/>
      <c r="S108" s="196"/>
      <c r="T108" s="196"/>
      <c r="U108" s="196"/>
      <c r="V108" s="4"/>
      <c r="W108" s="197"/>
      <c r="X108" s="197"/>
      <c r="Y108" s="197"/>
      <c r="Z108" s="197"/>
      <c r="AA108" s="197"/>
      <c r="AB108" s="197"/>
      <c r="AC108" s="4"/>
      <c r="AD108" s="4"/>
      <c r="AE108" s="4"/>
      <c r="AF108" s="6"/>
      <c r="AG108" s="6"/>
      <c r="AH108" s="6"/>
      <c r="AI108" s="6"/>
    </row>
    <row r="109" spans="2:35" ht="12.75" customHeight="1">
      <c r="B109" s="6"/>
      <c r="C109" s="4"/>
      <c r="D109" s="25"/>
      <c r="E109" s="27"/>
      <c r="F109" s="28" t="s">
        <v>47</v>
      </c>
      <c r="G109" s="154"/>
      <c r="H109" s="28"/>
      <c r="I109" s="155">
        <v>12.6</v>
      </c>
      <c r="J109" s="26" t="s">
        <v>19</v>
      </c>
      <c r="K109" s="45"/>
      <c r="L109" s="45">
        <v>124.74</v>
      </c>
      <c r="M109" s="71">
        <f>SUM(K109:L109)</f>
        <v>124.74</v>
      </c>
      <c r="N109" s="176">
        <f>M109*I109</f>
        <v>1571.7239999999999</v>
      </c>
      <c r="O109" s="28"/>
      <c r="P109" s="28"/>
      <c r="Q109" s="28"/>
      <c r="R109" s="12"/>
      <c r="S109" s="24"/>
      <c r="T109" s="24"/>
      <c r="U109" s="24"/>
      <c r="V109" s="4"/>
      <c r="W109" s="34"/>
      <c r="X109" s="34"/>
      <c r="Y109" s="34"/>
      <c r="Z109" s="34"/>
      <c r="AA109" s="34"/>
      <c r="AB109" s="34"/>
      <c r="AC109" s="4"/>
      <c r="AD109" s="4"/>
      <c r="AE109" s="4"/>
      <c r="AF109" s="6"/>
      <c r="AG109" s="6"/>
      <c r="AH109" s="6"/>
      <c r="AI109" s="6"/>
    </row>
    <row r="110" spans="2:35" ht="12.75" customHeight="1">
      <c r="B110" s="6"/>
      <c r="C110" s="4"/>
      <c r="D110" s="25"/>
      <c r="E110" s="27"/>
      <c r="F110" s="28"/>
      <c r="G110" s="154"/>
      <c r="H110" s="28"/>
      <c r="I110" s="155"/>
      <c r="J110" s="26"/>
      <c r="K110" s="8"/>
      <c r="L110" s="8"/>
      <c r="M110" s="71"/>
      <c r="N110" s="175"/>
      <c r="O110" s="28"/>
      <c r="P110" s="28"/>
      <c r="Q110" s="12"/>
      <c r="R110" s="12"/>
      <c r="S110" s="24"/>
      <c r="T110" s="24"/>
      <c r="U110" s="24"/>
      <c r="V110" s="4"/>
      <c r="W110" s="34"/>
      <c r="X110" s="34"/>
      <c r="Y110" s="34"/>
      <c r="Z110" s="34"/>
      <c r="AA110" s="34"/>
      <c r="AB110" s="34"/>
      <c r="AC110" s="4"/>
      <c r="AD110" s="4"/>
      <c r="AE110" s="4"/>
      <c r="AF110" s="6"/>
      <c r="AG110" s="6"/>
      <c r="AH110" s="6"/>
      <c r="AI110" s="6"/>
    </row>
    <row r="111" spans="2:35" ht="12.75" customHeight="1">
      <c r="B111" s="6"/>
      <c r="C111" s="4"/>
      <c r="D111" s="42"/>
      <c r="E111" s="62" t="s">
        <v>55</v>
      </c>
      <c r="F111" s="63"/>
      <c r="G111" s="63"/>
      <c r="H111" s="64"/>
      <c r="I111" s="75"/>
      <c r="J111" s="65"/>
      <c r="K111" s="65"/>
      <c r="L111" s="65"/>
      <c r="M111" s="66"/>
      <c r="N111" s="67"/>
      <c r="O111" s="67"/>
      <c r="P111" s="68">
        <f>SUM(N112:N114)</f>
        <v>1590</v>
      </c>
      <c r="Q111" s="12"/>
      <c r="R111" s="12"/>
      <c r="S111" s="24"/>
      <c r="T111" s="24"/>
      <c r="U111" s="24"/>
      <c r="V111" s="4"/>
      <c r="W111" s="34"/>
      <c r="X111" s="34"/>
      <c r="Y111" s="34"/>
      <c r="Z111" s="34"/>
      <c r="AA111" s="34"/>
      <c r="AB111" s="34"/>
      <c r="AC111" s="4" t="str">
        <f>E111</f>
        <v>Concrete Pump</v>
      </c>
      <c r="AD111" s="3">
        <f>P111</f>
        <v>1590</v>
      </c>
      <c r="AE111" s="4"/>
      <c r="AF111" s="6"/>
      <c r="AG111" s="6"/>
      <c r="AH111" s="6"/>
      <c r="AI111" s="6"/>
    </row>
    <row r="112" spans="2:35" ht="12.75" customHeight="1">
      <c r="B112" s="6"/>
      <c r="C112" s="4"/>
      <c r="D112" s="25"/>
      <c r="E112" s="163" t="s">
        <v>56</v>
      </c>
      <c r="F112" s="163"/>
      <c r="G112" s="154"/>
      <c r="H112" s="28"/>
      <c r="I112" s="155"/>
      <c r="J112" s="26"/>
      <c r="K112" s="8"/>
      <c r="L112" s="8"/>
      <c r="M112" s="71"/>
      <c r="N112" s="175"/>
      <c r="O112" s="28"/>
      <c r="P112" s="28"/>
      <c r="Q112" s="28"/>
      <c r="R112" s="12"/>
      <c r="S112" s="24"/>
      <c r="T112" s="24"/>
      <c r="U112" s="24"/>
      <c r="V112" s="4"/>
      <c r="W112" s="34"/>
      <c r="X112" s="34"/>
      <c r="Y112" s="34"/>
      <c r="Z112" s="34"/>
      <c r="AA112" s="34"/>
      <c r="AB112" s="34"/>
      <c r="AC112" s="4"/>
      <c r="AD112" s="4"/>
      <c r="AE112" s="4"/>
      <c r="AF112" s="6"/>
      <c r="AG112" s="6"/>
      <c r="AH112" s="6"/>
      <c r="AI112" s="6"/>
    </row>
    <row r="113" spans="2:35" ht="12.75" customHeight="1">
      <c r="B113" s="6"/>
      <c r="C113" s="4"/>
      <c r="D113" s="25"/>
      <c r="E113" s="27"/>
      <c r="F113" s="28" t="s">
        <v>597</v>
      </c>
      <c r="G113" s="154"/>
      <c r="H113" s="28"/>
      <c r="I113" s="20">
        <v>1</v>
      </c>
      <c r="J113" s="26" t="s">
        <v>57</v>
      </c>
      <c r="K113" s="45">
        <v>1590</v>
      </c>
      <c r="L113" s="45"/>
      <c r="M113" s="71">
        <f>SUM(K113:L113)</f>
        <v>1590</v>
      </c>
      <c r="N113" s="176">
        <f>M113*I113</f>
        <v>1590</v>
      </c>
      <c r="O113" s="28"/>
      <c r="P113" s="28"/>
      <c r="Q113" s="28"/>
      <c r="R113" s="12"/>
      <c r="S113" s="24"/>
      <c r="T113" s="24"/>
      <c r="U113" s="24"/>
      <c r="V113" s="4"/>
      <c r="W113" s="34"/>
      <c r="X113" s="34"/>
      <c r="Y113" s="34"/>
      <c r="Z113" s="34"/>
      <c r="AA113" s="34"/>
      <c r="AB113" s="34"/>
      <c r="AC113" s="4"/>
      <c r="AD113" s="4"/>
      <c r="AE113" s="4"/>
      <c r="AF113" s="6"/>
      <c r="AG113" s="6"/>
      <c r="AH113" s="6"/>
      <c r="AI113" s="6"/>
    </row>
    <row r="114" spans="2:35" ht="12.75" customHeight="1">
      <c r="B114" s="6"/>
      <c r="C114" s="4"/>
      <c r="D114" s="189"/>
      <c r="E114" s="190"/>
      <c r="F114" s="186"/>
      <c r="G114" s="191"/>
      <c r="H114" s="184"/>
      <c r="I114" s="200"/>
      <c r="J114" s="183"/>
      <c r="K114" s="183"/>
      <c r="L114" s="183"/>
      <c r="M114" s="206"/>
      <c r="N114" s="195"/>
      <c r="O114" s="184"/>
      <c r="P114" s="184"/>
      <c r="Q114" s="184"/>
      <c r="R114" s="184"/>
      <c r="S114" s="196"/>
      <c r="T114" s="196"/>
      <c r="U114" s="196"/>
      <c r="V114" s="4"/>
      <c r="W114" s="197"/>
      <c r="X114" s="197"/>
      <c r="Y114" s="197"/>
      <c r="Z114" s="197"/>
      <c r="AA114" s="197"/>
      <c r="AB114" s="197"/>
      <c r="AC114" s="4"/>
      <c r="AD114" s="4"/>
      <c r="AE114" s="4"/>
      <c r="AF114" s="6"/>
      <c r="AG114" s="6"/>
      <c r="AH114" s="6"/>
      <c r="AI114" s="6"/>
    </row>
    <row r="115" spans="2:35" ht="12.75" customHeight="1">
      <c r="B115" s="6"/>
      <c r="C115" s="4"/>
      <c r="D115" s="25"/>
      <c r="E115" s="29"/>
      <c r="F115" s="163"/>
      <c r="G115" s="164"/>
      <c r="H115" s="156"/>
      <c r="I115" s="162"/>
      <c r="J115" s="162"/>
      <c r="K115" s="15"/>
      <c r="L115" s="15"/>
      <c r="M115" s="206"/>
      <c r="N115" s="176"/>
      <c r="O115" s="156"/>
      <c r="P115" s="156"/>
      <c r="Q115" s="156"/>
      <c r="R115" s="9"/>
      <c r="S115" s="43"/>
      <c r="T115" s="43"/>
      <c r="U115" s="43"/>
      <c r="V115" s="4"/>
      <c r="W115" s="34"/>
      <c r="X115" s="34"/>
      <c r="Y115" s="34"/>
      <c r="Z115" s="34"/>
      <c r="AA115" s="34"/>
      <c r="AB115" s="34"/>
      <c r="AC115" s="4"/>
      <c r="AD115" s="4"/>
      <c r="AE115" s="4"/>
      <c r="AF115" s="6"/>
      <c r="AG115" s="6"/>
      <c r="AH115" s="6"/>
      <c r="AI115" s="6"/>
    </row>
    <row r="116" spans="2:35" ht="12.75" customHeight="1">
      <c r="B116" s="6"/>
      <c r="C116" s="10"/>
      <c r="D116" s="40" t="s">
        <v>58</v>
      </c>
      <c r="E116" s="50"/>
      <c r="F116" s="51"/>
      <c r="G116" s="52"/>
      <c r="H116" s="78">
        <v>2</v>
      </c>
      <c r="I116" s="79" t="s">
        <v>337</v>
      </c>
      <c r="J116" s="55" t="s">
        <v>23</v>
      </c>
      <c r="K116" s="54" t="s">
        <v>356</v>
      </c>
      <c r="L116" s="54" t="s">
        <v>339</v>
      </c>
      <c r="M116" s="55" t="s">
        <v>340</v>
      </c>
      <c r="N116" s="56" t="s">
        <v>302</v>
      </c>
      <c r="O116" s="57"/>
      <c r="P116" s="57" t="s">
        <v>353</v>
      </c>
      <c r="Q116" s="58"/>
      <c r="R116" s="40"/>
      <c r="S116" s="40" t="s">
        <v>58</v>
      </c>
      <c r="T116" s="40"/>
      <c r="U116" s="59">
        <f>B116</f>
        <v>0</v>
      </c>
      <c r="V116" s="6"/>
      <c r="W116" s="60">
        <f>SUM(N117:N134)</f>
        <v>23641.006425</v>
      </c>
      <c r="X116" s="61">
        <f>VLOOKUP(S116,$R$418:$S$442,2,0)</f>
        <v>1083</v>
      </c>
      <c r="Y116" s="61">
        <f>SUM(W116:X116)</f>
        <v>24724.006425</v>
      </c>
      <c r="Z116" s="61">
        <f>Y116*$N$457</f>
        <v>4944.8012850000005</v>
      </c>
      <c r="AA116" s="61">
        <f>SUM(Y116:Z116)</f>
        <v>29668.807710000001</v>
      </c>
      <c r="AB116" s="42"/>
      <c r="AC116" s="4"/>
      <c r="AD116" s="4"/>
      <c r="AE116" s="4"/>
      <c r="AF116" s="6"/>
      <c r="AG116" s="6"/>
      <c r="AH116" s="6"/>
      <c r="AI116" s="6"/>
    </row>
    <row r="117" spans="2:35" ht="12.75" customHeight="1">
      <c r="B117" s="6"/>
      <c r="C117" s="4"/>
      <c r="D117" s="42"/>
      <c r="E117" s="62" t="s">
        <v>61</v>
      </c>
      <c r="F117" s="63"/>
      <c r="G117" s="63"/>
      <c r="H117" s="64"/>
      <c r="I117" s="75"/>
      <c r="J117" s="65"/>
      <c r="K117" s="65"/>
      <c r="L117" s="65"/>
      <c r="M117" s="66"/>
      <c r="N117" s="67"/>
      <c r="O117" s="67"/>
      <c r="P117" s="68">
        <f>SUM(N118:N122)</f>
        <v>9218.737079999999</v>
      </c>
      <c r="Q117" s="24"/>
      <c r="R117" s="12"/>
      <c r="S117" s="24"/>
      <c r="T117" s="24"/>
      <c r="U117" s="24"/>
      <c r="V117" s="4"/>
      <c r="W117" s="4"/>
      <c r="X117" s="4"/>
      <c r="Y117" s="4"/>
      <c r="Z117" s="4"/>
      <c r="AA117" s="4"/>
      <c r="AB117" s="4"/>
      <c r="AC117" s="4" t="str">
        <f>E117</f>
        <v xml:space="preserve">Stud Framed Walls - Supply </v>
      </c>
      <c r="AD117" s="3">
        <f>P117</f>
        <v>9218.737079999999</v>
      </c>
      <c r="AE117" s="4"/>
      <c r="AF117" s="6"/>
      <c r="AG117" s="6"/>
      <c r="AH117" s="6"/>
      <c r="AI117" s="6"/>
    </row>
    <row r="118" spans="2:35" ht="12.75" customHeight="1">
      <c r="B118" s="6"/>
      <c r="C118" s="4"/>
      <c r="D118" s="189"/>
      <c r="E118" s="11" t="s">
        <v>581</v>
      </c>
      <c r="F118" s="186"/>
      <c r="G118" s="198"/>
      <c r="H118" s="186"/>
      <c r="I118" s="192"/>
      <c r="J118" s="185"/>
      <c r="K118" s="193"/>
      <c r="L118" s="193"/>
      <c r="M118" s="194"/>
      <c r="N118" s="195"/>
      <c r="O118" s="186"/>
      <c r="P118" s="186"/>
      <c r="Q118" s="186"/>
      <c r="R118" s="186"/>
      <c r="S118" s="199"/>
      <c r="T118" s="199"/>
      <c r="U118" s="199"/>
      <c r="V118" s="4"/>
      <c r="W118" s="4"/>
      <c r="X118" s="4"/>
      <c r="Y118" s="4"/>
      <c r="Z118" s="4"/>
      <c r="AA118" s="4"/>
      <c r="AB118" s="4"/>
      <c r="AC118" s="4"/>
      <c r="AD118" s="4"/>
      <c r="AE118" s="4"/>
      <c r="AF118" s="6"/>
      <c r="AG118" s="6"/>
      <c r="AH118" s="6"/>
      <c r="AI118" s="6"/>
    </row>
    <row r="119" spans="2:35" ht="12.75" customHeight="1">
      <c r="B119" s="6"/>
      <c r="C119" s="4"/>
      <c r="D119" s="25"/>
      <c r="E119" s="27"/>
      <c r="F119" s="12" t="s">
        <v>62</v>
      </c>
      <c r="G119" s="171"/>
      <c r="H119" s="12"/>
      <c r="I119" s="20">
        <v>167.184</v>
      </c>
      <c r="J119" s="8" t="s">
        <v>2</v>
      </c>
      <c r="K119" s="45">
        <v>54.494999999999997</v>
      </c>
      <c r="L119" s="45"/>
      <c r="M119" s="71">
        <f>SUM(K119:L119)</f>
        <v>54.494999999999997</v>
      </c>
      <c r="N119" s="176">
        <f>M119*I119</f>
        <v>9110.6920799999989</v>
      </c>
      <c r="O119" s="28"/>
      <c r="P119" s="28"/>
      <c r="Q119" s="28"/>
      <c r="R119" s="12"/>
      <c r="S119" s="24"/>
      <c r="T119" s="24"/>
      <c r="U119" s="24"/>
      <c r="V119" s="4"/>
      <c r="W119" s="4"/>
      <c r="X119" s="4"/>
      <c r="Y119" s="4"/>
      <c r="Z119" s="4"/>
      <c r="AA119" s="4"/>
      <c r="AB119" s="4"/>
      <c r="AC119" s="4"/>
      <c r="AD119" s="4"/>
      <c r="AE119" s="4"/>
      <c r="AF119" s="6"/>
      <c r="AG119" s="6"/>
      <c r="AH119" s="6"/>
      <c r="AI119" s="6"/>
    </row>
    <row r="120" spans="2:35" ht="12.75" customHeight="1">
      <c r="B120" s="6"/>
      <c r="C120" s="4"/>
      <c r="D120" s="189"/>
      <c r="E120" s="190"/>
      <c r="F120" s="186"/>
      <c r="G120" s="198"/>
      <c r="H120" s="186"/>
      <c r="I120" s="192"/>
      <c r="J120" s="183"/>
      <c r="K120" s="193"/>
      <c r="L120" s="193"/>
      <c r="M120" s="194"/>
      <c r="N120" s="195"/>
      <c r="O120" s="186"/>
      <c r="P120" s="186"/>
      <c r="Q120" s="186"/>
      <c r="R120" s="186"/>
      <c r="S120" s="199"/>
      <c r="T120" s="199"/>
      <c r="U120" s="199"/>
      <c r="V120" s="4"/>
      <c r="W120" s="4"/>
      <c r="X120" s="4"/>
      <c r="Y120" s="4"/>
      <c r="Z120" s="4"/>
      <c r="AA120" s="4"/>
      <c r="AB120" s="4"/>
      <c r="AC120" s="4"/>
      <c r="AD120" s="4"/>
      <c r="AE120" s="4"/>
      <c r="AF120" s="6"/>
      <c r="AG120" s="6"/>
      <c r="AH120" s="6"/>
      <c r="AI120" s="6"/>
    </row>
    <row r="121" spans="2:35" ht="12.75" customHeight="1">
      <c r="B121" s="6"/>
      <c r="C121" s="4"/>
      <c r="D121" s="189"/>
      <c r="E121" s="190" t="s">
        <v>583</v>
      </c>
      <c r="F121" s="186"/>
      <c r="G121" s="198"/>
      <c r="H121" s="186"/>
      <c r="I121" s="192"/>
      <c r="J121" s="183"/>
      <c r="K121" s="193"/>
      <c r="L121" s="193"/>
      <c r="M121" s="194"/>
      <c r="N121" s="195"/>
      <c r="O121" s="186"/>
      <c r="P121" s="186"/>
      <c r="Q121" s="186"/>
      <c r="R121" s="186"/>
      <c r="S121" s="199"/>
      <c r="T121" s="199"/>
      <c r="U121" s="199"/>
      <c r="V121" s="4"/>
      <c r="W121" s="4"/>
      <c r="X121" s="4"/>
      <c r="Y121" s="4"/>
      <c r="Z121" s="4"/>
      <c r="AA121" s="4"/>
      <c r="AB121" s="4"/>
      <c r="AC121" s="4"/>
      <c r="AD121" s="4"/>
      <c r="AE121" s="4"/>
      <c r="AF121" s="6"/>
      <c r="AG121" s="6"/>
      <c r="AH121" s="6"/>
      <c r="AI121" s="6"/>
    </row>
    <row r="122" spans="2:35" ht="12.75" customHeight="1">
      <c r="B122" s="6"/>
      <c r="C122" s="4"/>
      <c r="D122" s="25"/>
      <c r="E122" s="27"/>
      <c r="F122" s="12" t="s">
        <v>63</v>
      </c>
      <c r="G122" s="171"/>
      <c r="H122" s="12"/>
      <c r="I122" s="20">
        <v>2.8</v>
      </c>
      <c r="J122" s="8" t="s">
        <v>12</v>
      </c>
      <c r="K122" s="45">
        <v>38.587499999999999</v>
      </c>
      <c r="L122" s="45"/>
      <c r="M122" s="71">
        <f t="shared" ref="M122" si="21">SUM(K122:L122)</f>
        <v>38.587499999999999</v>
      </c>
      <c r="N122" s="176">
        <f t="shared" ref="N122" si="22">M122*I122</f>
        <v>108.04499999999999</v>
      </c>
      <c r="O122" s="28"/>
      <c r="P122" s="28"/>
      <c r="Q122" s="28"/>
      <c r="R122" s="12"/>
      <c r="S122" s="24"/>
      <c r="T122" s="24"/>
      <c r="U122" s="24"/>
      <c r="V122" s="4"/>
      <c r="W122" s="4"/>
      <c r="X122" s="4"/>
      <c r="Y122" s="4"/>
      <c r="Z122" s="4"/>
      <c r="AA122" s="4"/>
      <c r="AB122" s="4"/>
      <c r="AC122" s="4"/>
      <c r="AD122" s="4"/>
      <c r="AE122" s="4"/>
      <c r="AF122" s="6"/>
      <c r="AG122" s="6"/>
      <c r="AH122" s="6"/>
      <c r="AI122" s="6"/>
    </row>
    <row r="123" spans="2:35" ht="12.75" customHeight="1">
      <c r="B123" s="6"/>
      <c r="C123" s="4"/>
      <c r="D123" s="6"/>
      <c r="E123" s="4"/>
      <c r="F123" s="4"/>
      <c r="G123" s="17"/>
      <c r="H123" s="4"/>
      <c r="I123" s="10"/>
      <c r="J123" s="16"/>
      <c r="K123" s="16"/>
      <c r="L123" s="16"/>
      <c r="M123" s="194"/>
      <c r="N123" s="3"/>
      <c r="O123" s="4"/>
      <c r="P123" s="4"/>
      <c r="Q123" s="4"/>
      <c r="R123" s="4"/>
      <c r="S123" s="4"/>
      <c r="T123" s="4"/>
      <c r="U123" s="4"/>
      <c r="V123" s="4"/>
      <c r="W123" s="4"/>
      <c r="X123" s="4"/>
      <c r="Y123" s="4"/>
      <c r="Z123" s="4"/>
      <c r="AA123" s="4"/>
      <c r="AB123" s="4"/>
      <c r="AC123" s="4"/>
      <c r="AD123" s="4"/>
      <c r="AE123" s="4"/>
      <c r="AF123" s="6"/>
      <c r="AG123" s="6"/>
      <c r="AH123" s="6"/>
      <c r="AI123" s="6"/>
    </row>
    <row r="124" spans="2:35" ht="12.75" customHeight="1">
      <c r="B124" s="6"/>
      <c r="C124" s="4"/>
      <c r="D124" s="42"/>
      <c r="E124" s="62" t="s">
        <v>65</v>
      </c>
      <c r="F124" s="63"/>
      <c r="G124" s="63"/>
      <c r="H124" s="64"/>
      <c r="I124" s="75"/>
      <c r="J124" s="65"/>
      <c r="K124" s="65"/>
      <c r="L124" s="65"/>
      <c r="M124" s="66"/>
      <c r="N124" s="67"/>
      <c r="O124" s="67"/>
      <c r="P124" s="68">
        <f>SUM(N125:N133)</f>
        <v>14422.269345000002</v>
      </c>
      <c r="Q124" s="24"/>
      <c r="R124" s="12"/>
      <c r="S124" s="24"/>
      <c r="T124" s="24"/>
      <c r="U124" s="24"/>
      <c r="V124" s="4"/>
      <c r="W124" s="4"/>
      <c r="X124" s="4"/>
      <c r="Y124" s="4"/>
      <c r="Z124" s="4"/>
      <c r="AA124" s="4"/>
      <c r="AB124" s="4"/>
      <c r="AC124" s="4" t="str">
        <f>E124</f>
        <v>Roof Framing - Supply</v>
      </c>
      <c r="AD124" s="3">
        <f>P124</f>
        <v>14422.269345000002</v>
      </c>
      <c r="AE124" s="4"/>
      <c r="AF124" s="6"/>
      <c r="AG124" s="6"/>
      <c r="AH124" s="6"/>
      <c r="AI124" s="6"/>
    </row>
    <row r="125" spans="2:35" ht="12.75" customHeight="1">
      <c r="B125" s="6"/>
      <c r="C125" s="4"/>
      <c r="D125" s="189"/>
      <c r="E125" s="11" t="s">
        <v>581</v>
      </c>
      <c r="F125" s="186"/>
      <c r="G125" s="198"/>
      <c r="H125" s="186"/>
      <c r="I125" s="192"/>
      <c r="J125" s="185"/>
      <c r="K125" s="193"/>
      <c r="L125" s="193"/>
      <c r="M125" s="194"/>
      <c r="N125" s="195"/>
      <c r="O125" s="186"/>
      <c r="P125" s="186"/>
      <c r="Q125" s="186"/>
      <c r="R125" s="186"/>
      <c r="S125" s="199"/>
      <c r="T125" s="199"/>
      <c r="U125" s="199"/>
      <c r="V125" s="4"/>
      <c r="W125" s="4"/>
      <c r="X125" s="4"/>
      <c r="Y125" s="4"/>
      <c r="Z125" s="4"/>
      <c r="AA125" s="4"/>
      <c r="AB125" s="4"/>
      <c r="AC125" s="4"/>
      <c r="AD125" s="4"/>
      <c r="AE125" s="4"/>
      <c r="AF125" s="6"/>
      <c r="AG125" s="6"/>
      <c r="AH125" s="6"/>
      <c r="AI125" s="6"/>
    </row>
    <row r="126" spans="2:35" ht="12.75" customHeight="1">
      <c r="B126" s="6"/>
      <c r="C126" s="4"/>
      <c r="D126" s="25"/>
      <c r="E126" s="27"/>
      <c r="F126" s="28" t="s">
        <v>66</v>
      </c>
      <c r="G126" s="154"/>
      <c r="H126" s="28"/>
      <c r="I126" s="155">
        <v>175.98900000000003</v>
      </c>
      <c r="J126" s="26" t="s">
        <v>2</v>
      </c>
      <c r="K126" s="45">
        <v>2.7300000000000004</v>
      </c>
      <c r="L126" s="45"/>
      <c r="M126" s="71">
        <f>SUM(K126:L126)</f>
        <v>2.7300000000000004</v>
      </c>
      <c r="N126" s="176">
        <f>M126*I126</f>
        <v>480.44997000000018</v>
      </c>
      <c r="O126" s="28"/>
      <c r="P126" s="28"/>
      <c r="Q126" s="28"/>
      <c r="R126" s="12"/>
      <c r="S126" s="24"/>
      <c r="T126" s="24"/>
      <c r="U126" s="24"/>
      <c r="V126" s="4"/>
      <c r="W126" s="4"/>
      <c r="X126" s="4"/>
      <c r="Y126" s="4"/>
      <c r="Z126" s="4"/>
      <c r="AA126" s="4"/>
      <c r="AB126" s="4"/>
      <c r="AC126" s="4"/>
      <c r="AD126" s="4"/>
      <c r="AE126" s="4"/>
      <c r="AF126" s="6"/>
      <c r="AG126" s="6"/>
      <c r="AH126" s="6"/>
      <c r="AI126" s="6"/>
    </row>
    <row r="127" spans="2:35" ht="12.75" customHeight="1">
      <c r="B127" s="6"/>
      <c r="C127" s="4"/>
      <c r="D127" s="25"/>
      <c r="E127" s="27"/>
      <c r="F127" s="28" t="s">
        <v>67</v>
      </c>
      <c r="G127" s="154"/>
      <c r="H127" s="28"/>
      <c r="I127" s="155">
        <v>175.98900000000003</v>
      </c>
      <c r="J127" s="26" t="s">
        <v>2</v>
      </c>
      <c r="K127" s="45">
        <v>56.02</v>
      </c>
      <c r="L127" s="45"/>
      <c r="M127" s="71">
        <f t="shared" ref="M127:M131" si="23">SUM(K127:L127)</f>
        <v>56.02</v>
      </c>
      <c r="N127" s="176">
        <f t="shared" ref="N127:N131" si="24">M127*I127</f>
        <v>9858.9037800000024</v>
      </c>
      <c r="O127" s="28"/>
      <c r="P127" s="28"/>
      <c r="Q127" s="28"/>
      <c r="R127" s="12"/>
      <c r="S127" s="24"/>
      <c r="T127" s="24"/>
      <c r="U127" s="24"/>
      <c r="V127" s="4"/>
      <c r="W127" s="4"/>
      <c r="X127" s="4"/>
      <c r="Y127" s="4"/>
      <c r="Z127" s="4"/>
      <c r="AA127" s="4"/>
      <c r="AB127" s="4"/>
      <c r="AC127" s="4"/>
      <c r="AD127" s="4"/>
      <c r="AE127" s="4"/>
      <c r="AF127" s="6"/>
      <c r="AG127" s="6"/>
      <c r="AH127" s="6"/>
      <c r="AI127" s="6"/>
    </row>
    <row r="128" spans="2:35" ht="12.75" customHeight="1">
      <c r="B128" s="6"/>
      <c r="C128" s="4"/>
      <c r="D128" s="189"/>
      <c r="E128" s="190"/>
      <c r="F128" s="186"/>
      <c r="G128" s="198"/>
      <c r="H128" s="186"/>
      <c r="I128" s="192"/>
      <c r="J128" s="185"/>
      <c r="K128" s="193"/>
      <c r="L128" s="193"/>
      <c r="M128" s="194"/>
      <c r="N128" s="195"/>
      <c r="O128" s="186"/>
      <c r="P128" s="186"/>
      <c r="Q128" s="186"/>
      <c r="R128" s="186"/>
      <c r="S128" s="199"/>
      <c r="T128" s="199"/>
      <c r="U128" s="199"/>
      <c r="V128" s="4"/>
      <c r="W128" s="4"/>
      <c r="X128" s="4"/>
      <c r="Y128" s="4"/>
      <c r="Z128" s="4"/>
      <c r="AA128" s="4"/>
      <c r="AB128" s="4"/>
      <c r="AC128" s="4"/>
      <c r="AD128" s="4"/>
      <c r="AE128" s="4"/>
      <c r="AF128" s="6"/>
      <c r="AG128" s="6"/>
      <c r="AH128" s="6"/>
      <c r="AI128" s="6"/>
    </row>
    <row r="129" spans="2:35" ht="12.75" customHeight="1">
      <c r="B129" s="6"/>
      <c r="C129" s="4"/>
      <c r="D129" s="189"/>
      <c r="E129" s="190"/>
      <c r="F129" s="186"/>
      <c r="G129" s="198"/>
      <c r="H129" s="186"/>
      <c r="I129" s="192"/>
      <c r="J129" s="185"/>
      <c r="K129" s="193"/>
      <c r="L129" s="193"/>
      <c r="M129" s="194"/>
      <c r="N129" s="195"/>
      <c r="O129" s="186"/>
      <c r="P129" s="186"/>
      <c r="Q129" s="186"/>
      <c r="R129" s="186"/>
      <c r="S129" s="199"/>
      <c r="T129" s="199"/>
      <c r="U129" s="199"/>
      <c r="V129" s="4"/>
      <c r="W129" s="4"/>
      <c r="X129" s="4"/>
      <c r="Y129" s="4"/>
      <c r="Z129" s="4"/>
      <c r="AA129" s="4"/>
      <c r="AB129" s="4"/>
      <c r="AC129" s="4"/>
      <c r="AD129" s="4"/>
      <c r="AE129" s="4"/>
      <c r="AF129" s="6"/>
      <c r="AG129" s="6"/>
      <c r="AH129" s="6"/>
      <c r="AI129" s="6"/>
    </row>
    <row r="130" spans="2:35" ht="12.75" customHeight="1">
      <c r="B130" s="6"/>
      <c r="C130" s="4"/>
      <c r="D130" s="189"/>
      <c r="E130" s="11" t="s">
        <v>582</v>
      </c>
      <c r="F130" s="186"/>
      <c r="G130" s="198"/>
      <c r="H130" s="186"/>
      <c r="I130" s="208"/>
      <c r="J130" s="183"/>
      <c r="K130" s="193"/>
      <c r="L130" s="193"/>
      <c r="M130" s="194"/>
      <c r="N130" s="195"/>
      <c r="O130" s="186"/>
      <c r="P130" s="186"/>
      <c r="Q130" s="186"/>
      <c r="R130" s="186"/>
      <c r="S130" s="199"/>
      <c r="T130" s="199"/>
      <c r="U130" s="199"/>
      <c r="V130" s="4"/>
      <c r="W130" s="4"/>
      <c r="X130" s="4"/>
      <c r="Y130" s="4"/>
      <c r="Z130" s="4"/>
      <c r="AA130" s="4"/>
      <c r="AB130" s="4"/>
      <c r="AC130" s="4"/>
      <c r="AD130" s="4"/>
      <c r="AE130" s="4"/>
      <c r="AF130" s="6"/>
      <c r="AG130" s="6"/>
      <c r="AH130" s="6"/>
      <c r="AI130" s="6"/>
    </row>
    <row r="131" spans="2:35" ht="12.75" customHeight="1">
      <c r="B131" s="6"/>
      <c r="C131" s="4"/>
      <c r="D131" s="25"/>
      <c r="E131" s="27"/>
      <c r="F131" s="28" t="s">
        <v>60</v>
      </c>
      <c r="G131" s="154"/>
      <c r="H131" s="28"/>
      <c r="I131" s="155">
        <v>65.615000000000009</v>
      </c>
      <c r="J131" s="26" t="s">
        <v>12</v>
      </c>
      <c r="K131" s="45">
        <v>55.125</v>
      </c>
      <c r="L131" s="45"/>
      <c r="M131" s="71">
        <f t="shared" si="23"/>
        <v>55.125</v>
      </c>
      <c r="N131" s="176">
        <f t="shared" si="24"/>
        <v>3617.0268750000005</v>
      </c>
      <c r="O131" s="28"/>
      <c r="P131" s="28"/>
      <c r="Q131" s="28"/>
      <c r="R131" s="12"/>
      <c r="S131" s="24"/>
      <c r="T131" s="24"/>
      <c r="U131" s="24"/>
      <c r="V131" s="4"/>
      <c r="W131" s="4"/>
      <c r="X131" s="4"/>
      <c r="Y131" s="4"/>
      <c r="Z131" s="4"/>
      <c r="AA131" s="4"/>
      <c r="AB131" s="4"/>
      <c r="AC131" s="4"/>
      <c r="AD131" s="4"/>
      <c r="AE131" s="4"/>
      <c r="AF131" s="6"/>
      <c r="AG131" s="6"/>
      <c r="AH131" s="6"/>
      <c r="AI131" s="6"/>
    </row>
    <row r="132" spans="2:35" ht="12.75" customHeight="1">
      <c r="B132" s="6"/>
      <c r="C132" s="4"/>
      <c r="D132" s="25"/>
      <c r="E132" s="27"/>
      <c r="F132" s="186" t="s">
        <v>559</v>
      </c>
      <c r="G132" s="157"/>
      <c r="H132" s="156"/>
      <c r="I132" s="155">
        <v>31.56</v>
      </c>
      <c r="J132" s="162" t="s">
        <v>12</v>
      </c>
      <c r="K132" s="45">
        <v>14.762</v>
      </c>
      <c r="L132" s="45"/>
      <c r="M132" s="71">
        <f t="shared" ref="M132" si="25">SUM(K132:L132)</f>
        <v>14.762</v>
      </c>
      <c r="N132" s="176">
        <f t="shared" ref="N132" si="26">M132*I132</f>
        <v>465.88871999999998</v>
      </c>
      <c r="O132" s="28"/>
      <c r="P132" s="28"/>
      <c r="Q132" s="28"/>
      <c r="R132" s="9"/>
      <c r="S132" s="43"/>
      <c r="T132" s="43"/>
      <c r="U132" s="43"/>
      <c r="V132" s="4"/>
      <c r="W132" s="4"/>
      <c r="X132" s="4"/>
      <c r="Y132" s="4"/>
      <c r="Z132" s="4"/>
      <c r="AA132" s="4"/>
      <c r="AB132" s="4"/>
      <c r="AC132" s="4"/>
      <c r="AD132" s="4"/>
      <c r="AE132" s="4"/>
      <c r="AF132" s="6"/>
      <c r="AG132" s="6"/>
      <c r="AH132" s="6"/>
      <c r="AI132" s="6"/>
    </row>
    <row r="133" spans="2:35" ht="12.75" customHeight="1">
      <c r="B133" s="6"/>
      <c r="C133" s="4"/>
      <c r="D133" s="189"/>
      <c r="E133" s="190"/>
      <c r="F133" s="184"/>
      <c r="G133" s="191"/>
      <c r="H133" s="184"/>
      <c r="I133" s="200"/>
      <c r="J133" s="183"/>
      <c r="K133" s="193"/>
      <c r="L133" s="193"/>
      <c r="M133" s="201"/>
      <c r="N133" s="195"/>
      <c r="O133" s="184"/>
      <c r="P133" s="184"/>
      <c r="Q133" s="184"/>
      <c r="R133" s="184"/>
      <c r="S133" s="196"/>
      <c r="T133" s="196"/>
      <c r="U133" s="196"/>
      <c r="V133" s="4"/>
      <c r="W133" s="4"/>
      <c r="X133" s="4"/>
      <c r="Y133" s="4"/>
      <c r="Z133" s="4"/>
      <c r="AA133" s="4"/>
      <c r="AB133" s="4"/>
      <c r="AC133" s="4"/>
      <c r="AD133" s="4"/>
      <c r="AE133" s="4"/>
      <c r="AF133" s="6"/>
      <c r="AG133" s="6"/>
      <c r="AH133" s="6"/>
      <c r="AI133" s="6"/>
    </row>
    <row r="134" spans="2:35" ht="12.75" customHeight="1">
      <c r="B134" s="6"/>
      <c r="C134" s="4"/>
      <c r="D134" s="25"/>
      <c r="E134" s="27"/>
      <c r="F134" s="28"/>
      <c r="G134" s="157"/>
      <c r="H134" s="156"/>
      <c r="I134" s="158"/>
      <c r="J134" s="162"/>
      <c r="K134" s="15"/>
      <c r="L134" s="15"/>
      <c r="M134" s="74"/>
      <c r="N134" s="176"/>
      <c r="O134" s="156"/>
      <c r="P134" s="156"/>
      <c r="Q134" s="156"/>
      <c r="R134" s="9"/>
      <c r="S134" s="43"/>
      <c r="T134" s="43"/>
      <c r="U134" s="43"/>
      <c r="V134" s="4"/>
      <c r="W134" s="34"/>
      <c r="X134" s="34"/>
      <c r="Y134" s="34"/>
      <c r="Z134" s="34"/>
      <c r="AA134" s="34"/>
      <c r="AB134" s="34"/>
      <c r="AC134" s="4"/>
      <c r="AD134" s="4"/>
      <c r="AE134" s="4"/>
      <c r="AF134" s="6"/>
      <c r="AG134" s="6"/>
      <c r="AH134" s="6"/>
      <c r="AI134" s="6"/>
    </row>
    <row r="135" spans="2:35" ht="12.75" customHeight="1">
      <c r="B135" s="6"/>
      <c r="C135" s="10"/>
      <c r="D135" s="40" t="s">
        <v>68</v>
      </c>
      <c r="E135" s="50"/>
      <c r="F135" s="51"/>
      <c r="G135" s="52"/>
      <c r="H135" s="78">
        <v>2</v>
      </c>
      <c r="I135" s="79" t="s">
        <v>337</v>
      </c>
      <c r="J135" s="55" t="s">
        <v>23</v>
      </c>
      <c r="K135" s="54" t="s">
        <v>356</v>
      </c>
      <c r="L135" s="54" t="s">
        <v>339</v>
      </c>
      <c r="M135" s="55" t="s">
        <v>340</v>
      </c>
      <c r="N135" s="56" t="s">
        <v>302</v>
      </c>
      <c r="O135" s="57"/>
      <c r="P135" s="57" t="s">
        <v>353</v>
      </c>
      <c r="Q135" s="58"/>
      <c r="R135" s="40"/>
      <c r="S135" s="40" t="str">
        <f>D135</f>
        <v xml:space="preserve">Structural Steel </v>
      </c>
      <c r="T135" s="40"/>
      <c r="U135" s="59">
        <f>B135</f>
        <v>0</v>
      </c>
      <c r="V135" s="6"/>
      <c r="W135" s="60">
        <f>SUM(N136:N162)</f>
        <v>32530.160880000003</v>
      </c>
      <c r="X135" s="61">
        <f>VLOOKUP(S135,$R$418:$S$442,2,0)</f>
        <v>1490</v>
      </c>
      <c r="Y135" s="61">
        <f>SUM(W135:X135)</f>
        <v>34020.160880000003</v>
      </c>
      <c r="Z135" s="61">
        <f>Y135*$N$457</f>
        <v>6804.0321760000006</v>
      </c>
      <c r="AA135" s="61">
        <f>SUM(Y135:Z135)</f>
        <v>40824.193056000004</v>
      </c>
      <c r="AB135" s="42"/>
      <c r="AC135" s="4"/>
      <c r="AD135" s="4"/>
      <c r="AE135" s="4"/>
      <c r="AF135" s="6"/>
      <c r="AG135" s="6"/>
      <c r="AH135" s="6"/>
      <c r="AI135" s="6"/>
    </row>
    <row r="136" spans="2:35" ht="12.75" customHeight="1">
      <c r="B136" s="6"/>
      <c r="C136" s="4"/>
      <c r="D136" s="42"/>
      <c r="E136" s="62" t="s">
        <v>82</v>
      </c>
      <c r="F136" s="63"/>
      <c r="G136" s="63"/>
      <c r="H136" s="64"/>
      <c r="I136" s="75"/>
      <c r="J136" s="65"/>
      <c r="K136" s="65"/>
      <c r="L136" s="65"/>
      <c r="M136" s="66"/>
      <c r="N136" s="67"/>
      <c r="O136" s="67"/>
      <c r="P136" s="68">
        <f>SUM(N137:N146)</f>
        <v>16154.2636</v>
      </c>
      <c r="Q136" s="24"/>
      <c r="R136" s="12"/>
      <c r="S136" s="24"/>
      <c r="T136" s="24"/>
      <c r="U136" s="24"/>
      <c r="V136" s="4"/>
      <c r="W136" s="4"/>
      <c r="X136" s="4"/>
      <c r="Y136" s="4"/>
      <c r="Z136" s="4"/>
      <c r="AA136" s="4"/>
      <c r="AB136" s="4"/>
      <c r="AC136" s="4" t="str">
        <f>E136</f>
        <v>Structural Beams Roof - Supply</v>
      </c>
      <c r="AD136" s="3">
        <f>P136</f>
        <v>16154.2636</v>
      </c>
      <c r="AE136" s="4"/>
      <c r="AF136" s="6"/>
      <c r="AG136" s="6"/>
      <c r="AH136" s="6"/>
      <c r="AI136" s="6"/>
    </row>
    <row r="137" spans="2:35" ht="12.75" customHeight="1">
      <c r="B137" s="6"/>
      <c r="C137" s="4"/>
      <c r="D137" s="189"/>
      <c r="E137" s="11" t="s">
        <v>584</v>
      </c>
      <c r="F137" s="186"/>
      <c r="G137" s="198"/>
      <c r="H137" s="186"/>
      <c r="I137" s="192"/>
      <c r="J137" s="185"/>
      <c r="K137" s="193"/>
      <c r="L137" s="193"/>
      <c r="M137" s="194"/>
      <c r="N137" s="195"/>
      <c r="O137" s="186"/>
      <c r="P137" s="186"/>
      <c r="Q137" s="186"/>
      <c r="R137" s="186"/>
      <c r="S137" s="199"/>
      <c r="T137" s="199"/>
      <c r="U137" s="199"/>
      <c r="V137" s="4"/>
      <c r="W137" s="4"/>
      <c r="X137" s="4"/>
      <c r="Y137" s="4"/>
      <c r="Z137" s="4"/>
      <c r="AA137" s="4"/>
      <c r="AB137" s="4"/>
      <c r="AC137" s="4"/>
      <c r="AD137" s="4"/>
      <c r="AE137" s="4"/>
      <c r="AF137" s="6"/>
      <c r="AG137" s="6"/>
      <c r="AH137" s="6"/>
      <c r="AI137" s="6"/>
    </row>
    <row r="138" spans="2:35" ht="12.75" customHeight="1">
      <c r="B138" s="6"/>
      <c r="C138" s="4"/>
      <c r="D138" s="25"/>
      <c r="E138" s="11"/>
      <c r="F138" s="12" t="s">
        <v>70</v>
      </c>
      <c r="G138" s="171"/>
      <c r="H138" s="12"/>
      <c r="I138" s="20">
        <v>15.290000000000001</v>
      </c>
      <c r="J138" s="8" t="s">
        <v>12</v>
      </c>
      <c r="K138" s="45">
        <v>173.8</v>
      </c>
      <c r="L138" s="45"/>
      <c r="M138" s="71">
        <f>SUM(K138:L138)</f>
        <v>173.8</v>
      </c>
      <c r="N138" s="176">
        <f>M138*I138</f>
        <v>2657.4020000000005</v>
      </c>
      <c r="O138" s="28"/>
      <c r="P138" s="28"/>
      <c r="Q138" s="28"/>
      <c r="R138" s="12"/>
      <c r="S138" s="24"/>
      <c r="T138" s="24"/>
      <c r="U138" s="24"/>
      <c r="V138" s="4"/>
      <c r="W138" s="4"/>
      <c r="X138" s="4"/>
      <c r="Y138" s="4"/>
      <c r="Z138" s="4"/>
      <c r="AA138" s="4"/>
      <c r="AB138" s="4"/>
      <c r="AC138" s="4"/>
      <c r="AD138" s="4"/>
      <c r="AE138" s="4"/>
      <c r="AF138" s="6"/>
      <c r="AG138" s="6"/>
      <c r="AH138" s="6"/>
      <c r="AI138" s="6"/>
    </row>
    <row r="139" spans="2:35" ht="12.75" customHeight="1">
      <c r="B139" s="6"/>
      <c r="C139" s="4"/>
      <c r="D139" s="25"/>
      <c r="E139" s="11"/>
      <c r="F139" s="12" t="s">
        <v>569</v>
      </c>
      <c r="G139" s="171"/>
      <c r="H139" s="12"/>
      <c r="I139" s="20">
        <v>14.278000000000002</v>
      </c>
      <c r="J139" s="8" t="s">
        <v>12</v>
      </c>
      <c r="K139" s="45">
        <v>217.2</v>
      </c>
      <c r="L139" s="45"/>
      <c r="M139" s="71">
        <f t="shared" ref="M139:M145" si="27">SUM(K139:L139)</f>
        <v>217.2</v>
      </c>
      <c r="N139" s="176">
        <f t="shared" ref="N139:N145" si="28">M139*I139</f>
        <v>3101.1816000000003</v>
      </c>
      <c r="O139" s="28"/>
      <c r="P139" s="28"/>
      <c r="Q139" s="28"/>
      <c r="R139" s="12"/>
      <c r="S139" s="24"/>
      <c r="T139" s="24"/>
      <c r="U139" s="24"/>
      <c r="V139" s="4"/>
      <c r="W139" s="4"/>
      <c r="X139" s="4"/>
      <c r="Y139" s="4"/>
      <c r="Z139" s="4"/>
      <c r="AA139" s="4"/>
      <c r="AB139" s="4"/>
      <c r="AC139" s="4"/>
      <c r="AD139" s="4"/>
      <c r="AE139" s="4"/>
      <c r="AF139" s="6"/>
      <c r="AG139" s="6"/>
      <c r="AH139" s="6"/>
      <c r="AI139" s="6"/>
    </row>
    <row r="140" spans="2:35" ht="12.75" customHeight="1">
      <c r="B140" s="6"/>
      <c r="C140" s="4"/>
      <c r="D140" s="189"/>
      <c r="E140" s="11"/>
      <c r="F140" s="186"/>
      <c r="G140" s="198"/>
      <c r="H140" s="186"/>
      <c r="I140" s="192"/>
      <c r="J140" s="183"/>
      <c r="K140" s="193"/>
      <c r="L140" s="193"/>
      <c r="M140" s="194"/>
      <c r="N140" s="195"/>
      <c r="O140" s="186"/>
      <c r="P140" s="186"/>
      <c r="Q140" s="186"/>
      <c r="R140" s="186"/>
      <c r="S140" s="199"/>
      <c r="T140" s="199"/>
      <c r="U140" s="199"/>
      <c r="V140" s="4"/>
      <c r="W140" s="4"/>
      <c r="X140" s="4"/>
      <c r="Y140" s="4"/>
      <c r="Z140" s="4"/>
      <c r="AA140" s="4"/>
      <c r="AB140" s="4"/>
      <c r="AC140" s="4"/>
      <c r="AD140" s="4"/>
      <c r="AE140" s="4"/>
      <c r="AF140" s="6"/>
      <c r="AG140" s="6"/>
      <c r="AH140" s="6"/>
      <c r="AI140" s="6"/>
    </row>
    <row r="141" spans="2:35" ht="12.75" customHeight="1">
      <c r="B141" s="6"/>
      <c r="C141" s="4"/>
      <c r="D141" s="189"/>
      <c r="E141" s="11" t="s">
        <v>585</v>
      </c>
      <c r="F141" s="186"/>
      <c r="G141" s="198"/>
      <c r="H141" s="186"/>
      <c r="I141" s="192"/>
      <c r="J141" s="183"/>
      <c r="K141" s="193"/>
      <c r="L141" s="193"/>
      <c r="M141" s="194"/>
      <c r="N141" s="195"/>
      <c r="O141" s="186"/>
      <c r="P141" s="186"/>
      <c r="Q141" s="186"/>
      <c r="R141" s="186"/>
      <c r="S141" s="199"/>
      <c r="T141" s="199"/>
      <c r="U141" s="199"/>
      <c r="V141" s="4"/>
      <c r="W141" s="4"/>
      <c r="X141" s="4"/>
      <c r="Y141" s="4"/>
      <c r="Z141" s="4"/>
      <c r="AA141" s="4"/>
      <c r="AB141" s="4"/>
      <c r="AC141" s="4"/>
      <c r="AD141" s="4"/>
      <c r="AE141" s="4"/>
      <c r="AF141" s="6"/>
      <c r="AG141" s="6"/>
      <c r="AH141" s="6"/>
      <c r="AI141" s="6"/>
    </row>
    <row r="142" spans="2:35" ht="12.75" customHeight="1">
      <c r="B142" s="6"/>
      <c r="C142" s="4"/>
      <c r="D142" s="25"/>
      <c r="E142" s="11"/>
      <c r="F142" s="12" t="s">
        <v>83</v>
      </c>
      <c r="G142" s="171"/>
      <c r="H142" s="12"/>
      <c r="I142" s="20">
        <v>5</v>
      </c>
      <c r="J142" s="162" t="s">
        <v>11</v>
      </c>
      <c r="K142" s="45">
        <v>988</v>
      </c>
      <c r="L142" s="45"/>
      <c r="M142" s="71">
        <f t="shared" si="27"/>
        <v>988</v>
      </c>
      <c r="N142" s="176">
        <f t="shared" si="28"/>
        <v>4940</v>
      </c>
      <c r="O142" s="28"/>
      <c r="P142" s="28"/>
      <c r="Q142" s="28"/>
      <c r="R142" s="12"/>
      <c r="S142" s="24"/>
      <c r="T142" s="24"/>
      <c r="U142" s="24"/>
      <c r="V142" s="4"/>
      <c r="W142" s="4"/>
      <c r="X142" s="4"/>
      <c r="Y142" s="4"/>
      <c r="Z142" s="4"/>
      <c r="AA142" s="4"/>
      <c r="AB142" s="4"/>
      <c r="AC142" s="4"/>
      <c r="AD142" s="4"/>
      <c r="AE142" s="4"/>
      <c r="AF142" s="6"/>
      <c r="AG142" s="6"/>
      <c r="AH142" s="6"/>
      <c r="AI142" s="6"/>
    </row>
    <row r="143" spans="2:35" ht="12.75" customHeight="1">
      <c r="B143" s="6"/>
      <c r="C143" s="4"/>
      <c r="D143" s="25"/>
      <c r="E143" s="11"/>
      <c r="F143" s="12" t="s">
        <v>71</v>
      </c>
      <c r="G143" s="171"/>
      <c r="H143" s="12"/>
      <c r="I143" s="20">
        <v>12</v>
      </c>
      <c r="J143" s="162" t="s">
        <v>11</v>
      </c>
      <c r="K143" s="45">
        <v>398.9</v>
      </c>
      <c r="L143" s="45"/>
      <c r="M143" s="71">
        <f t="shared" si="27"/>
        <v>398.9</v>
      </c>
      <c r="N143" s="176">
        <f t="shared" si="28"/>
        <v>4786.7999999999993</v>
      </c>
      <c r="O143" s="28"/>
      <c r="P143" s="28"/>
      <c r="Q143" s="28"/>
      <c r="R143" s="12"/>
      <c r="S143" s="24"/>
      <c r="T143" s="24"/>
      <c r="U143" s="24"/>
      <c r="V143" s="4"/>
      <c r="W143" s="4"/>
      <c r="X143" s="4"/>
      <c r="Y143" s="4"/>
      <c r="Z143" s="4"/>
      <c r="AA143" s="4"/>
      <c r="AB143" s="4"/>
      <c r="AC143" s="4"/>
      <c r="AD143" s="4"/>
      <c r="AE143" s="4"/>
      <c r="AF143" s="6"/>
      <c r="AG143" s="6"/>
      <c r="AH143" s="6"/>
      <c r="AI143" s="6"/>
    </row>
    <row r="144" spans="2:35" ht="12.75" customHeight="1">
      <c r="B144" s="6"/>
      <c r="C144" s="4"/>
      <c r="D144" s="25"/>
      <c r="E144" s="11"/>
      <c r="F144" s="12" t="s">
        <v>72</v>
      </c>
      <c r="G144" s="171"/>
      <c r="H144" s="12"/>
      <c r="I144" s="20">
        <v>12</v>
      </c>
      <c r="J144" s="162" t="s">
        <v>11</v>
      </c>
      <c r="K144" s="45">
        <v>25.740000000000006</v>
      </c>
      <c r="L144" s="45"/>
      <c r="M144" s="71">
        <f t="shared" si="27"/>
        <v>25.740000000000006</v>
      </c>
      <c r="N144" s="176">
        <f t="shared" si="28"/>
        <v>308.88000000000005</v>
      </c>
      <c r="O144" s="28"/>
      <c r="P144" s="28"/>
      <c r="Q144" s="28"/>
      <c r="R144" s="12"/>
      <c r="S144" s="24"/>
      <c r="T144" s="24"/>
      <c r="U144" s="24"/>
      <c r="V144" s="4"/>
      <c r="W144" s="4"/>
      <c r="X144" s="4"/>
      <c r="Y144" s="4"/>
      <c r="Z144" s="4"/>
      <c r="AA144" s="4"/>
      <c r="AB144" s="4"/>
      <c r="AC144" s="4"/>
      <c r="AD144" s="4"/>
      <c r="AE144" s="4"/>
      <c r="AF144" s="6"/>
      <c r="AG144" s="6"/>
      <c r="AH144" s="6"/>
      <c r="AI144" s="6"/>
    </row>
    <row r="145" spans="2:35" ht="12.75" customHeight="1">
      <c r="B145" s="6"/>
      <c r="C145" s="4"/>
      <c r="D145" s="25"/>
      <c r="E145" s="27"/>
      <c r="F145" s="28" t="s">
        <v>73</v>
      </c>
      <c r="G145" s="154"/>
      <c r="H145" s="28"/>
      <c r="I145" s="20">
        <v>1</v>
      </c>
      <c r="J145" s="162" t="s">
        <v>358</v>
      </c>
      <c r="K145" s="45">
        <v>360</v>
      </c>
      <c r="L145" s="45"/>
      <c r="M145" s="71">
        <f t="shared" si="27"/>
        <v>360</v>
      </c>
      <c r="N145" s="176">
        <f t="shared" si="28"/>
        <v>360</v>
      </c>
      <c r="O145" s="28"/>
      <c r="P145" s="28"/>
      <c r="Q145" s="28"/>
      <c r="R145" s="12"/>
      <c r="S145" s="24"/>
      <c r="T145" s="24"/>
      <c r="U145" s="24"/>
      <c r="V145" s="4"/>
      <c r="W145" s="4"/>
      <c r="X145" s="4"/>
      <c r="Y145" s="4"/>
      <c r="Z145" s="4"/>
      <c r="AA145" s="4"/>
      <c r="AB145" s="4"/>
      <c r="AC145" s="4"/>
      <c r="AD145" s="4"/>
      <c r="AE145" s="4"/>
      <c r="AF145" s="6"/>
      <c r="AG145" s="6"/>
      <c r="AH145" s="6"/>
      <c r="AI145" s="6"/>
    </row>
    <row r="146" spans="2:35" ht="12.75" customHeight="1">
      <c r="B146" s="6"/>
      <c r="C146" s="4"/>
      <c r="D146" s="25"/>
      <c r="E146" s="27"/>
      <c r="F146" s="28"/>
      <c r="G146" s="154"/>
      <c r="H146" s="28"/>
      <c r="I146" s="155"/>
      <c r="J146" s="26"/>
      <c r="K146" s="8"/>
      <c r="L146" s="8"/>
      <c r="M146" s="71"/>
      <c r="N146" s="175"/>
      <c r="O146" s="28"/>
      <c r="P146" s="28"/>
      <c r="Q146" s="28"/>
      <c r="R146" s="12"/>
      <c r="S146" s="24"/>
      <c r="T146" s="24"/>
      <c r="U146" s="24"/>
      <c r="V146" s="4"/>
      <c r="W146" s="4"/>
      <c r="X146" s="4"/>
      <c r="Y146" s="4"/>
      <c r="Z146" s="4"/>
      <c r="AA146" s="4"/>
      <c r="AB146" s="4"/>
      <c r="AC146" s="4"/>
      <c r="AD146" s="4"/>
      <c r="AE146" s="4"/>
      <c r="AF146" s="6"/>
      <c r="AG146" s="6"/>
      <c r="AH146" s="6"/>
      <c r="AI146" s="6"/>
    </row>
    <row r="147" spans="2:35" ht="12.75" customHeight="1">
      <c r="B147" s="6"/>
      <c r="C147" s="10"/>
      <c r="D147" s="42"/>
      <c r="E147" s="62" t="s">
        <v>84</v>
      </c>
      <c r="F147" s="63"/>
      <c r="G147" s="63"/>
      <c r="H147" s="64"/>
      <c r="I147" s="75"/>
      <c r="J147" s="65"/>
      <c r="K147" s="65"/>
      <c r="L147" s="65"/>
      <c r="M147" s="66"/>
      <c r="N147" s="67"/>
      <c r="O147" s="67"/>
      <c r="P147" s="68">
        <f>SUM(N148:N160)</f>
        <v>16375.897280000001</v>
      </c>
      <c r="Q147" s="24"/>
      <c r="R147" s="12"/>
      <c r="S147" s="24"/>
      <c r="T147" s="24"/>
      <c r="U147" s="24"/>
      <c r="V147" s="4"/>
      <c r="W147" s="4"/>
      <c r="X147" s="4"/>
      <c r="Y147" s="4"/>
      <c r="Z147" s="4"/>
      <c r="AA147" s="4"/>
      <c r="AB147" s="4"/>
      <c r="AC147" s="4" t="str">
        <f>E147</f>
        <v xml:space="preserve">Structral Beam Roof - Labour </v>
      </c>
      <c r="AD147" s="3">
        <f>P147</f>
        <v>16375.897280000001</v>
      </c>
      <c r="AE147" s="4"/>
      <c r="AF147" s="6"/>
      <c r="AG147" s="6"/>
      <c r="AH147" s="6"/>
      <c r="AI147" s="6"/>
    </row>
    <row r="148" spans="2:35" ht="12.75" customHeight="1">
      <c r="B148" s="6"/>
      <c r="C148" s="4"/>
      <c r="D148" s="189"/>
      <c r="E148" s="11" t="s">
        <v>586</v>
      </c>
      <c r="F148" s="186"/>
      <c r="G148" s="198"/>
      <c r="H148" s="186"/>
      <c r="I148" s="192"/>
      <c r="J148" s="185"/>
      <c r="K148" s="193"/>
      <c r="L148" s="193"/>
      <c r="M148" s="194"/>
      <c r="N148" s="195"/>
      <c r="O148" s="186"/>
      <c r="P148" s="186"/>
      <c r="Q148" s="186"/>
      <c r="R148" s="186"/>
      <c r="S148" s="199"/>
      <c r="T148" s="199"/>
      <c r="U148" s="199"/>
      <c r="V148" s="4"/>
      <c r="W148" s="197"/>
      <c r="X148" s="197"/>
      <c r="Y148" s="197"/>
      <c r="Z148" s="197"/>
      <c r="AA148" s="197"/>
      <c r="AB148" s="197"/>
      <c r="AC148" s="4"/>
      <c r="AD148" s="4"/>
      <c r="AE148" s="4"/>
      <c r="AF148" s="6"/>
      <c r="AG148" s="6"/>
      <c r="AH148" s="6"/>
      <c r="AI148" s="6"/>
    </row>
    <row r="149" spans="2:35" ht="12.75" customHeight="1">
      <c r="B149" s="6"/>
      <c r="C149" s="4"/>
      <c r="D149" s="25"/>
      <c r="E149" s="11"/>
      <c r="F149" s="12" t="s">
        <v>70</v>
      </c>
      <c r="G149" s="171"/>
      <c r="H149" s="12"/>
      <c r="I149" s="20">
        <v>15.290000000000001</v>
      </c>
      <c r="J149" s="26" t="s">
        <v>12</v>
      </c>
      <c r="K149" s="45"/>
      <c r="L149" s="45">
        <v>73.710000000000008</v>
      </c>
      <c r="M149" s="71">
        <f>SUM(K149:L149)</f>
        <v>73.710000000000008</v>
      </c>
      <c r="N149" s="176">
        <f>M149*I149</f>
        <v>1127.0259000000001</v>
      </c>
      <c r="O149" s="28"/>
      <c r="P149" s="28"/>
      <c r="Q149" s="28"/>
      <c r="R149" s="12"/>
      <c r="S149" s="24"/>
      <c r="T149" s="24"/>
      <c r="U149" s="24"/>
      <c r="V149" s="4"/>
      <c r="W149" s="34"/>
      <c r="X149" s="34"/>
      <c r="Y149" s="34"/>
      <c r="Z149" s="34"/>
      <c r="AA149" s="34"/>
      <c r="AB149" s="34"/>
      <c r="AC149" s="4"/>
      <c r="AD149" s="4"/>
      <c r="AE149" s="4"/>
      <c r="AF149" s="6"/>
      <c r="AG149" s="6"/>
      <c r="AH149" s="6"/>
      <c r="AI149" s="6"/>
    </row>
    <row r="150" spans="2:35" ht="12.75" customHeight="1">
      <c r="B150" s="6"/>
      <c r="C150" s="4"/>
      <c r="D150" s="25"/>
      <c r="E150" s="11"/>
      <c r="F150" s="12" t="s">
        <v>569</v>
      </c>
      <c r="G150" s="171"/>
      <c r="H150" s="12"/>
      <c r="I150" s="20">
        <v>14.278000000000002</v>
      </c>
      <c r="J150" s="26" t="s">
        <v>12</v>
      </c>
      <c r="K150" s="45"/>
      <c r="L150" s="45">
        <v>73.710000000000008</v>
      </c>
      <c r="M150" s="71">
        <f t="shared" ref="M150:M156" si="29">SUM(K150:L150)</f>
        <v>73.710000000000008</v>
      </c>
      <c r="N150" s="176">
        <f t="shared" ref="N150:N156" si="30">M150*I150</f>
        <v>1052.4313800000002</v>
      </c>
      <c r="O150" s="28"/>
      <c r="P150" s="28"/>
      <c r="Q150" s="28"/>
      <c r="R150" s="12"/>
      <c r="S150" s="24"/>
      <c r="T150" s="24"/>
      <c r="U150" s="24"/>
      <c r="V150" s="4"/>
      <c r="W150" s="34"/>
      <c r="X150" s="34"/>
      <c r="Y150" s="34"/>
      <c r="Z150" s="34"/>
      <c r="AA150" s="34"/>
      <c r="AB150" s="34"/>
      <c r="AC150" s="4"/>
      <c r="AD150" s="4"/>
      <c r="AE150" s="4"/>
      <c r="AF150" s="6"/>
      <c r="AG150" s="6"/>
      <c r="AH150" s="6"/>
      <c r="AI150" s="6"/>
    </row>
    <row r="151" spans="2:35" ht="12.75" customHeight="1">
      <c r="B151" s="6"/>
      <c r="C151" s="4"/>
      <c r="D151" s="189"/>
      <c r="E151" s="11"/>
      <c r="F151" s="186"/>
      <c r="G151" s="198"/>
      <c r="H151" s="186"/>
      <c r="I151" s="192"/>
      <c r="J151" s="185"/>
      <c r="K151" s="193"/>
      <c r="L151" s="193"/>
      <c r="M151" s="194"/>
      <c r="N151" s="195"/>
      <c r="O151" s="186"/>
      <c r="P151" s="186"/>
      <c r="Q151" s="186"/>
      <c r="R151" s="186"/>
      <c r="S151" s="199"/>
      <c r="T151" s="199"/>
      <c r="U151" s="199"/>
      <c r="V151" s="4"/>
      <c r="W151" s="197"/>
      <c r="X151" s="197"/>
      <c r="Y151" s="197"/>
      <c r="Z151" s="197"/>
      <c r="AA151" s="197"/>
      <c r="AB151" s="197"/>
      <c r="AC151" s="4"/>
      <c r="AD151" s="4"/>
      <c r="AE151" s="4"/>
      <c r="AF151" s="6"/>
      <c r="AG151" s="6"/>
      <c r="AH151" s="6"/>
      <c r="AI151" s="6"/>
    </row>
    <row r="152" spans="2:35" ht="12.75" customHeight="1">
      <c r="B152" s="6"/>
      <c r="C152" s="4"/>
      <c r="D152" s="189"/>
      <c r="E152" s="11" t="s">
        <v>587</v>
      </c>
      <c r="F152" s="186"/>
      <c r="G152" s="198"/>
      <c r="H152" s="186"/>
      <c r="I152" s="192"/>
      <c r="J152" s="185"/>
      <c r="K152" s="193"/>
      <c r="L152" s="193"/>
      <c r="M152" s="194"/>
      <c r="N152" s="195"/>
      <c r="O152" s="186"/>
      <c r="P152" s="186"/>
      <c r="Q152" s="186"/>
      <c r="R152" s="186"/>
      <c r="S152" s="199"/>
      <c r="T152" s="199"/>
      <c r="U152" s="199"/>
      <c r="V152" s="4"/>
      <c r="W152" s="197"/>
      <c r="X152" s="197"/>
      <c r="Y152" s="197"/>
      <c r="Z152" s="197"/>
      <c r="AA152" s="197"/>
      <c r="AB152" s="197"/>
      <c r="AC152" s="4"/>
      <c r="AD152" s="4"/>
      <c r="AE152" s="4"/>
      <c r="AF152" s="6"/>
      <c r="AG152" s="6"/>
      <c r="AH152" s="6"/>
      <c r="AI152" s="6"/>
    </row>
    <row r="153" spans="2:35" ht="12.75" customHeight="1">
      <c r="B153" s="6"/>
      <c r="C153" s="4"/>
      <c r="D153" s="25"/>
      <c r="E153" s="11"/>
      <c r="F153" s="12" t="s">
        <v>86</v>
      </c>
      <c r="G153" s="171"/>
      <c r="H153" s="12"/>
      <c r="I153" s="20">
        <v>5</v>
      </c>
      <c r="J153" s="26" t="s">
        <v>11</v>
      </c>
      <c r="K153" s="45"/>
      <c r="L153" s="45">
        <v>650</v>
      </c>
      <c r="M153" s="71">
        <f t="shared" si="29"/>
        <v>650</v>
      </c>
      <c r="N153" s="176">
        <f t="shared" si="30"/>
        <v>3250</v>
      </c>
      <c r="O153" s="28"/>
      <c r="P153" s="28"/>
      <c r="Q153" s="28"/>
      <c r="R153" s="12"/>
      <c r="S153" s="24"/>
      <c r="T153" s="24"/>
      <c r="U153" s="24"/>
      <c r="V153" s="4"/>
      <c r="W153" s="34"/>
      <c r="X153" s="34"/>
      <c r="Y153" s="34"/>
      <c r="Z153" s="34"/>
      <c r="AA153" s="34"/>
      <c r="AB153" s="34"/>
      <c r="AC153" s="4"/>
      <c r="AD153" s="4"/>
      <c r="AE153" s="4"/>
      <c r="AF153" s="6"/>
      <c r="AG153" s="6"/>
      <c r="AH153" s="6"/>
      <c r="AI153" s="6"/>
    </row>
    <row r="154" spans="2:35" ht="12.75" customHeight="1">
      <c r="B154" s="6"/>
      <c r="C154" s="4"/>
      <c r="D154" s="25"/>
      <c r="E154" s="11"/>
      <c r="F154" s="12" t="s">
        <v>71</v>
      </c>
      <c r="G154" s="171"/>
      <c r="H154" s="12"/>
      <c r="I154" s="20">
        <v>12</v>
      </c>
      <c r="J154" s="26" t="s">
        <v>11</v>
      </c>
      <c r="K154" s="45"/>
      <c r="L154" s="45">
        <v>271.99</v>
      </c>
      <c r="M154" s="71">
        <f t="shared" si="29"/>
        <v>271.99</v>
      </c>
      <c r="N154" s="176">
        <f t="shared" si="30"/>
        <v>3263.88</v>
      </c>
      <c r="O154" s="28"/>
      <c r="P154" s="28"/>
      <c r="Q154" s="28"/>
      <c r="R154" s="12"/>
      <c r="S154" s="24"/>
      <c r="T154" s="24"/>
      <c r="U154" s="24"/>
      <c r="V154" s="4"/>
      <c r="W154" s="34"/>
      <c r="X154" s="34"/>
      <c r="Y154" s="34"/>
      <c r="Z154" s="34"/>
      <c r="AA154" s="34"/>
      <c r="AB154" s="34"/>
      <c r="AC154" s="4"/>
      <c r="AD154" s="4"/>
      <c r="AE154" s="4"/>
      <c r="AF154" s="6"/>
      <c r="AG154" s="6"/>
      <c r="AH154" s="6"/>
      <c r="AI154" s="6"/>
    </row>
    <row r="155" spans="2:35" ht="12.75" customHeight="1">
      <c r="B155" s="6"/>
      <c r="C155" s="4"/>
      <c r="D155" s="25"/>
      <c r="E155" s="11"/>
      <c r="F155" s="12" t="s">
        <v>72</v>
      </c>
      <c r="G155" s="171"/>
      <c r="H155" s="12"/>
      <c r="I155" s="20">
        <v>12</v>
      </c>
      <c r="J155" s="26" t="s">
        <v>11</v>
      </c>
      <c r="K155" s="45"/>
      <c r="L155" s="45">
        <v>98.28</v>
      </c>
      <c r="M155" s="71">
        <f t="shared" si="29"/>
        <v>98.28</v>
      </c>
      <c r="N155" s="176">
        <f t="shared" si="30"/>
        <v>1179.3600000000001</v>
      </c>
      <c r="O155" s="28"/>
      <c r="P155" s="28"/>
      <c r="Q155" s="28"/>
      <c r="R155" s="12"/>
      <c r="S155" s="24"/>
      <c r="T155" s="24"/>
      <c r="U155" s="24"/>
      <c r="V155" s="4"/>
      <c r="W155" s="34"/>
      <c r="X155" s="34"/>
      <c r="Y155" s="34"/>
      <c r="Z155" s="34"/>
      <c r="AA155" s="34"/>
      <c r="AB155" s="34"/>
      <c r="AC155" s="4"/>
      <c r="AD155" s="4"/>
      <c r="AE155" s="4"/>
      <c r="AF155" s="6"/>
      <c r="AG155" s="6"/>
      <c r="AH155" s="6"/>
      <c r="AI155" s="6"/>
    </row>
    <row r="156" spans="2:35" ht="12.75" customHeight="1">
      <c r="B156" s="6"/>
      <c r="C156" s="4"/>
      <c r="D156" s="25"/>
      <c r="E156" s="27"/>
      <c r="F156" s="28" t="s">
        <v>77</v>
      </c>
      <c r="G156" s="154"/>
      <c r="H156" s="28"/>
      <c r="I156" s="155">
        <v>16</v>
      </c>
      <c r="J156" s="26" t="s">
        <v>76</v>
      </c>
      <c r="K156" s="45"/>
      <c r="L156" s="45">
        <v>220</v>
      </c>
      <c r="M156" s="71">
        <f t="shared" si="29"/>
        <v>220</v>
      </c>
      <c r="N156" s="176">
        <f t="shared" si="30"/>
        <v>3520</v>
      </c>
      <c r="O156" s="28"/>
      <c r="P156" s="28"/>
      <c r="Q156" s="28"/>
      <c r="R156" s="12"/>
      <c r="S156" s="24"/>
      <c r="T156" s="24"/>
      <c r="U156" s="24"/>
      <c r="V156" s="4"/>
      <c r="W156" s="34"/>
      <c r="X156" s="34"/>
      <c r="Y156" s="34"/>
      <c r="Z156" s="34"/>
      <c r="AA156" s="34"/>
      <c r="AB156" s="34"/>
      <c r="AC156" s="4"/>
      <c r="AD156" s="4"/>
      <c r="AE156" s="4"/>
      <c r="AF156" s="6"/>
      <c r="AG156" s="6"/>
      <c r="AH156" s="6"/>
      <c r="AI156" s="6"/>
    </row>
    <row r="157" spans="2:35" ht="12.75" customHeight="1">
      <c r="B157" s="6"/>
      <c r="C157" s="4"/>
      <c r="D157" s="6"/>
      <c r="E157" s="4"/>
      <c r="F157" s="4"/>
      <c r="G157" s="17"/>
      <c r="H157" s="4"/>
      <c r="I157" s="10"/>
      <c r="J157" s="16"/>
      <c r="K157" s="16"/>
      <c r="L157" s="45"/>
      <c r="M157" s="71"/>
      <c r="N157" s="3"/>
      <c r="O157" s="4"/>
      <c r="P157" s="4"/>
      <c r="Q157" s="4"/>
      <c r="R157" s="4"/>
      <c r="S157" s="4"/>
      <c r="T157" s="4"/>
      <c r="U157" s="4"/>
      <c r="V157" s="4"/>
      <c r="W157" s="4"/>
      <c r="X157" s="4"/>
      <c r="Y157" s="4"/>
      <c r="Z157" s="4"/>
      <c r="AA157" s="4"/>
      <c r="AB157" s="4"/>
      <c r="AC157" s="4"/>
      <c r="AD157" s="4"/>
      <c r="AE157" s="4"/>
      <c r="AF157" s="6"/>
      <c r="AG157" s="6"/>
      <c r="AH157" s="6"/>
      <c r="AI157" s="6"/>
    </row>
    <row r="158" spans="2:35" ht="12.75" customHeight="1">
      <c r="B158" s="6"/>
      <c r="C158" s="4"/>
      <c r="D158" s="25"/>
      <c r="E158" s="27" t="s">
        <v>79</v>
      </c>
      <c r="F158" s="28"/>
      <c r="G158" s="154"/>
      <c r="H158" s="28"/>
      <c r="I158" s="155"/>
      <c r="J158" s="26"/>
      <c r="K158" s="18"/>
      <c r="L158" s="45"/>
      <c r="M158" s="81"/>
      <c r="N158" s="175"/>
      <c r="O158" s="28"/>
      <c r="P158" s="28"/>
      <c r="Q158" s="28"/>
      <c r="R158" s="12"/>
      <c r="S158" s="24"/>
      <c r="T158" s="24"/>
      <c r="U158" s="24"/>
      <c r="V158" s="4"/>
      <c r="W158" s="34"/>
      <c r="X158" s="34"/>
      <c r="Y158" s="34"/>
      <c r="Z158" s="34"/>
      <c r="AA158" s="34"/>
      <c r="AB158" s="34"/>
      <c r="AC158" s="4"/>
      <c r="AD158" s="4"/>
      <c r="AE158" s="4"/>
      <c r="AF158" s="6"/>
      <c r="AG158" s="6"/>
      <c r="AH158" s="6"/>
      <c r="AI158" s="6"/>
    </row>
    <row r="159" spans="2:35" ht="12.75" customHeight="1">
      <c r="B159" s="6"/>
      <c r="C159" s="4"/>
      <c r="D159" s="25"/>
      <c r="E159" s="27"/>
      <c r="F159" s="28" t="s">
        <v>80</v>
      </c>
      <c r="G159" s="154"/>
      <c r="H159" s="28"/>
      <c r="I159" s="155">
        <v>4</v>
      </c>
      <c r="J159" s="26" t="s">
        <v>41</v>
      </c>
      <c r="K159" s="18"/>
      <c r="L159" s="45">
        <v>149</v>
      </c>
      <c r="M159" s="71">
        <f t="shared" ref="M159:M160" si="31">SUM(K159:L159)</f>
        <v>149</v>
      </c>
      <c r="N159" s="176">
        <f t="shared" ref="N159:N160" si="32">M159*I159</f>
        <v>596</v>
      </c>
      <c r="O159" s="28"/>
      <c r="P159" s="28"/>
      <c r="Q159" s="28"/>
      <c r="R159" s="12"/>
      <c r="S159" s="24"/>
      <c r="T159" s="24"/>
      <c r="U159" s="24"/>
      <c r="V159" s="4"/>
      <c r="W159" s="34"/>
      <c r="X159" s="34"/>
      <c r="Y159" s="34"/>
      <c r="Z159" s="34"/>
      <c r="AA159" s="34"/>
      <c r="AB159" s="34"/>
      <c r="AC159" s="4"/>
      <c r="AD159" s="4"/>
      <c r="AE159" s="4"/>
      <c r="AF159" s="6"/>
      <c r="AG159" s="6"/>
      <c r="AH159" s="6"/>
      <c r="AI159" s="6"/>
    </row>
    <row r="160" spans="2:35" ht="12" customHeight="1">
      <c r="B160" s="6"/>
      <c r="C160" s="4"/>
      <c r="D160" s="25"/>
      <c r="E160" s="27"/>
      <c r="F160" s="28" t="s">
        <v>81</v>
      </c>
      <c r="G160" s="154"/>
      <c r="H160" s="28"/>
      <c r="I160" s="155">
        <v>32</v>
      </c>
      <c r="J160" s="26" t="s">
        <v>76</v>
      </c>
      <c r="K160" s="45"/>
      <c r="L160" s="45">
        <v>74.599999999999994</v>
      </c>
      <c r="M160" s="71">
        <f t="shared" si="31"/>
        <v>74.599999999999994</v>
      </c>
      <c r="N160" s="176">
        <f t="shared" si="32"/>
        <v>2387.1999999999998</v>
      </c>
      <c r="O160" s="28"/>
      <c r="P160" s="28"/>
      <c r="Q160" s="28"/>
      <c r="R160" s="12"/>
      <c r="S160" s="24"/>
      <c r="T160" s="24"/>
      <c r="U160" s="24"/>
      <c r="V160" s="4"/>
      <c r="W160" s="34"/>
      <c r="X160" s="34"/>
      <c r="Y160" s="34"/>
      <c r="Z160" s="34"/>
      <c r="AA160" s="34"/>
      <c r="AB160" s="34"/>
      <c r="AC160" s="4"/>
      <c r="AD160" s="4"/>
      <c r="AE160" s="4"/>
      <c r="AF160" s="6"/>
      <c r="AG160" s="6"/>
      <c r="AH160" s="6"/>
      <c r="AI160" s="6"/>
    </row>
    <row r="161" spans="2:35" ht="12.75" customHeight="1">
      <c r="B161" s="6"/>
      <c r="C161" s="4"/>
      <c r="D161" s="25"/>
      <c r="E161" s="27"/>
      <c r="F161" s="163"/>
      <c r="G161" s="157"/>
      <c r="H161" s="156"/>
      <c r="I161" s="158"/>
      <c r="J161" s="162"/>
      <c r="K161" s="15"/>
      <c r="L161" s="15"/>
      <c r="M161" s="74"/>
      <c r="N161" s="176"/>
      <c r="O161" s="156"/>
      <c r="P161" s="156"/>
      <c r="Q161" s="156"/>
      <c r="R161" s="9"/>
      <c r="S161" s="43"/>
      <c r="T161" s="43"/>
      <c r="U161" s="43"/>
      <c r="V161" s="4"/>
      <c r="W161" s="34"/>
      <c r="X161" s="34"/>
      <c r="Y161" s="34"/>
      <c r="Z161" s="34"/>
      <c r="AA161" s="34"/>
      <c r="AB161" s="34"/>
      <c r="AC161" s="4"/>
      <c r="AD161" s="4"/>
      <c r="AE161" s="4"/>
      <c r="AF161" s="6"/>
      <c r="AG161" s="6"/>
      <c r="AH161" s="6"/>
      <c r="AI161" s="6"/>
    </row>
    <row r="162" spans="2:35" ht="12.75" customHeight="1">
      <c r="B162" s="6"/>
      <c r="C162" s="4"/>
      <c r="D162" s="25"/>
      <c r="E162" s="29"/>
      <c r="F162" s="27"/>
      <c r="G162" s="173"/>
      <c r="H162" s="29"/>
      <c r="I162" s="174"/>
      <c r="J162" s="174"/>
      <c r="K162" s="10"/>
      <c r="L162" s="10"/>
      <c r="M162" s="74"/>
      <c r="N162" s="13"/>
      <c r="O162" s="29"/>
      <c r="P162" s="29"/>
      <c r="Q162" s="29"/>
      <c r="R162" s="4"/>
      <c r="S162" s="34"/>
      <c r="T162" s="34"/>
      <c r="U162" s="34"/>
      <c r="V162" s="4"/>
      <c r="W162" s="34"/>
      <c r="X162" s="34"/>
      <c r="Y162" s="34"/>
      <c r="Z162" s="34"/>
      <c r="AA162" s="34"/>
      <c r="AB162" s="34"/>
      <c r="AC162" s="4"/>
      <c r="AD162" s="4"/>
      <c r="AE162" s="4"/>
      <c r="AF162" s="6"/>
      <c r="AG162" s="6"/>
      <c r="AH162" s="6"/>
      <c r="AI162" s="6"/>
    </row>
    <row r="163" spans="2:35" ht="12.75" hidden="1" customHeight="1" outlineLevel="1">
      <c r="B163" s="6"/>
      <c r="C163" s="10"/>
      <c r="D163" s="40" t="s">
        <v>87</v>
      </c>
      <c r="E163" s="50"/>
      <c r="F163" s="51"/>
      <c r="G163" s="52"/>
      <c r="H163" s="57"/>
      <c r="I163" s="79" t="s">
        <v>337</v>
      </c>
      <c r="J163" s="55" t="s">
        <v>23</v>
      </c>
      <c r="K163" s="54" t="s">
        <v>356</v>
      </c>
      <c r="L163" s="54" t="s">
        <v>339</v>
      </c>
      <c r="M163" s="55" t="s">
        <v>340</v>
      </c>
      <c r="N163" s="56" t="s">
        <v>302</v>
      </c>
      <c r="O163" s="57"/>
      <c r="P163" s="57" t="s">
        <v>353</v>
      </c>
      <c r="Q163" s="58"/>
      <c r="R163" s="40"/>
      <c r="S163" s="40" t="s">
        <v>87</v>
      </c>
      <c r="T163" s="40"/>
      <c r="U163" s="59">
        <f>B163</f>
        <v>0</v>
      </c>
      <c r="V163" s="6"/>
      <c r="W163" s="60">
        <f>SUM(N164:N164)</f>
        <v>0</v>
      </c>
      <c r="X163" s="61">
        <f>VLOOKUP(S163,$R$418:$S$442,2,0)</f>
        <v>0</v>
      </c>
      <c r="Y163" s="61">
        <f>SUM(W163:X163)</f>
        <v>0</v>
      </c>
      <c r="Z163" s="61">
        <f>Y163*$N$457</f>
        <v>0</v>
      </c>
      <c r="AA163" s="61">
        <f>SUM(Y163:Z163)</f>
        <v>0</v>
      </c>
      <c r="AB163" s="42"/>
      <c r="AC163" s="4"/>
      <c r="AD163" s="4"/>
      <c r="AE163" s="4"/>
      <c r="AF163" s="6"/>
      <c r="AG163" s="6"/>
      <c r="AH163" s="6"/>
      <c r="AI163" s="6"/>
    </row>
    <row r="164" spans="2:35" ht="12.75" hidden="1" customHeight="1" outlineLevel="1">
      <c r="B164" s="6"/>
      <c r="C164" s="4"/>
      <c r="D164" s="25"/>
      <c r="E164" s="27"/>
      <c r="F164" s="28"/>
      <c r="G164" s="154"/>
      <c r="H164" s="28"/>
      <c r="I164" s="155"/>
      <c r="J164" s="26"/>
      <c r="K164" s="18"/>
      <c r="L164" s="18"/>
      <c r="M164" s="74"/>
      <c r="N164" s="175"/>
      <c r="O164" s="28"/>
      <c r="P164" s="28"/>
      <c r="Q164" s="28"/>
      <c r="R164" s="12"/>
      <c r="S164" s="24"/>
      <c r="T164" s="24"/>
      <c r="U164" s="24"/>
      <c r="V164" s="4"/>
      <c r="W164" s="34"/>
      <c r="X164" s="34"/>
      <c r="Y164" s="34"/>
      <c r="Z164" s="34"/>
      <c r="AA164" s="34"/>
      <c r="AB164" s="34"/>
      <c r="AC164" s="4"/>
      <c r="AD164" s="4"/>
      <c r="AE164" s="4"/>
      <c r="AF164" s="6"/>
      <c r="AG164" s="6"/>
      <c r="AH164" s="6"/>
      <c r="AI164" s="6"/>
    </row>
    <row r="165" spans="2:35" ht="12.75" hidden="1" customHeight="1" outlineLevel="1">
      <c r="B165" s="6"/>
      <c r="C165" s="4"/>
      <c r="D165" s="25"/>
      <c r="E165" s="29"/>
      <c r="F165" s="163"/>
      <c r="G165" s="164"/>
      <c r="H165" s="156"/>
      <c r="I165" s="162"/>
      <c r="J165" s="162"/>
      <c r="K165" s="15"/>
      <c r="L165" s="15"/>
      <c r="M165" s="74"/>
      <c r="N165" s="176"/>
      <c r="O165" s="156"/>
      <c r="P165" s="156"/>
      <c r="Q165" s="156"/>
      <c r="R165" s="9"/>
      <c r="S165" s="43"/>
      <c r="T165" s="43"/>
      <c r="U165" s="43"/>
      <c r="V165" s="4"/>
      <c r="W165" s="34"/>
      <c r="X165" s="34"/>
      <c r="Y165" s="34"/>
      <c r="Z165" s="34"/>
      <c r="AA165" s="34"/>
      <c r="AB165" s="34"/>
      <c r="AC165" s="4"/>
      <c r="AD165" s="4"/>
      <c r="AE165" s="4"/>
      <c r="AF165" s="6"/>
      <c r="AG165" s="6"/>
      <c r="AH165" s="6"/>
      <c r="AI165" s="6"/>
    </row>
    <row r="166" spans="2:35" ht="12.75" customHeight="1" collapsed="1">
      <c r="B166" s="6"/>
      <c r="C166" s="10"/>
      <c r="D166" s="40" t="s">
        <v>96</v>
      </c>
      <c r="E166" s="50"/>
      <c r="F166" s="51"/>
      <c r="G166" s="52"/>
      <c r="H166" s="57"/>
      <c r="I166" s="79" t="s">
        <v>337</v>
      </c>
      <c r="J166" s="55" t="s">
        <v>23</v>
      </c>
      <c r="K166" s="54" t="s">
        <v>356</v>
      </c>
      <c r="L166" s="54" t="s">
        <v>339</v>
      </c>
      <c r="M166" s="55" t="s">
        <v>340</v>
      </c>
      <c r="N166" s="56" t="s">
        <v>302</v>
      </c>
      <c r="O166" s="57"/>
      <c r="P166" s="57" t="s">
        <v>353</v>
      </c>
      <c r="Q166" s="58"/>
      <c r="R166" s="40"/>
      <c r="S166" s="40" t="s">
        <v>96</v>
      </c>
      <c r="T166" s="40"/>
      <c r="U166" s="59">
        <f>B166</f>
        <v>0</v>
      </c>
      <c r="V166" s="6"/>
      <c r="W166" s="60">
        <f>SUM(N167:N173)</f>
        <v>10756.839357240895</v>
      </c>
      <c r="X166" s="61">
        <f>VLOOKUP(S166,$R$418:$S$442,2,0)</f>
        <v>493</v>
      </c>
      <c r="Y166" s="61">
        <f>SUM(W166:X166)</f>
        <v>11249.839357240895</v>
      </c>
      <c r="Z166" s="61">
        <f>Y166*$N$457</f>
        <v>2249.9678714481793</v>
      </c>
      <c r="AA166" s="61">
        <f>SUM(Y166:Z166)</f>
        <v>13499.807228689075</v>
      </c>
      <c r="AB166" s="42"/>
      <c r="AC166" s="4"/>
      <c r="AD166" s="4"/>
      <c r="AE166" s="4"/>
      <c r="AF166" s="6"/>
      <c r="AG166" s="6"/>
      <c r="AH166" s="6"/>
      <c r="AI166" s="6"/>
    </row>
    <row r="167" spans="2:35" ht="12.75" customHeight="1">
      <c r="B167" s="6"/>
      <c r="C167" s="4"/>
      <c r="D167" s="42"/>
      <c r="E167" s="62" t="s">
        <v>98</v>
      </c>
      <c r="F167" s="63"/>
      <c r="G167" s="63"/>
      <c r="H167" s="64"/>
      <c r="I167" s="75"/>
      <c r="J167" s="65"/>
      <c r="K167" s="65"/>
      <c r="L167" s="65"/>
      <c r="M167" s="66"/>
      <c r="N167" s="67"/>
      <c r="O167" s="67"/>
      <c r="P167" s="68">
        <f>SUM(N168:N168)</f>
        <v>9263.0704099046416</v>
      </c>
      <c r="Q167" s="24"/>
      <c r="R167" s="12"/>
      <c r="S167" s="24"/>
      <c r="T167" s="24"/>
      <c r="U167" s="24"/>
      <c r="V167" s="4"/>
      <c r="W167" s="34"/>
      <c r="X167" s="34"/>
      <c r="Y167" s="34"/>
      <c r="Z167" s="34"/>
      <c r="AA167" s="34"/>
      <c r="AB167" s="34"/>
      <c r="AC167" s="4" t="str">
        <f>E167</f>
        <v>Single Leaf Concrete Blocks - Ext - Supply</v>
      </c>
      <c r="AD167" s="3">
        <f>P167</f>
        <v>9263.0704099046416</v>
      </c>
      <c r="AE167" s="4"/>
      <c r="AF167" s="6"/>
      <c r="AG167" s="6"/>
      <c r="AH167" s="6"/>
      <c r="AI167" s="6"/>
    </row>
    <row r="168" spans="2:35" ht="12.5" customHeight="1">
      <c r="B168" s="6"/>
      <c r="C168" s="4"/>
      <c r="D168" s="25"/>
      <c r="E168" s="27"/>
      <c r="F168" s="28" t="s">
        <v>99</v>
      </c>
      <c r="G168" s="154"/>
      <c r="H168" s="28"/>
      <c r="I168" s="155">
        <v>52.48</v>
      </c>
      <c r="J168" s="26" t="s">
        <v>22</v>
      </c>
      <c r="K168" s="45">
        <v>176.50667701800003</v>
      </c>
      <c r="L168" s="45"/>
      <c r="M168" s="71">
        <f t="shared" ref="M168" si="33">SUM(K168:L168)</f>
        <v>176.50667701800003</v>
      </c>
      <c r="N168" s="176">
        <f t="shared" ref="N168" si="34">M168*I168</f>
        <v>9263.0704099046416</v>
      </c>
      <c r="O168" s="28"/>
      <c r="P168" s="28"/>
      <c r="Q168" s="28"/>
      <c r="R168" s="12"/>
      <c r="S168" s="24"/>
      <c r="T168" s="24"/>
      <c r="U168" s="24"/>
      <c r="V168" s="4"/>
      <c r="W168" s="34"/>
      <c r="X168" s="34"/>
      <c r="Y168" s="34"/>
      <c r="Z168" s="34"/>
      <c r="AA168" s="34"/>
      <c r="AB168" s="34"/>
      <c r="AC168" s="4"/>
      <c r="AD168" s="4"/>
      <c r="AE168" s="4"/>
      <c r="AF168" s="6"/>
      <c r="AG168" s="6"/>
      <c r="AH168" s="6"/>
      <c r="AI168" s="6"/>
    </row>
    <row r="169" spans="2:35" ht="12.75" customHeight="1">
      <c r="B169" s="6"/>
      <c r="C169" s="4"/>
      <c r="D169" s="25"/>
      <c r="E169" s="27"/>
      <c r="F169" s="28"/>
      <c r="G169" s="154"/>
      <c r="H169" s="28"/>
      <c r="I169" s="155"/>
      <c r="J169" s="26"/>
      <c r="K169" s="8"/>
      <c r="L169" s="8"/>
      <c r="M169" s="71"/>
      <c r="N169" s="176"/>
      <c r="O169" s="28"/>
      <c r="P169" s="28"/>
      <c r="Q169" s="28"/>
      <c r="R169" s="12"/>
      <c r="S169" s="24"/>
      <c r="T169" s="24"/>
      <c r="U169" s="24"/>
      <c r="V169" s="4"/>
      <c r="W169" s="34"/>
      <c r="X169" s="34"/>
      <c r="Y169" s="34"/>
      <c r="Z169" s="34"/>
      <c r="AA169" s="34"/>
      <c r="AB169" s="34"/>
      <c r="AC169" s="4"/>
      <c r="AD169" s="4"/>
      <c r="AE169" s="4"/>
      <c r="AF169" s="6"/>
      <c r="AG169" s="6"/>
      <c r="AH169" s="6"/>
      <c r="AI169" s="6"/>
    </row>
    <row r="170" spans="2:35" ht="12.75" customHeight="1">
      <c r="B170" s="6"/>
      <c r="C170" s="4"/>
      <c r="D170" s="42"/>
      <c r="E170" s="62" t="s">
        <v>104</v>
      </c>
      <c r="F170" s="63"/>
      <c r="G170" s="63"/>
      <c r="H170" s="64"/>
      <c r="I170" s="75"/>
      <c r="J170" s="65"/>
      <c r="K170" s="65"/>
      <c r="L170" s="65"/>
      <c r="M170" s="66"/>
      <c r="N170" s="67"/>
      <c r="O170" s="67"/>
      <c r="P170" s="68">
        <f>SUM(N171:N171)</f>
        <v>1493.7689473362534</v>
      </c>
      <c r="Q170" s="24"/>
      <c r="R170" s="12"/>
      <c r="S170" s="24"/>
      <c r="T170" s="24"/>
      <c r="U170" s="24"/>
      <c r="V170" s="4"/>
      <c r="W170" s="34"/>
      <c r="X170" s="34"/>
      <c r="Y170" s="34"/>
      <c r="Z170" s="34"/>
      <c r="AA170" s="34"/>
      <c r="AB170" s="34"/>
      <c r="AC170" s="4" t="str">
        <f>E170</f>
        <v>Cavity Brickwork - Ext - Supply</v>
      </c>
      <c r="AD170" s="3">
        <f>P170</f>
        <v>1493.7689473362534</v>
      </c>
      <c r="AE170" s="4"/>
      <c r="AF170" s="6"/>
      <c r="AG170" s="6"/>
      <c r="AH170" s="6"/>
      <c r="AI170" s="6"/>
    </row>
    <row r="171" spans="2:35" ht="12.75" customHeight="1">
      <c r="B171" s="6"/>
      <c r="C171" s="4"/>
      <c r="D171" s="25"/>
      <c r="E171" s="27"/>
      <c r="F171" s="28" t="s">
        <v>105</v>
      </c>
      <c r="G171" s="154"/>
      <c r="H171" s="28"/>
      <c r="I171" s="155">
        <v>10.758000000000001</v>
      </c>
      <c r="J171" s="26" t="s">
        <v>2</v>
      </c>
      <c r="K171" s="45">
        <v>138.85191925416001</v>
      </c>
      <c r="L171" s="45"/>
      <c r="M171" s="71">
        <f t="shared" ref="M171" si="35">SUM(K171:L171)</f>
        <v>138.85191925416001</v>
      </c>
      <c r="N171" s="176">
        <f t="shared" ref="N171" si="36">M171*I171</f>
        <v>1493.7689473362534</v>
      </c>
      <c r="O171" s="28"/>
      <c r="P171" s="28"/>
      <c r="Q171" s="28"/>
      <c r="R171" s="12"/>
      <c r="S171" s="24"/>
      <c r="T171" s="24"/>
      <c r="U171" s="24"/>
      <c r="V171" s="4"/>
      <c r="W171" s="34"/>
      <c r="X171" s="34"/>
      <c r="Y171" s="34"/>
      <c r="Z171" s="34"/>
      <c r="AA171" s="34"/>
      <c r="AB171" s="34"/>
      <c r="AC171" s="4"/>
      <c r="AD171" s="4"/>
      <c r="AE171" s="4"/>
      <c r="AF171" s="6"/>
      <c r="AG171" s="6"/>
      <c r="AH171" s="6"/>
      <c r="AI171" s="6"/>
    </row>
    <row r="172" spans="2:35" ht="12.75" customHeight="1">
      <c r="B172" s="6"/>
      <c r="C172" s="4"/>
      <c r="D172" s="6"/>
      <c r="E172" s="4"/>
      <c r="F172" s="9"/>
      <c r="G172" s="166"/>
      <c r="H172" s="9"/>
      <c r="I172" s="159"/>
      <c r="J172" s="15"/>
      <c r="K172" s="15"/>
      <c r="L172" s="15"/>
      <c r="M172" s="74"/>
      <c r="N172" s="82"/>
      <c r="O172" s="9"/>
      <c r="P172" s="9"/>
      <c r="Q172" s="156"/>
      <c r="R172" s="43"/>
      <c r="S172" s="43"/>
      <c r="T172" s="43"/>
      <c r="U172" s="9"/>
      <c r="V172" s="4"/>
      <c r="W172" s="4"/>
      <c r="X172" s="34"/>
      <c r="Y172" s="34"/>
      <c r="Z172" s="34"/>
      <c r="AA172" s="34"/>
      <c r="AB172" s="4"/>
      <c r="AC172" s="4"/>
      <c r="AD172" s="4"/>
      <c r="AE172" s="4"/>
      <c r="AF172" s="6"/>
      <c r="AG172" s="6"/>
      <c r="AH172" s="6"/>
      <c r="AI172" s="6"/>
    </row>
    <row r="173" spans="2:35" ht="12.75" customHeight="1">
      <c r="B173" s="6"/>
      <c r="C173" s="4"/>
      <c r="D173" s="6"/>
      <c r="E173" s="4"/>
      <c r="F173" s="9"/>
      <c r="G173" s="166"/>
      <c r="H173" s="9"/>
      <c r="I173" s="159"/>
      <c r="J173" s="15"/>
      <c r="K173" s="15"/>
      <c r="L173" s="15"/>
      <c r="M173" s="74"/>
      <c r="N173" s="82"/>
      <c r="O173" s="9"/>
      <c r="P173" s="9"/>
      <c r="Q173" s="156"/>
      <c r="R173" s="43"/>
      <c r="S173" s="43"/>
      <c r="T173" s="43"/>
      <c r="U173" s="9"/>
      <c r="V173" s="4"/>
      <c r="W173" s="4"/>
      <c r="X173" s="34"/>
      <c r="Y173" s="34"/>
      <c r="Z173" s="34"/>
      <c r="AA173" s="34"/>
      <c r="AB173" s="4"/>
      <c r="AC173" s="4"/>
      <c r="AD173" s="4"/>
      <c r="AE173" s="4"/>
      <c r="AF173" s="6"/>
      <c r="AG173" s="6"/>
      <c r="AH173" s="6"/>
      <c r="AI173" s="6"/>
    </row>
    <row r="174" spans="2:35" ht="12.5" customHeight="1">
      <c r="B174" s="6"/>
      <c r="C174" s="10"/>
      <c r="D174" s="40" t="s">
        <v>106</v>
      </c>
      <c r="E174" s="50"/>
      <c r="F174" s="51"/>
      <c r="G174" s="52"/>
      <c r="H174" s="57"/>
      <c r="I174" s="79" t="s">
        <v>337</v>
      </c>
      <c r="J174" s="55" t="s">
        <v>23</v>
      </c>
      <c r="K174" s="54" t="s">
        <v>356</v>
      </c>
      <c r="L174" s="54" t="s">
        <v>339</v>
      </c>
      <c r="M174" s="55" t="s">
        <v>340</v>
      </c>
      <c r="N174" s="56" t="s">
        <v>302</v>
      </c>
      <c r="O174" s="57"/>
      <c r="P174" s="57" t="s">
        <v>353</v>
      </c>
      <c r="Q174" s="58"/>
      <c r="R174" s="40"/>
      <c r="S174" s="40" t="str">
        <f>D174</f>
        <v xml:space="preserve">Bricklayer </v>
      </c>
      <c r="T174" s="40"/>
      <c r="U174" s="59">
        <f>B174</f>
        <v>0</v>
      </c>
      <c r="V174" s="6"/>
      <c r="W174" s="60">
        <f>SUM(N175:N181)</f>
        <v>9744.1542000000009</v>
      </c>
      <c r="X174" s="61">
        <f>VLOOKUP(S174,$R$418:$S$442,2,0)</f>
        <v>447</v>
      </c>
      <c r="Y174" s="61">
        <f>SUM(W174:X174)</f>
        <v>10191.154200000001</v>
      </c>
      <c r="Z174" s="61">
        <f>Y174*$N$457</f>
        <v>2038.2308400000002</v>
      </c>
      <c r="AA174" s="61">
        <f>SUM(Y174:Z174)</f>
        <v>12229.385040000001</v>
      </c>
      <c r="AB174" s="42"/>
      <c r="AC174" s="4"/>
      <c r="AD174" s="4"/>
      <c r="AE174" s="4"/>
      <c r="AF174" s="6"/>
      <c r="AG174" s="6"/>
      <c r="AH174" s="6"/>
      <c r="AI174" s="6"/>
    </row>
    <row r="175" spans="2:35" ht="12.75" customHeight="1">
      <c r="B175" s="6"/>
      <c r="C175" s="4"/>
      <c r="D175" s="42"/>
      <c r="E175" s="62" t="s">
        <v>108</v>
      </c>
      <c r="F175" s="63"/>
      <c r="G175" s="63"/>
      <c r="H175" s="64"/>
      <c r="I175" s="75"/>
      <c r="J175" s="65"/>
      <c r="K175" s="65"/>
      <c r="L175" s="65"/>
      <c r="M175" s="66"/>
      <c r="N175" s="67"/>
      <c r="O175" s="67"/>
      <c r="P175" s="68">
        <f>SUM(N176:N176)</f>
        <v>8572.6080000000002</v>
      </c>
      <c r="Q175" s="24"/>
      <c r="R175" s="12"/>
      <c r="S175" s="24"/>
      <c r="T175" s="24"/>
      <c r="U175" s="24"/>
      <c r="V175" s="4"/>
      <c r="W175" s="34"/>
      <c r="X175" s="34"/>
      <c r="Y175" s="34"/>
      <c r="Z175" s="34"/>
      <c r="AA175" s="34"/>
      <c r="AB175" s="34"/>
      <c r="AC175" s="4" t="str">
        <f>E175</f>
        <v>Single Leaf Concrete Blocks - Ext - Labour</v>
      </c>
      <c r="AD175" s="3">
        <f>P175</f>
        <v>8572.6080000000002</v>
      </c>
      <c r="AE175" s="4"/>
      <c r="AF175" s="6"/>
      <c r="AG175" s="6"/>
      <c r="AH175" s="6"/>
      <c r="AI175" s="6"/>
    </row>
    <row r="176" spans="2:35" ht="12.75" customHeight="1">
      <c r="B176" s="6"/>
      <c r="C176" s="4"/>
      <c r="D176" s="25"/>
      <c r="E176" s="27"/>
      <c r="F176" s="28" t="s">
        <v>99</v>
      </c>
      <c r="G176" s="154"/>
      <c r="H176" s="28"/>
      <c r="I176" s="155">
        <v>52.48</v>
      </c>
      <c r="J176" s="26" t="s">
        <v>22</v>
      </c>
      <c r="K176" s="18"/>
      <c r="L176" s="45">
        <v>163.35000000000002</v>
      </c>
      <c r="M176" s="71">
        <f t="shared" ref="M176" si="37">SUM(K176:L176)</f>
        <v>163.35000000000002</v>
      </c>
      <c r="N176" s="176">
        <f t="shared" ref="N176" si="38">M176*I176</f>
        <v>8572.6080000000002</v>
      </c>
      <c r="O176" s="28"/>
      <c r="P176" s="28"/>
      <c r="Q176" s="28"/>
      <c r="R176" s="12"/>
      <c r="S176" s="24"/>
      <c r="T176" s="24"/>
      <c r="U176" s="24"/>
      <c r="V176" s="4"/>
      <c r="W176" s="34"/>
      <c r="X176" s="34"/>
      <c r="Y176" s="34"/>
      <c r="Z176" s="34"/>
      <c r="AA176" s="34"/>
      <c r="AB176" s="34"/>
      <c r="AC176" s="4"/>
      <c r="AD176" s="4"/>
      <c r="AE176" s="4"/>
      <c r="AF176" s="6"/>
      <c r="AG176" s="6"/>
      <c r="AH176" s="6"/>
      <c r="AI176" s="6"/>
    </row>
    <row r="177" spans="2:35" ht="12.75" customHeight="1">
      <c r="B177" s="6"/>
      <c r="C177" s="4"/>
      <c r="D177" s="6"/>
      <c r="E177" s="4"/>
      <c r="F177" s="9"/>
      <c r="G177" s="166"/>
      <c r="H177" s="9"/>
      <c r="I177" s="159"/>
      <c r="J177" s="15"/>
      <c r="K177" s="15"/>
      <c r="L177" s="15"/>
      <c r="M177" s="74"/>
      <c r="N177" s="82"/>
      <c r="O177" s="9"/>
      <c r="P177" s="9"/>
      <c r="Q177" s="156"/>
      <c r="R177" s="43"/>
      <c r="S177" s="43"/>
      <c r="T177" s="43"/>
      <c r="U177" s="9"/>
      <c r="V177" s="4"/>
      <c r="W177" s="4"/>
      <c r="X177" s="34"/>
      <c r="Y177" s="34"/>
      <c r="Z177" s="34"/>
      <c r="AA177" s="34"/>
      <c r="AB177" s="4"/>
      <c r="AC177" s="4"/>
      <c r="AD177" s="4"/>
      <c r="AE177" s="4"/>
      <c r="AF177" s="6"/>
      <c r="AG177" s="6"/>
      <c r="AH177" s="6"/>
      <c r="AI177" s="6"/>
    </row>
    <row r="178" spans="2:35" ht="12.75" customHeight="1">
      <c r="B178" s="6"/>
      <c r="C178" s="4"/>
      <c r="D178" s="42"/>
      <c r="E178" s="62" t="s">
        <v>111</v>
      </c>
      <c r="F178" s="63"/>
      <c r="G178" s="63"/>
      <c r="H178" s="64"/>
      <c r="I178" s="75"/>
      <c r="J178" s="65"/>
      <c r="K178" s="65"/>
      <c r="L178" s="65"/>
      <c r="M178" s="66"/>
      <c r="N178" s="67"/>
      <c r="O178" s="67"/>
      <c r="P178" s="68">
        <f>SUM(N179:N180)</f>
        <v>1171.5462000000002</v>
      </c>
      <c r="Q178" s="24"/>
      <c r="R178" s="12"/>
      <c r="S178" s="24"/>
      <c r="T178" s="24"/>
      <c r="U178" s="24"/>
      <c r="V178" s="4"/>
      <c r="W178" s="34"/>
      <c r="X178" s="34"/>
      <c r="Y178" s="34"/>
      <c r="Z178" s="34"/>
      <c r="AA178" s="34"/>
      <c r="AB178" s="34"/>
      <c r="AC178" s="4" t="str">
        <f>E178</f>
        <v>Cavity Brickwork - Ext - Labour</v>
      </c>
      <c r="AD178" s="3">
        <f>P178</f>
        <v>1171.5462000000002</v>
      </c>
      <c r="AE178" s="4"/>
      <c r="AF178" s="6"/>
      <c r="AG178" s="6"/>
      <c r="AH178" s="6"/>
      <c r="AI178" s="6"/>
    </row>
    <row r="179" spans="2:35" ht="12.75" customHeight="1">
      <c r="B179" s="6"/>
      <c r="C179" s="4"/>
      <c r="D179" s="25"/>
      <c r="E179" s="27"/>
      <c r="F179" s="28" t="s">
        <v>105</v>
      </c>
      <c r="G179" s="154"/>
      <c r="H179" s="28"/>
      <c r="I179" s="155">
        <v>10.758000000000001</v>
      </c>
      <c r="J179" s="26" t="s">
        <v>2</v>
      </c>
      <c r="K179" s="18"/>
      <c r="L179" s="45">
        <v>108.9</v>
      </c>
      <c r="M179" s="71">
        <f t="shared" ref="M179" si="39">SUM(K179:L179)</f>
        <v>108.9</v>
      </c>
      <c r="N179" s="176">
        <f t="shared" ref="N179" si="40">M179*I179</f>
        <v>1171.5462000000002</v>
      </c>
      <c r="O179" s="28"/>
      <c r="P179" s="28"/>
      <c r="Q179" s="28"/>
      <c r="R179" s="12"/>
      <c r="S179" s="24"/>
      <c r="T179" s="24"/>
      <c r="U179" s="24"/>
      <c r="V179" s="4"/>
      <c r="W179" s="34"/>
      <c r="X179" s="34"/>
      <c r="Y179" s="34"/>
      <c r="Z179" s="34"/>
      <c r="AA179" s="34"/>
      <c r="AB179" s="34"/>
      <c r="AC179" s="4"/>
      <c r="AD179" s="4"/>
      <c r="AE179" s="4"/>
      <c r="AF179" s="6"/>
      <c r="AG179" s="6"/>
      <c r="AH179" s="6"/>
      <c r="AI179" s="6"/>
    </row>
    <row r="180" spans="2:35" ht="12.75" customHeight="1">
      <c r="B180" s="6"/>
      <c r="C180" s="4"/>
      <c r="D180" s="189"/>
      <c r="E180" s="190"/>
      <c r="F180" s="184"/>
      <c r="G180" s="191"/>
      <c r="H180" s="184"/>
      <c r="I180" s="200"/>
      <c r="J180" s="183"/>
      <c r="K180" s="193"/>
      <c r="L180" s="193"/>
      <c r="M180" s="206"/>
      <c r="N180" s="195"/>
      <c r="O180" s="186"/>
      <c r="P180" s="186"/>
      <c r="Q180" s="186"/>
      <c r="R180" s="186"/>
      <c r="S180" s="199"/>
      <c r="T180" s="199"/>
      <c r="U180" s="199"/>
      <c r="V180" s="4"/>
      <c r="W180" s="197"/>
      <c r="X180" s="197"/>
      <c r="Y180" s="197"/>
      <c r="Z180" s="197"/>
      <c r="AA180" s="197"/>
      <c r="AB180" s="197"/>
      <c r="AC180" s="4"/>
      <c r="AD180" s="4"/>
      <c r="AE180" s="4"/>
      <c r="AF180" s="6"/>
      <c r="AG180" s="6"/>
      <c r="AH180" s="6"/>
      <c r="AI180" s="6"/>
    </row>
    <row r="181" spans="2:35" ht="12.75" customHeight="1">
      <c r="B181" s="6"/>
      <c r="C181" s="4"/>
      <c r="D181" s="25"/>
      <c r="E181" s="29"/>
      <c r="F181" s="163"/>
      <c r="G181" s="164"/>
      <c r="H181" s="156"/>
      <c r="I181" s="162"/>
      <c r="J181" s="162"/>
      <c r="K181" s="15"/>
      <c r="L181" s="15"/>
      <c r="M181" s="74"/>
      <c r="N181" s="176"/>
      <c r="O181" s="156"/>
      <c r="P181" s="156"/>
      <c r="Q181" s="156"/>
      <c r="R181" s="9"/>
      <c r="S181" s="43"/>
      <c r="T181" s="43"/>
      <c r="U181" s="43"/>
      <c r="V181" s="4"/>
      <c r="W181" s="34"/>
      <c r="X181" s="34"/>
      <c r="Y181" s="34"/>
      <c r="Z181" s="34"/>
      <c r="AA181" s="34"/>
      <c r="AB181" s="34"/>
      <c r="AC181" s="4"/>
      <c r="AD181" s="4"/>
      <c r="AE181" s="4"/>
      <c r="AF181" s="6"/>
      <c r="AG181" s="6"/>
      <c r="AH181" s="6"/>
      <c r="AI181" s="6"/>
    </row>
    <row r="182" spans="2:35" ht="12.75" customHeight="1">
      <c r="B182" s="6"/>
      <c r="C182" s="10"/>
      <c r="D182" s="40" t="s">
        <v>112</v>
      </c>
      <c r="E182" s="50"/>
      <c r="F182" s="51"/>
      <c r="G182" s="52"/>
      <c r="H182" s="57"/>
      <c r="I182" s="79" t="s">
        <v>337</v>
      </c>
      <c r="J182" s="55" t="s">
        <v>23</v>
      </c>
      <c r="K182" s="54" t="s">
        <v>356</v>
      </c>
      <c r="L182" s="54" t="s">
        <v>339</v>
      </c>
      <c r="M182" s="55" t="s">
        <v>340</v>
      </c>
      <c r="N182" s="56" t="s">
        <v>302</v>
      </c>
      <c r="O182" s="57"/>
      <c r="P182" s="57" t="s">
        <v>353</v>
      </c>
      <c r="Q182" s="58"/>
      <c r="R182" s="40"/>
      <c r="S182" s="40" t="s">
        <v>112</v>
      </c>
      <c r="T182" s="40"/>
      <c r="U182" s="59">
        <f>B182</f>
        <v>0</v>
      </c>
      <c r="V182" s="6"/>
      <c r="W182" s="60">
        <f>SUM(N184:N191)</f>
        <v>17820.099999999999</v>
      </c>
      <c r="X182" s="61">
        <f>VLOOKUP(S182,$R$418:$S$442,2,0)</f>
        <v>816</v>
      </c>
      <c r="Y182" s="61">
        <f>SUM(W182:X182)</f>
        <v>18636.099999999999</v>
      </c>
      <c r="Z182" s="61">
        <f>Y182*$N$457</f>
        <v>3727.22</v>
      </c>
      <c r="AA182" s="61">
        <f>SUM(Y182:Z182)</f>
        <v>22363.32</v>
      </c>
      <c r="AB182" s="42"/>
      <c r="AC182" s="4" t="str">
        <f>D182</f>
        <v>Windows &amp; Glazing</v>
      </c>
      <c r="AD182" s="3">
        <f>W182</f>
        <v>17820.099999999999</v>
      </c>
      <c r="AE182" s="4"/>
      <c r="AF182" s="6"/>
      <c r="AG182" s="6"/>
      <c r="AH182" s="6"/>
      <c r="AI182" s="6">
        <f>W182/I185</f>
        <v>319.01360544217687</v>
      </c>
    </row>
    <row r="183" spans="2:35" ht="12.75" customHeight="1">
      <c r="B183" s="6"/>
      <c r="C183" s="4"/>
      <c r="D183" s="6"/>
      <c r="E183" s="62" t="s">
        <v>113</v>
      </c>
      <c r="F183" s="63"/>
      <c r="G183" s="63"/>
      <c r="H183" s="64"/>
      <c r="I183" s="75"/>
      <c r="J183" s="65"/>
      <c r="K183" s="65"/>
      <c r="L183" s="65"/>
      <c r="M183" s="66"/>
      <c r="N183" s="67"/>
      <c r="O183" s="67"/>
      <c r="P183" s="68">
        <f>SUM(N184:N191)</f>
        <v>17820.099999999999</v>
      </c>
      <c r="Q183" s="24"/>
      <c r="R183" s="12"/>
      <c r="S183" s="24"/>
      <c r="T183" s="24"/>
      <c r="U183" s="24"/>
      <c r="V183" s="4"/>
      <c r="W183" s="34"/>
      <c r="X183" s="34"/>
      <c r="Y183" s="34"/>
      <c r="Z183" s="34"/>
      <c r="AA183" s="34"/>
      <c r="AB183" s="34"/>
      <c r="AC183" s="4" t="str">
        <f>E183</f>
        <v xml:space="preserve">Windows </v>
      </c>
      <c r="AD183" s="3">
        <f>P183</f>
        <v>17820.099999999999</v>
      </c>
      <c r="AE183" s="4"/>
      <c r="AF183" s="6"/>
      <c r="AG183" s="6"/>
      <c r="AH183" s="6"/>
      <c r="AI183" s="6"/>
    </row>
    <row r="184" spans="2:35" ht="12.75" customHeight="1">
      <c r="B184" s="6"/>
      <c r="C184" s="4"/>
      <c r="D184" s="25"/>
      <c r="E184" s="27" t="s">
        <v>114</v>
      </c>
      <c r="F184" s="28"/>
      <c r="G184" s="154"/>
      <c r="H184" s="28"/>
      <c r="I184" s="155"/>
      <c r="J184" s="26"/>
      <c r="K184" s="8"/>
      <c r="L184" s="8"/>
      <c r="M184" s="71"/>
      <c r="N184" s="175"/>
      <c r="O184" s="28"/>
      <c r="P184" s="28"/>
      <c r="Q184" s="28"/>
      <c r="R184" s="12"/>
      <c r="S184" s="24"/>
      <c r="T184" s="24"/>
      <c r="U184" s="24"/>
      <c r="V184" s="4"/>
      <c r="W184" s="34"/>
      <c r="X184" s="34"/>
      <c r="Y184" s="34"/>
      <c r="Z184" s="34"/>
      <c r="AA184" s="34"/>
      <c r="AB184" s="34"/>
      <c r="AC184" s="4"/>
      <c r="AD184" s="4"/>
      <c r="AE184" s="4"/>
      <c r="AF184" s="6"/>
      <c r="AG184" s="6"/>
      <c r="AH184" s="6"/>
      <c r="AI184" s="6"/>
    </row>
    <row r="185" spans="2:35" ht="12.75" customHeight="1">
      <c r="B185" s="6"/>
      <c r="C185" s="4"/>
      <c r="D185" s="25"/>
      <c r="E185" s="27"/>
      <c r="F185" s="28" t="s">
        <v>115</v>
      </c>
      <c r="G185" s="154"/>
      <c r="H185" s="28"/>
      <c r="I185" s="155">
        <v>55.86</v>
      </c>
      <c r="J185" s="26" t="s">
        <v>2</v>
      </c>
      <c r="K185" s="45">
        <v>227</v>
      </c>
      <c r="L185" s="45"/>
      <c r="M185" s="71">
        <f t="shared" ref="M185:M186" si="41">SUM(K185:L185)</f>
        <v>227</v>
      </c>
      <c r="N185" s="176">
        <f t="shared" ref="N185:N186" si="42">M185*I185</f>
        <v>12680.22</v>
      </c>
      <c r="O185" s="28"/>
      <c r="P185" s="28"/>
      <c r="Q185" s="28"/>
      <c r="R185" s="12"/>
      <c r="S185" s="24"/>
      <c r="T185" s="24"/>
      <c r="U185" s="24"/>
      <c r="V185" s="4"/>
      <c r="W185" s="34"/>
      <c r="X185" s="34"/>
      <c r="Y185" s="34"/>
      <c r="Z185" s="34"/>
      <c r="AA185" s="34"/>
      <c r="AB185" s="34"/>
      <c r="AC185" s="4"/>
      <c r="AD185" s="4"/>
      <c r="AE185" s="4"/>
      <c r="AF185" s="6"/>
      <c r="AG185" s="6"/>
      <c r="AH185" s="6"/>
      <c r="AI185" s="6"/>
    </row>
    <row r="186" spans="2:35" ht="12.75" customHeight="1">
      <c r="B186" s="6"/>
      <c r="C186" s="4"/>
      <c r="D186" s="25"/>
      <c r="E186" s="27"/>
      <c r="F186" s="28" t="s">
        <v>116</v>
      </c>
      <c r="G186" s="154"/>
      <c r="H186" s="28"/>
      <c r="I186" s="155">
        <v>55.86</v>
      </c>
      <c r="J186" s="26" t="s">
        <v>2</v>
      </c>
      <c r="K186" s="45">
        <v>8</v>
      </c>
      <c r="L186" s="45"/>
      <c r="M186" s="71">
        <f t="shared" si="41"/>
        <v>8</v>
      </c>
      <c r="N186" s="176">
        <f t="shared" si="42"/>
        <v>446.88</v>
      </c>
      <c r="O186" s="28"/>
      <c r="P186" s="28"/>
      <c r="Q186" s="28"/>
      <c r="R186" s="12"/>
      <c r="S186" s="24"/>
      <c r="T186" s="24"/>
      <c r="U186" s="24"/>
      <c r="V186" s="4"/>
      <c r="W186" s="34"/>
      <c r="X186" s="34"/>
      <c r="Y186" s="34"/>
      <c r="Z186" s="34"/>
      <c r="AA186" s="34"/>
      <c r="AB186" s="34"/>
      <c r="AC186" s="4"/>
      <c r="AD186" s="4"/>
      <c r="AE186" s="4"/>
      <c r="AF186" s="6"/>
      <c r="AG186" s="6"/>
      <c r="AH186" s="6"/>
      <c r="AI186" s="6"/>
    </row>
    <row r="187" spans="2:35" ht="12.75" customHeight="1">
      <c r="B187" s="6"/>
      <c r="C187" s="4"/>
      <c r="D187" s="189"/>
      <c r="E187" s="190"/>
      <c r="F187" s="186" t="s">
        <v>570</v>
      </c>
      <c r="G187" s="198"/>
      <c r="H187" s="186">
        <v>55.9</v>
      </c>
      <c r="I187" s="254">
        <v>0</v>
      </c>
      <c r="J187" s="185" t="s">
        <v>2</v>
      </c>
      <c r="K187" s="193">
        <f>VLOOKUP(F187,'[3]Master Price Library'!$F$389:$N$1719,'[3]Standard Estimating'!$C$724,0)*'[3]Standard Estimating'!$D$723</f>
        <v>218</v>
      </c>
      <c r="L187" s="193"/>
      <c r="M187" s="194">
        <f>SUM(K187:L187)</f>
        <v>218</v>
      </c>
      <c r="N187" s="195">
        <f>M187*I187</f>
        <v>0</v>
      </c>
      <c r="O187" s="186"/>
      <c r="P187" s="186"/>
      <c r="Q187" s="186"/>
      <c r="R187" s="186"/>
      <c r="S187" s="199"/>
      <c r="T187" s="199"/>
      <c r="U187" s="199"/>
      <c r="V187" s="4"/>
      <c r="W187" s="197"/>
      <c r="X187" s="197"/>
      <c r="Y187" s="197"/>
      <c r="Z187" s="197"/>
      <c r="AA187" s="197"/>
      <c r="AB187" s="197"/>
      <c r="AC187" s="4"/>
      <c r="AD187" s="4"/>
      <c r="AE187" s="4"/>
      <c r="AF187" s="6"/>
      <c r="AG187" s="6"/>
      <c r="AH187" s="6"/>
      <c r="AI187" s="6"/>
    </row>
    <row r="188" spans="2:35" ht="12.75" customHeight="1">
      <c r="B188" s="6"/>
      <c r="C188" s="4"/>
      <c r="D188" s="25"/>
      <c r="E188" s="27"/>
      <c r="F188" s="28"/>
      <c r="G188" s="154"/>
      <c r="H188" s="28"/>
      <c r="I188" s="20"/>
      <c r="J188" s="8"/>
      <c r="K188" s="45"/>
      <c r="L188" s="8"/>
      <c r="M188" s="81"/>
      <c r="N188" s="175"/>
      <c r="O188" s="28"/>
      <c r="P188" s="28"/>
      <c r="Q188" s="28"/>
      <c r="R188" s="12"/>
      <c r="S188" s="24"/>
      <c r="T188" s="24"/>
      <c r="U188" s="24"/>
      <c r="V188" s="4"/>
      <c r="W188" s="34"/>
      <c r="X188" s="34"/>
      <c r="Y188" s="34"/>
      <c r="Z188" s="34"/>
      <c r="AA188" s="34"/>
      <c r="AB188" s="34"/>
      <c r="AC188" s="4"/>
      <c r="AD188" s="4"/>
      <c r="AE188" s="4"/>
      <c r="AF188" s="6"/>
      <c r="AG188" s="6"/>
      <c r="AH188" s="6"/>
      <c r="AI188" s="6"/>
    </row>
    <row r="189" spans="2:35" ht="12.75" customHeight="1">
      <c r="B189" s="6"/>
      <c r="C189" s="4"/>
      <c r="D189" s="25"/>
      <c r="E189" s="27" t="s">
        <v>117</v>
      </c>
      <c r="F189" s="28"/>
      <c r="G189" s="154"/>
      <c r="H189" s="28"/>
      <c r="I189" s="155"/>
      <c r="J189" s="26"/>
      <c r="K189" s="45"/>
      <c r="L189" s="8"/>
      <c r="M189" s="81"/>
      <c r="N189" s="175"/>
      <c r="O189" s="28"/>
      <c r="P189" s="28"/>
      <c r="Q189" s="28"/>
      <c r="R189" s="12"/>
      <c r="S189" s="24"/>
      <c r="T189" s="24"/>
      <c r="U189" s="24"/>
      <c r="V189" s="4"/>
      <c r="W189" s="34"/>
      <c r="X189" s="34"/>
      <c r="Y189" s="34"/>
      <c r="Z189" s="34"/>
      <c r="AA189" s="34"/>
      <c r="AB189" s="34"/>
      <c r="AC189" s="4"/>
      <c r="AD189" s="4"/>
      <c r="AE189" s="4"/>
      <c r="AF189" s="6"/>
      <c r="AG189" s="6"/>
      <c r="AH189" s="6"/>
      <c r="AI189" s="6"/>
    </row>
    <row r="190" spans="2:35" ht="12.75" customHeight="1">
      <c r="B190" s="6"/>
      <c r="C190" s="4"/>
      <c r="D190" s="25"/>
      <c r="E190" s="27"/>
      <c r="F190" s="28" t="s">
        <v>118</v>
      </c>
      <c r="G190" s="154"/>
      <c r="H190" s="28"/>
      <c r="I190" s="155">
        <v>19</v>
      </c>
      <c r="J190" s="26" t="s">
        <v>11</v>
      </c>
      <c r="K190" s="45">
        <v>247</v>
      </c>
      <c r="L190" s="45"/>
      <c r="M190" s="71">
        <f t="shared" ref="M190" si="43">SUM(K190:L190)</f>
        <v>247</v>
      </c>
      <c r="N190" s="176">
        <f t="shared" ref="N190" si="44">M190*I190</f>
        <v>4693</v>
      </c>
      <c r="O190" s="28"/>
      <c r="P190" s="28"/>
      <c r="Q190" s="28"/>
      <c r="R190" s="12"/>
      <c r="S190" s="24"/>
      <c r="T190" s="24"/>
      <c r="U190" s="24"/>
      <c r="V190" s="4"/>
      <c r="W190" s="34"/>
      <c r="X190" s="34"/>
      <c r="Y190" s="34"/>
      <c r="Z190" s="34"/>
      <c r="AA190" s="34"/>
      <c r="AB190" s="34"/>
      <c r="AC190" s="4"/>
      <c r="AD190" s="4"/>
      <c r="AE190" s="4"/>
      <c r="AF190" s="6"/>
      <c r="AG190" s="6"/>
      <c r="AH190" s="6"/>
      <c r="AI190" s="6"/>
    </row>
    <row r="191" spans="2:35" ht="12.75" customHeight="1">
      <c r="B191" s="6"/>
      <c r="C191" s="4"/>
      <c r="D191" s="25"/>
      <c r="E191" s="27"/>
      <c r="F191" s="28"/>
      <c r="G191" s="154"/>
      <c r="H191" s="28"/>
      <c r="I191" s="155"/>
      <c r="J191" s="26"/>
      <c r="K191" s="45"/>
      <c r="L191" s="8"/>
      <c r="M191" s="81"/>
      <c r="N191" s="176"/>
      <c r="O191" s="28"/>
      <c r="P191" s="28"/>
      <c r="Q191" s="28"/>
      <c r="R191" s="12"/>
      <c r="S191" s="24"/>
      <c r="T191" s="24"/>
      <c r="U191" s="24"/>
      <c r="V191" s="4"/>
      <c r="W191" s="34"/>
      <c r="X191" s="34"/>
      <c r="Y191" s="34"/>
      <c r="Z191" s="34"/>
      <c r="AA191" s="34"/>
      <c r="AB191" s="34"/>
      <c r="AC191" s="4"/>
      <c r="AD191" s="4"/>
      <c r="AE191" s="4"/>
      <c r="AF191" s="6"/>
      <c r="AG191" s="6"/>
      <c r="AH191" s="6"/>
      <c r="AI191" s="6"/>
    </row>
    <row r="192" spans="2:35" ht="12.75" customHeight="1">
      <c r="B192" s="6"/>
      <c r="C192" s="4"/>
      <c r="D192" s="25"/>
      <c r="E192" s="29"/>
      <c r="F192" s="163"/>
      <c r="G192" s="164"/>
      <c r="H192" s="156"/>
      <c r="I192" s="162"/>
      <c r="J192" s="162"/>
      <c r="K192" s="15"/>
      <c r="L192" s="15"/>
      <c r="M192" s="81"/>
      <c r="N192" s="176"/>
      <c r="O192" s="156"/>
      <c r="P192" s="156"/>
      <c r="Q192" s="156"/>
      <c r="R192" s="9"/>
      <c r="S192" s="43"/>
      <c r="T192" s="43"/>
      <c r="U192" s="43"/>
      <c r="V192" s="4"/>
      <c r="W192" s="34"/>
      <c r="X192" s="34"/>
      <c r="Y192" s="34"/>
      <c r="Z192" s="34"/>
      <c r="AA192" s="34"/>
      <c r="AB192" s="34"/>
      <c r="AC192" s="4"/>
      <c r="AD192" s="4"/>
      <c r="AE192" s="4"/>
      <c r="AF192" s="6"/>
      <c r="AG192" s="6"/>
      <c r="AH192" s="6"/>
      <c r="AI192" s="6"/>
    </row>
    <row r="193" spans="1:35" ht="12.75" customHeight="1">
      <c r="B193" s="6"/>
      <c r="C193" s="10"/>
      <c r="D193" s="40" t="s">
        <v>119</v>
      </c>
      <c r="E193" s="50"/>
      <c r="F193" s="51"/>
      <c r="G193" s="52"/>
      <c r="H193" s="57"/>
      <c r="I193" s="79" t="s">
        <v>337</v>
      </c>
      <c r="J193" s="55" t="s">
        <v>23</v>
      </c>
      <c r="K193" s="54" t="s">
        <v>356</v>
      </c>
      <c r="L193" s="54" t="s">
        <v>339</v>
      </c>
      <c r="M193" s="55" t="s">
        <v>340</v>
      </c>
      <c r="N193" s="56" t="s">
        <v>302</v>
      </c>
      <c r="O193" s="57"/>
      <c r="P193" s="57" t="s">
        <v>353</v>
      </c>
      <c r="Q193" s="58"/>
      <c r="R193" s="40"/>
      <c r="S193" s="40" t="s">
        <v>119</v>
      </c>
      <c r="T193" s="40"/>
      <c r="U193" s="59">
        <f>B193</f>
        <v>0</v>
      </c>
      <c r="V193" s="6"/>
      <c r="W193" s="60">
        <f>SUM(N195:N219)</f>
        <v>36490.239376559999</v>
      </c>
      <c r="X193" s="61">
        <f>VLOOKUP(S193,$R$418:$S$442,2,0)</f>
        <v>1671</v>
      </c>
      <c r="Y193" s="61">
        <f>SUM(W193:X193)</f>
        <v>38161.239376559999</v>
      </c>
      <c r="Z193" s="61">
        <f>Y193*$N$457</f>
        <v>7632.2478753120004</v>
      </c>
      <c r="AA193" s="61">
        <f>SUM(Y193:Z193)</f>
        <v>45793.487251872</v>
      </c>
      <c r="AB193" s="42"/>
      <c r="AC193" s="4"/>
      <c r="AD193" s="4"/>
      <c r="AE193" s="4"/>
      <c r="AF193" s="6"/>
      <c r="AG193" s="6"/>
      <c r="AH193" s="6"/>
      <c r="AI193" s="6" t="e">
        <f>SUM(N196:N215)/(I196+#REF!)</f>
        <v>#REF!</v>
      </c>
    </row>
    <row r="194" spans="1:35" ht="12.75" customHeight="1">
      <c r="B194" s="6"/>
      <c r="C194" s="4"/>
      <c r="D194" s="42"/>
      <c r="E194" s="62" t="s">
        <v>120</v>
      </c>
      <c r="F194" s="63"/>
      <c r="G194" s="63"/>
      <c r="H194" s="64"/>
      <c r="I194" s="75"/>
      <c r="J194" s="66"/>
      <c r="K194" s="65"/>
      <c r="L194" s="65"/>
      <c r="M194" s="66"/>
      <c r="N194" s="67"/>
      <c r="O194" s="67"/>
      <c r="P194" s="68">
        <f>SUM(N195:N205)</f>
        <v>15901.864035000002</v>
      </c>
      <c r="Q194" s="24"/>
      <c r="R194" s="12"/>
      <c r="S194" s="24"/>
      <c r="T194" s="24"/>
      <c r="U194" s="24"/>
      <c r="V194" s="4"/>
      <c r="W194" s="34"/>
      <c r="X194" s="34"/>
      <c r="Y194" s="34"/>
      <c r="Z194" s="34"/>
      <c r="AA194" s="34"/>
      <c r="AB194" s="34"/>
      <c r="AC194" s="4" t="s">
        <v>39</v>
      </c>
      <c r="AD194" s="3">
        <f>P194</f>
        <v>15901.864035000002</v>
      </c>
      <c r="AE194" s="4"/>
      <c r="AF194" s="6"/>
      <c r="AG194" s="6"/>
      <c r="AH194" s="6"/>
      <c r="AI194" s="6"/>
    </row>
    <row r="195" spans="1:35" ht="12.75" customHeight="1">
      <c r="B195" s="6"/>
      <c r="C195" s="4"/>
      <c r="D195" s="25"/>
      <c r="E195" s="27" t="s">
        <v>121</v>
      </c>
      <c r="F195" s="28"/>
      <c r="G195" s="154"/>
      <c r="H195" s="28"/>
      <c r="I195" s="155"/>
      <c r="J195" s="26"/>
      <c r="K195" s="8"/>
      <c r="L195" s="8"/>
      <c r="M195" s="71"/>
      <c r="N195" s="175"/>
      <c r="O195" s="28"/>
      <c r="P195" s="28"/>
      <c r="Q195" s="28"/>
      <c r="R195" s="12"/>
      <c r="S195" s="24"/>
      <c r="T195" s="24"/>
      <c r="U195" s="24"/>
      <c r="V195" s="4"/>
      <c r="W195" s="34"/>
      <c r="X195" s="34"/>
      <c r="Y195" s="34"/>
      <c r="Z195" s="34"/>
      <c r="AA195" s="34"/>
      <c r="AB195" s="34"/>
      <c r="AC195" s="4"/>
      <c r="AD195" s="4"/>
      <c r="AE195" s="4"/>
      <c r="AF195" s="6"/>
      <c r="AG195" s="6"/>
      <c r="AH195" s="6"/>
      <c r="AI195" s="6"/>
    </row>
    <row r="196" spans="1:35" ht="12.75" customHeight="1">
      <c r="B196" s="6"/>
      <c r="C196" s="4"/>
      <c r="D196" s="25"/>
      <c r="E196" s="27"/>
      <c r="F196" s="28" t="s">
        <v>122</v>
      </c>
      <c r="G196" s="154"/>
      <c r="H196" s="28"/>
      <c r="I196" s="155">
        <v>175.98900000000003</v>
      </c>
      <c r="J196" s="26" t="s">
        <v>2</v>
      </c>
      <c r="K196" s="45">
        <v>38.9</v>
      </c>
      <c r="L196" s="45"/>
      <c r="M196" s="71">
        <f t="shared" ref="M196" si="45">SUM(K196:L196)</f>
        <v>38.9</v>
      </c>
      <c r="N196" s="176">
        <f t="shared" ref="N196" si="46">M196*I196</f>
        <v>6845.9721000000009</v>
      </c>
      <c r="O196" s="28"/>
      <c r="P196" s="28"/>
      <c r="Q196" s="28"/>
      <c r="R196" s="12"/>
      <c r="S196" s="24"/>
      <c r="T196" s="24"/>
      <c r="U196" s="24"/>
      <c r="V196" s="4"/>
      <c r="W196" s="34"/>
      <c r="X196" s="34"/>
      <c r="Y196" s="34"/>
      <c r="Z196" s="34"/>
      <c r="AA196" s="34"/>
      <c r="AB196" s="34"/>
      <c r="AC196" s="4"/>
      <c r="AD196" s="4"/>
      <c r="AE196" s="4"/>
      <c r="AF196" s="6"/>
      <c r="AG196" s="6"/>
      <c r="AH196" s="6"/>
      <c r="AI196" s="6"/>
    </row>
    <row r="197" spans="1:35" ht="12.75" customHeight="1">
      <c r="A197" s="253"/>
      <c r="B197" s="6"/>
      <c r="C197" s="4"/>
      <c r="D197" s="6"/>
      <c r="E197" s="11"/>
      <c r="F197" s="186"/>
      <c r="G197" s="198"/>
      <c r="H197" s="186"/>
      <c r="I197" s="192"/>
      <c r="J197" s="183"/>
      <c r="K197" s="193"/>
      <c r="L197" s="193"/>
      <c r="M197" s="194"/>
      <c r="N197" s="195"/>
      <c r="O197" s="186"/>
      <c r="P197" s="186"/>
      <c r="Q197" s="186"/>
      <c r="R197" s="186"/>
      <c r="S197" s="199"/>
      <c r="T197" s="199"/>
      <c r="U197" s="199"/>
      <c r="V197" s="4"/>
      <c r="W197" s="197"/>
      <c r="X197" s="197"/>
      <c r="Y197" s="197"/>
      <c r="Z197" s="197"/>
      <c r="AA197" s="197"/>
      <c r="AB197" s="197"/>
      <c r="AC197" s="4"/>
      <c r="AD197" s="4"/>
      <c r="AE197" s="4"/>
      <c r="AF197" s="6"/>
      <c r="AG197" s="6"/>
      <c r="AH197" s="6"/>
      <c r="AI197" s="6"/>
    </row>
    <row r="198" spans="1:35" ht="12.75" customHeight="1">
      <c r="B198" s="6"/>
      <c r="C198" s="10"/>
      <c r="D198" s="6"/>
      <c r="E198" s="11" t="s">
        <v>124</v>
      </c>
      <c r="F198" s="28"/>
      <c r="G198" s="154"/>
      <c r="H198" s="28"/>
      <c r="I198" s="155"/>
      <c r="J198" s="26"/>
      <c r="K198" s="8"/>
      <c r="L198" s="8"/>
      <c r="M198" s="71"/>
      <c r="N198" s="175"/>
      <c r="O198" s="28"/>
      <c r="P198" s="28"/>
      <c r="Q198" s="28"/>
      <c r="R198" s="12"/>
      <c r="S198" s="24"/>
      <c r="T198" s="24"/>
      <c r="U198" s="24"/>
      <c r="V198" s="4"/>
      <c r="W198" s="34"/>
      <c r="X198" s="34"/>
      <c r="Y198" s="34"/>
      <c r="Z198" s="34"/>
      <c r="AA198" s="34"/>
      <c r="AB198" s="34"/>
      <c r="AC198" s="4"/>
      <c r="AD198" s="4"/>
      <c r="AE198" s="4"/>
      <c r="AF198" s="6"/>
      <c r="AG198" s="6"/>
      <c r="AH198" s="6"/>
      <c r="AI198" s="6"/>
    </row>
    <row r="199" spans="1:35" ht="12.75" customHeight="1">
      <c r="B199" s="6"/>
      <c r="C199" s="4"/>
      <c r="D199" s="6"/>
      <c r="E199" s="11"/>
      <c r="F199" s="28" t="s">
        <v>125</v>
      </c>
      <c r="G199" s="154"/>
      <c r="H199" s="28"/>
      <c r="I199" s="155">
        <v>175.98900000000003</v>
      </c>
      <c r="J199" s="26" t="s">
        <v>2</v>
      </c>
      <c r="K199" s="45"/>
      <c r="L199" s="45">
        <v>33.914999999999999</v>
      </c>
      <c r="M199" s="71">
        <f>SUM(K199:L199)</f>
        <v>33.914999999999999</v>
      </c>
      <c r="N199" s="176">
        <f>M199*I199</f>
        <v>5968.6669350000011</v>
      </c>
      <c r="O199" s="28"/>
      <c r="P199" s="28"/>
      <c r="Q199" s="28"/>
      <c r="R199" s="12"/>
      <c r="S199" s="24"/>
      <c r="T199" s="24"/>
      <c r="U199" s="24"/>
      <c r="V199" s="4"/>
      <c r="W199" s="34"/>
      <c r="X199" s="34"/>
      <c r="Y199" s="34"/>
      <c r="Z199" s="34"/>
      <c r="AA199" s="34"/>
      <c r="AB199" s="34"/>
      <c r="AC199" s="4"/>
      <c r="AD199" s="4"/>
      <c r="AE199" s="4"/>
      <c r="AF199" s="6"/>
      <c r="AG199" s="6"/>
      <c r="AH199" s="6"/>
      <c r="AI199" s="6"/>
    </row>
    <row r="200" spans="1:35" ht="12.75" customHeight="1">
      <c r="B200" s="6"/>
      <c r="C200" s="4"/>
      <c r="D200" s="6"/>
      <c r="E200" s="11"/>
      <c r="F200" s="186" t="s">
        <v>564</v>
      </c>
      <c r="G200" s="198"/>
      <c r="H200" s="186"/>
      <c r="I200" s="192">
        <v>1</v>
      </c>
      <c r="J200" s="183" t="s">
        <v>123</v>
      </c>
      <c r="K200" s="193"/>
      <c r="L200" s="45">
        <v>1350</v>
      </c>
      <c r="M200" s="71">
        <f t="shared" ref="M200" si="47">SUM(K200:L200)</f>
        <v>1350</v>
      </c>
      <c r="N200" s="176">
        <f t="shared" ref="N200" si="48">M200*I200</f>
        <v>1350</v>
      </c>
      <c r="O200" s="186"/>
      <c r="P200" s="186"/>
      <c r="Q200" s="186"/>
      <c r="R200" s="186"/>
      <c r="S200" s="199"/>
      <c r="T200" s="199"/>
      <c r="U200" s="199"/>
      <c r="V200" s="4"/>
      <c r="W200" s="197"/>
      <c r="X200" s="197"/>
      <c r="Y200" s="197"/>
      <c r="Z200" s="197"/>
      <c r="AA200" s="197"/>
      <c r="AB200" s="197"/>
      <c r="AC200" s="4"/>
      <c r="AD200" s="4"/>
      <c r="AE200" s="4"/>
      <c r="AF200" s="6"/>
      <c r="AG200" s="6"/>
      <c r="AH200" s="6"/>
      <c r="AI200" s="6"/>
    </row>
    <row r="201" spans="1:35" ht="12.75" customHeight="1">
      <c r="B201" s="6"/>
      <c r="C201" s="4"/>
      <c r="D201" s="6"/>
      <c r="E201" s="11"/>
      <c r="F201" s="186"/>
      <c r="G201" s="198"/>
      <c r="H201" s="186"/>
      <c r="I201" s="192"/>
      <c r="J201" s="183"/>
      <c r="K201" s="193"/>
      <c r="L201" s="193"/>
      <c r="M201" s="194"/>
      <c r="N201" s="195"/>
      <c r="O201" s="186"/>
      <c r="P201" s="186"/>
      <c r="Q201" s="186"/>
      <c r="R201" s="186"/>
      <c r="S201" s="199"/>
      <c r="T201" s="199"/>
      <c r="U201" s="199"/>
      <c r="V201" s="4"/>
      <c r="W201" s="197"/>
      <c r="X201" s="197"/>
      <c r="Y201" s="197"/>
      <c r="Z201" s="197"/>
      <c r="AA201" s="197"/>
      <c r="AB201" s="197"/>
      <c r="AC201" s="4"/>
      <c r="AD201" s="4"/>
      <c r="AE201" s="4"/>
      <c r="AF201" s="6"/>
      <c r="AG201" s="6"/>
      <c r="AH201" s="6"/>
      <c r="AI201" s="6"/>
    </row>
    <row r="202" spans="1:35" ht="12.75" customHeight="1">
      <c r="B202" s="6"/>
      <c r="C202" s="4"/>
      <c r="D202" s="25"/>
      <c r="E202" s="27" t="s">
        <v>131</v>
      </c>
      <c r="F202" s="28"/>
      <c r="G202" s="154"/>
      <c r="H202" s="28"/>
      <c r="I202" s="155"/>
      <c r="J202" s="162"/>
      <c r="K202" s="15"/>
      <c r="L202" s="15"/>
      <c r="M202" s="71"/>
      <c r="N202" s="176"/>
      <c r="O202" s="28"/>
      <c r="P202" s="28"/>
      <c r="Q202" s="28"/>
      <c r="R202" s="12"/>
      <c r="S202" s="24"/>
      <c r="T202" s="24"/>
      <c r="U202" s="24"/>
      <c r="V202" s="4"/>
      <c r="W202" s="34"/>
      <c r="X202" s="34"/>
      <c r="Y202" s="34"/>
      <c r="Z202" s="34"/>
      <c r="AA202" s="34"/>
      <c r="AB202" s="34"/>
      <c r="AC202" s="4"/>
      <c r="AD202" s="4"/>
      <c r="AE202" s="4"/>
      <c r="AF202" s="6"/>
      <c r="AG202" s="6"/>
      <c r="AH202" s="6"/>
      <c r="AI202" s="6"/>
    </row>
    <row r="203" spans="1:35" ht="12.75" customHeight="1">
      <c r="B203" s="6"/>
      <c r="C203" s="4"/>
      <c r="D203" s="25"/>
      <c r="E203" s="27"/>
      <c r="F203" s="28" t="s">
        <v>132</v>
      </c>
      <c r="G203" s="154"/>
      <c r="H203" s="28"/>
      <c r="I203" s="155">
        <v>1</v>
      </c>
      <c r="J203" s="26" t="s">
        <v>57</v>
      </c>
      <c r="K203" s="45">
        <v>206.85000000000002</v>
      </c>
      <c r="L203" s="45"/>
      <c r="M203" s="71">
        <f t="shared" ref="M203:M204" si="49">SUM(K203:L203)</f>
        <v>206.85000000000002</v>
      </c>
      <c r="N203" s="176">
        <f t="shared" ref="N203:N204" si="50">M203*I203</f>
        <v>206.85000000000002</v>
      </c>
      <c r="O203" s="28"/>
      <c r="P203" s="28"/>
      <c r="Q203" s="28"/>
      <c r="R203" s="12"/>
      <c r="S203" s="24"/>
      <c r="T203" s="24"/>
      <c r="U203" s="24"/>
      <c r="V203" s="4"/>
      <c r="W203" s="34"/>
      <c r="X203" s="34"/>
      <c r="Y203" s="34"/>
      <c r="Z203" s="34"/>
      <c r="AA203" s="34"/>
      <c r="AB203" s="34"/>
      <c r="AC203" s="4"/>
      <c r="AD203" s="4"/>
      <c r="AE203" s="4"/>
      <c r="AF203" s="6"/>
      <c r="AG203" s="6"/>
      <c r="AH203" s="6"/>
      <c r="AI203" s="6"/>
    </row>
    <row r="204" spans="1:35" ht="12.75" customHeight="1">
      <c r="B204" s="6"/>
      <c r="C204" s="4"/>
      <c r="D204" s="25"/>
      <c r="E204" s="27"/>
      <c r="F204" s="28" t="s">
        <v>133</v>
      </c>
      <c r="G204" s="154"/>
      <c r="H204" s="28"/>
      <c r="I204" s="155">
        <v>26.5</v>
      </c>
      <c r="J204" s="26" t="s">
        <v>12</v>
      </c>
      <c r="K204" s="45">
        <v>57.75</v>
      </c>
      <c r="L204" s="45"/>
      <c r="M204" s="71">
        <f t="shared" si="49"/>
        <v>57.75</v>
      </c>
      <c r="N204" s="176">
        <f t="shared" si="50"/>
        <v>1530.375</v>
      </c>
      <c r="O204" s="28"/>
      <c r="P204" s="28"/>
      <c r="Q204" s="28"/>
      <c r="R204" s="12"/>
      <c r="S204" s="24"/>
      <c r="T204" s="24"/>
      <c r="U204" s="24"/>
      <c r="V204" s="4"/>
      <c r="W204" s="34"/>
      <c r="X204" s="34"/>
      <c r="Y204" s="34"/>
      <c r="Z204" s="34"/>
      <c r="AA204" s="34"/>
      <c r="AB204" s="34"/>
      <c r="AC204" s="4"/>
      <c r="AD204" s="4"/>
      <c r="AE204" s="4"/>
      <c r="AF204" s="6"/>
      <c r="AG204" s="6"/>
      <c r="AH204" s="6"/>
      <c r="AI204" s="6"/>
    </row>
    <row r="205" spans="1:35" ht="12.75" customHeight="1">
      <c r="B205" s="6"/>
      <c r="C205" s="4"/>
      <c r="D205" s="6"/>
      <c r="E205" s="11"/>
      <c r="F205" s="186"/>
      <c r="G205" s="198"/>
      <c r="H205" s="186"/>
      <c r="I205" s="192"/>
      <c r="J205" s="183"/>
      <c r="K205" s="193"/>
      <c r="L205" s="193"/>
      <c r="M205" s="194"/>
      <c r="N205" s="195"/>
      <c r="O205" s="186"/>
      <c r="P205" s="186"/>
      <c r="Q205" s="186"/>
      <c r="R205" s="186"/>
      <c r="S205" s="199"/>
      <c r="T205" s="199"/>
      <c r="U205" s="199"/>
      <c r="V205" s="4"/>
      <c r="W205" s="197"/>
      <c r="X205" s="197"/>
      <c r="Y205" s="197"/>
      <c r="Z205" s="197"/>
      <c r="AA205" s="197"/>
      <c r="AB205" s="197"/>
      <c r="AC205" s="4"/>
      <c r="AD205" s="4"/>
      <c r="AE205" s="4"/>
      <c r="AF205" s="6"/>
      <c r="AG205" s="6"/>
      <c r="AH205" s="6"/>
      <c r="AI205" s="6"/>
    </row>
    <row r="206" spans="1:35" ht="12.75" customHeight="1">
      <c r="B206" s="6"/>
      <c r="C206" s="4"/>
      <c r="D206" s="42"/>
      <c r="E206" s="62" t="s">
        <v>588</v>
      </c>
      <c r="F206" s="63"/>
      <c r="G206" s="63"/>
      <c r="H206" s="64"/>
      <c r="I206" s="75"/>
      <c r="J206" s="65"/>
      <c r="K206" s="65"/>
      <c r="L206" s="65"/>
      <c r="M206" s="66"/>
      <c r="N206" s="67"/>
      <c r="O206" s="67"/>
      <c r="P206" s="68">
        <f>SUM(N207:N215)</f>
        <v>6728.3753415600004</v>
      </c>
      <c r="Q206" s="24"/>
      <c r="R206" s="12"/>
      <c r="S206" s="24"/>
      <c r="T206" s="24"/>
      <c r="U206" s="24"/>
      <c r="V206" s="4"/>
      <c r="W206" s="34"/>
      <c r="X206" s="34"/>
      <c r="Y206" s="34"/>
      <c r="Z206" s="34"/>
      <c r="AA206" s="34"/>
      <c r="AB206" s="34"/>
      <c r="AC206" s="4"/>
      <c r="AD206" s="3"/>
      <c r="AE206" s="4"/>
      <c r="AF206" s="6"/>
      <c r="AG206" s="6"/>
      <c r="AH206" s="6"/>
      <c r="AI206" s="6"/>
    </row>
    <row r="207" spans="1:35" ht="12.75" customHeight="1">
      <c r="B207" s="6"/>
      <c r="C207" s="4"/>
      <c r="D207" s="25"/>
      <c r="E207" s="27" t="s">
        <v>126</v>
      </c>
      <c r="F207" s="28"/>
      <c r="G207" s="154"/>
      <c r="H207" s="28"/>
      <c r="I207" s="155"/>
      <c r="J207" s="26"/>
      <c r="K207" s="45"/>
      <c r="L207" s="45"/>
      <c r="M207" s="71"/>
      <c r="N207" s="176"/>
      <c r="O207" s="28"/>
      <c r="P207" s="28"/>
      <c r="Q207" s="28"/>
      <c r="R207" s="12"/>
      <c r="S207" s="24"/>
      <c r="T207" s="24"/>
      <c r="U207" s="24"/>
      <c r="V207" s="4"/>
      <c r="W207" s="34"/>
      <c r="X207" s="34"/>
      <c r="Y207" s="34"/>
      <c r="Z207" s="34"/>
      <c r="AA207" s="34"/>
      <c r="AB207" s="34"/>
      <c r="AC207" s="4"/>
      <c r="AD207" s="4"/>
      <c r="AE207" s="4"/>
      <c r="AF207" s="6"/>
      <c r="AG207" s="6"/>
      <c r="AH207" s="6"/>
      <c r="AI207" s="6"/>
    </row>
    <row r="208" spans="1:35" ht="12.75" customHeight="1">
      <c r="B208" s="6"/>
      <c r="C208" s="4"/>
      <c r="D208" s="25"/>
      <c r="E208" s="27"/>
      <c r="F208" s="28" t="s">
        <v>127</v>
      </c>
      <c r="G208" s="154"/>
      <c r="H208" s="28"/>
      <c r="I208" s="155">
        <v>63.547000000000011</v>
      </c>
      <c r="J208" s="26" t="s">
        <v>12</v>
      </c>
      <c r="K208" s="45">
        <v>45.045000000000002</v>
      </c>
      <c r="L208" s="45"/>
      <c r="M208" s="71">
        <f t="shared" ref="M208:M210" si="51">SUM(K208:L208)</f>
        <v>45.045000000000002</v>
      </c>
      <c r="N208" s="176">
        <f t="shared" ref="N208:N210" si="52">M208*I208</f>
        <v>2862.4746150000005</v>
      </c>
      <c r="O208" s="28"/>
      <c r="P208" s="28"/>
      <c r="Q208" s="28"/>
      <c r="R208" s="12"/>
      <c r="S208" s="24"/>
      <c r="T208" s="24"/>
      <c r="U208" s="24"/>
      <c r="V208" s="4"/>
      <c r="W208" s="34"/>
      <c r="X208" s="34"/>
      <c r="Y208" s="34"/>
      <c r="Z208" s="34"/>
      <c r="AA208" s="34"/>
      <c r="AB208" s="34"/>
      <c r="AC208" s="4"/>
      <c r="AD208" s="4"/>
      <c r="AE208" s="4"/>
      <c r="AF208" s="6"/>
      <c r="AG208" s="6"/>
      <c r="AH208" s="6"/>
      <c r="AI208" s="6"/>
    </row>
    <row r="209" spans="2:35" ht="12.75" customHeight="1">
      <c r="B209" s="6"/>
      <c r="C209" s="4"/>
      <c r="D209" s="25"/>
      <c r="E209" s="27"/>
      <c r="F209" s="28" t="s">
        <v>128</v>
      </c>
      <c r="G209" s="154"/>
      <c r="H209" s="28"/>
      <c r="I209" s="155">
        <v>10</v>
      </c>
      <c r="J209" s="162" t="s">
        <v>11</v>
      </c>
      <c r="K209" s="45">
        <v>168.21</v>
      </c>
      <c r="L209" s="45"/>
      <c r="M209" s="71">
        <f t="shared" si="51"/>
        <v>168.21</v>
      </c>
      <c r="N209" s="176">
        <f t="shared" si="52"/>
        <v>1682.1000000000001</v>
      </c>
      <c r="O209" s="28"/>
      <c r="P209" s="28"/>
      <c r="Q209" s="28"/>
      <c r="R209" s="12"/>
      <c r="S209" s="24"/>
      <c r="T209" s="24"/>
      <c r="U209" s="24"/>
      <c r="V209" s="4"/>
      <c r="W209" s="34"/>
      <c r="X209" s="34"/>
      <c r="Y209" s="34"/>
      <c r="Z209" s="34"/>
      <c r="AA209" s="34"/>
      <c r="AB209" s="34"/>
      <c r="AC209" s="4"/>
      <c r="AD209" s="4"/>
      <c r="AE209" s="4"/>
      <c r="AF209" s="6"/>
      <c r="AG209" s="6"/>
      <c r="AH209" s="6"/>
      <c r="AI209" s="6"/>
    </row>
    <row r="210" spans="2:35" ht="12.75" customHeight="1">
      <c r="B210" s="6"/>
      <c r="C210" s="4"/>
      <c r="D210" s="25"/>
      <c r="E210" s="27"/>
      <c r="F210" s="28" t="s">
        <v>129</v>
      </c>
      <c r="G210" s="154"/>
      <c r="H210" s="28"/>
      <c r="I210" s="155">
        <v>1</v>
      </c>
      <c r="J210" s="162" t="s">
        <v>11</v>
      </c>
      <c r="K210" s="45">
        <v>997.5</v>
      </c>
      <c r="L210" s="45"/>
      <c r="M210" s="71">
        <f t="shared" si="51"/>
        <v>997.5</v>
      </c>
      <c r="N210" s="176">
        <f t="shared" si="52"/>
        <v>997.5</v>
      </c>
      <c r="O210" s="28"/>
      <c r="P210" s="28"/>
      <c r="Q210" s="28"/>
      <c r="R210" s="12"/>
      <c r="S210" s="24"/>
      <c r="T210" s="24"/>
      <c r="U210" s="24"/>
      <c r="V210" s="4"/>
      <c r="W210" s="34"/>
      <c r="X210" s="34"/>
      <c r="Y210" s="34"/>
      <c r="Z210" s="34"/>
      <c r="AA210" s="34"/>
      <c r="AB210" s="34"/>
      <c r="AC210" s="4"/>
      <c r="AD210" s="4"/>
      <c r="AE210" s="4"/>
      <c r="AF210" s="6"/>
      <c r="AG210" s="6"/>
      <c r="AH210" s="6"/>
      <c r="AI210" s="6"/>
    </row>
    <row r="211" spans="2:35" ht="12.75" customHeight="1">
      <c r="B211" s="6"/>
      <c r="C211" s="4"/>
      <c r="D211" s="25"/>
      <c r="E211" s="27"/>
      <c r="F211" s="28"/>
      <c r="G211" s="154"/>
      <c r="H211" s="28"/>
      <c r="I211" s="155"/>
      <c r="J211" s="162"/>
      <c r="K211" s="15"/>
      <c r="L211" s="45"/>
      <c r="M211" s="71"/>
      <c r="N211" s="176"/>
      <c r="O211" s="28"/>
      <c r="P211" s="28"/>
      <c r="Q211" s="28"/>
      <c r="R211" s="12"/>
      <c r="S211" s="24"/>
      <c r="T211" s="24"/>
      <c r="U211" s="24"/>
      <c r="V211" s="4"/>
      <c r="W211" s="34"/>
      <c r="X211" s="34"/>
      <c r="Y211" s="34"/>
      <c r="Z211" s="34"/>
      <c r="AA211" s="34"/>
      <c r="AB211" s="34"/>
      <c r="AC211" s="4"/>
      <c r="AD211" s="4"/>
      <c r="AE211" s="4"/>
      <c r="AF211" s="6"/>
      <c r="AG211" s="6"/>
      <c r="AH211" s="6"/>
      <c r="AI211" s="6"/>
    </row>
    <row r="212" spans="2:35" ht="12.75" customHeight="1">
      <c r="B212" s="6"/>
      <c r="C212" s="4"/>
      <c r="D212" s="25"/>
      <c r="E212" s="27" t="s">
        <v>130</v>
      </c>
      <c r="F212" s="28"/>
      <c r="G212" s="154"/>
      <c r="H212" s="28"/>
      <c r="I212" s="155"/>
      <c r="J212" s="26"/>
      <c r="K212" s="8"/>
      <c r="L212" s="45"/>
      <c r="M212" s="71"/>
      <c r="N212" s="176"/>
      <c r="O212" s="28"/>
      <c r="P212" s="28"/>
      <c r="Q212" s="28"/>
      <c r="R212" s="12"/>
      <c r="S212" s="24"/>
      <c r="T212" s="24"/>
      <c r="U212" s="24"/>
      <c r="V212" s="4"/>
      <c r="W212" s="34"/>
      <c r="X212" s="34"/>
      <c r="Y212" s="34"/>
      <c r="Z212" s="34"/>
      <c r="AA212" s="34"/>
      <c r="AB212" s="34"/>
      <c r="AC212" s="4"/>
      <c r="AD212" s="4"/>
      <c r="AE212" s="4"/>
      <c r="AF212" s="6"/>
      <c r="AG212" s="6"/>
      <c r="AH212" s="6"/>
      <c r="AI212" s="6"/>
    </row>
    <row r="213" spans="2:35" ht="12.75" customHeight="1">
      <c r="B213" s="6"/>
      <c r="C213" s="4"/>
      <c r="D213" s="25"/>
      <c r="E213" s="27"/>
      <c r="F213" s="28" t="s">
        <v>127</v>
      </c>
      <c r="G213" s="154"/>
      <c r="H213" s="28"/>
      <c r="I213" s="155">
        <v>63.547000000000011</v>
      </c>
      <c r="J213" s="26" t="s">
        <v>12</v>
      </c>
      <c r="K213" s="45"/>
      <c r="L213" s="45">
        <v>8.5924800000000001</v>
      </c>
      <c r="M213" s="71">
        <f t="shared" ref="M213:M215" si="53">SUM(K213:L213)</f>
        <v>8.5924800000000001</v>
      </c>
      <c r="N213" s="176">
        <f t="shared" ref="N213:N215" si="54">M213*I213</f>
        <v>546.02632656000014</v>
      </c>
      <c r="O213" s="28"/>
      <c r="P213" s="28"/>
      <c r="Q213" s="28"/>
      <c r="R213" s="12"/>
      <c r="S213" s="24"/>
      <c r="T213" s="24"/>
      <c r="U213" s="24"/>
      <c r="V213" s="4"/>
      <c r="W213" s="34"/>
      <c r="X213" s="34"/>
      <c r="Y213" s="34"/>
      <c r="Z213" s="34"/>
      <c r="AA213" s="34"/>
      <c r="AB213" s="34"/>
      <c r="AC213" s="4"/>
      <c r="AD213" s="4"/>
      <c r="AE213" s="4"/>
      <c r="AF213" s="6"/>
      <c r="AG213" s="6"/>
      <c r="AH213" s="6"/>
      <c r="AI213" s="6"/>
    </row>
    <row r="214" spans="2:35" ht="12.75" customHeight="1">
      <c r="B214" s="6"/>
      <c r="C214" s="4"/>
      <c r="D214" s="25"/>
      <c r="E214" s="27"/>
      <c r="F214" s="28" t="s">
        <v>128</v>
      </c>
      <c r="G214" s="154"/>
      <c r="H214" s="28"/>
      <c r="I214" s="155">
        <v>10</v>
      </c>
      <c r="J214" s="26" t="s">
        <v>11</v>
      </c>
      <c r="K214" s="45"/>
      <c r="L214" s="45">
        <v>25.777439999999999</v>
      </c>
      <c r="M214" s="71">
        <f t="shared" si="53"/>
        <v>25.777439999999999</v>
      </c>
      <c r="N214" s="176">
        <f t="shared" si="54"/>
        <v>257.77440000000001</v>
      </c>
      <c r="O214" s="28"/>
      <c r="P214" s="28"/>
      <c r="Q214" s="28"/>
      <c r="R214" s="12"/>
      <c r="S214" s="24"/>
      <c r="T214" s="24"/>
      <c r="U214" s="24"/>
      <c r="V214" s="4"/>
      <c r="W214" s="34"/>
      <c r="X214" s="34"/>
      <c r="Y214" s="34"/>
      <c r="Z214" s="34"/>
      <c r="AA214" s="34"/>
      <c r="AB214" s="34"/>
      <c r="AC214" s="4"/>
      <c r="AD214" s="4"/>
      <c r="AE214" s="4"/>
      <c r="AF214" s="6"/>
      <c r="AG214" s="6"/>
      <c r="AH214" s="6"/>
      <c r="AI214" s="6"/>
    </row>
    <row r="215" spans="2:35" ht="12.75" customHeight="1">
      <c r="B215" s="6"/>
      <c r="C215" s="4"/>
      <c r="D215" s="25"/>
      <c r="E215" s="27"/>
      <c r="F215" s="28" t="s">
        <v>129</v>
      </c>
      <c r="G215" s="154"/>
      <c r="H215" s="28"/>
      <c r="I215" s="155">
        <v>1</v>
      </c>
      <c r="J215" s="26" t="s">
        <v>16</v>
      </c>
      <c r="K215" s="45"/>
      <c r="L215" s="45">
        <v>382.5</v>
      </c>
      <c r="M215" s="71">
        <f t="shared" si="53"/>
        <v>382.5</v>
      </c>
      <c r="N215" s="176">
        <f t="shared" si="54"/>
        <v>382.5</v>
      </c>
      <c r="O215" s="28"/>
      <c r="P215" s="28"/>
      <c r="Q215" s="28"/>
      <c r="R215" s="12"/>
      <c r="S215" s="24"/>
      <c r="T215" s="24"/>
      <c r="U215" s="24"/>
      <c r="V215" s="4"/>
      <c r="W215" s="34"/>
      <c r="X215" s="34"/>
      <c r="Y215" s="34"/>
      <c r="Z215" s="34"/>
      <c r="AA215" s="34"/>
      <c r="AB215" s="34"/>
      <c r="AC215" s="4"/>
      <c r="AD215" s="4"/>
      <c r="AE215" s="4"/>
      <c r="AF215" s="6"/>
      <c r="AG215" s="6"/>
      <c r="AH215" s="6"/>
      <c r="AI215" s="6"/>
    </row>
    <row r="216" spans="2:35" ht="12.75" customHeight="1">
      <c r="B216" s="6"/>
      <c r="C216" s="4"/>
      <c r="D216" s="25"/>
      <c r="E216" s="27"/>
      <c r="F216" s="28"/>
      <c r="G216" s="154"/>
      <c r="H216" s="28"/>
      <c r="I216" s="155"/>
      <c r="J216" s="162"/>
      <c r="K216" s="45"/>
      <c r="L216" s="45"/>
      <c r="M216" s="71"/>
      <c r="N216" s="176"/>
      <c r="O216" s="28"/>
      <c r="P216" s="28"/>
      <c r="Q216" s="28"/>
      <c r="R216" s="12"/>
      <c r="S216" s="24"/>
      <c r="T216" s="24"/>
      <c r="U216" s="24"/>
      <c r="V216" s="4"/>
      <c r="W216" s="34"/>
      <c r="X216" s="34"/>
      <c r="Y216" s="34"/>
      <c r="Z216" s="34"/>
      <c r="AA216" s="34"/>
      <c r="AB216" s="34"/>
      <c r="AC216" s="4"/>
      <c r="AD216" s="4"/>
      <c r="AE216" s="4"/>
      <c r="AF216" s="6"/>
      <c r="AG216" s="6"/>
      <c r="AH216" s="6"/>
      <c r="AI216" s="6"/>
    </row>
    <row r="217" spans="2:35" ht="12.75" customHeight="1">
      <c r="B217" s="6"/>
      <c r="C217" s="4"/>
      <c r="D217" s="42"/>
      <c r="E217" s="62" t="s">
        <v>134</v>
      </c>
      <c r="F217" s="63"/>
      <c r="G217" s="63"/>
      <c r="H217" s="64"/>
      <c r="I217" s="75"/>
      <c r="J217" s="65"/>
      <c r="K217" s="65"/>
      <c r="L217" s="65"/>
      <c r="M217" s="66"/>
      <c r="N217" s="67"/>
      <c r="O217" s="67"/>
      <c r="P217" s="68">
        <f>SUM(N218:N218)</f>
        <v>13860</v>
      </c>
      <c r="Q217" s="24"/>
      <c r="R217" s="12"/>
      <c r="S217" s="24"/>
      <c r="T217" s="24"/>
      <c r="U217" s="24"/>
      <c r="V217" s="4"/>
      <c r="W217" s="34"/>
      <c r="X217" s="34"/>
      <c r="Y217" s="34"/>
      <c r="Z217" s="34"/>
      <c r="AA217" s="34"/>
      <c r="AB217" s="34"/>
      <c r="AC217" s="4"/>
      <c r="AD217" s="3"/>
      <c r="AE217" s="4"/>
      <c r="AF217" s="6"/>
      <c r="AG217" s="6"/>
      <c r="AH217" s="6"/>
      <c r="AI217" s="6"/>
    </row>
    <row r="218" spans="2:35" ht="12.75" customHeight="1">
      <c r="B218" s="6"/>
      <c r="C218" s="4"/>
      <c r="D218" s="25"/>
      <c r="E218" s="27"/>
      <c r="F218" s="28" t="s">
        <v>135</v>
      </c>
      <c r="G218" s="154"/>
      <c r="H218" s="28"/>
      <c r="I218" s="155">
        <v>10</v>
      </c>
      <c r="J218" s="162" t="s">
        <v>11</v>
      </c>
      <c r="K218" s="45">
        <v>1386</v>
      </c>
      <c r="L218" s="45"/>
      <c r="M218" s="71">
        <f t="shared" ref="M218" si="55">SUM(K218:L218)</f>
        <v>1386</v>
      </c>
      <c r="N218" s="176">
        <f t="shared" ref="N218" si="56">M218*I218</f>
        <v>13860</v>
      </c>
      <c r="O218" s="28"/>
      <c r="P218" s="28"/>
      <c r="Q218" s="28"/>
      <c r="R218" s="12"/>
      <c r="S218" s="24"/>
      <c r="T218" s="24"/>
      <c r="U218" s="24"/>
      <c r="V218" s="4"/>
      <c r="W218" s="34"/>
      <c r="X218" s="34"/>
      <c r="Y218" s="34"/>
      <c r="Z218" s="34"/>
      <c r="AA218" s="34"/>
      <c r="AB218" s="34"/>
      <c r="AC218" s="4"/>
      <c r="AD218" s="4"/>
      <c r="AE218" s="4"/>
      <c r="AF218" s="6"/>
      <c r="AG218" s="6"/>
      <c r="AH218" s="6"/>
      <c r="AI218" s="6"/>
    </row>
    <row r="219" spans="2:35" ht="12.75" customHeight="1">
      <c r="B219" s="6"/>
      <c r="C219" s="4"/>
      <c r="D219" s="25"/>
      <c r="E219" s="27"/>
      <c r="F219" s="28"/>
      <c r="G219" s="154"/>
      <c r="H219" s="28"/>
      <c r="I219" s="155"/>
      <c r="J219" s="26"/>
      <c r="K219" s="8"/>
      <c r="L219" s="8"/>
      <c r="M219" s="71"/>
      <c r="N219" s="175"/>
      <c r="O219" s="28"/>
      <c r="P219" s="28"/>
      <c r="Q219" s="28"/>
      <c r="R219" s="12"/>
      <c r="S219" s="24"/>
      <c r="T219" s="24"/>
      <c r="U219" s="24"/>
      <c r="V219" s="4"/>
      <c r="W219" s="34"/>
      <c r="X219" s="34"/>
      <c r="Y219" s="34"/>
      <c r="Z219" s="34"/>
      <c r="AA219" s="34"/>
      <c r="AB219" s="34"/>
      <c r="AC219" s="4"/>
      <c r="AD219" s="4"/>
      <c r="AE219" s="4"/>
      <c r="AF219" s="6"/>
      <c r="AG219" s="6"/>
      <c r="AH219" s="6"/>
      <c r="AI219" s="6"/>
    </row>
    <row r="220" spans="2:35" ht="12.75" customHeight="1">
      <c r="B220" s="6"/>
      <c r="C220" s="4"/>
      <c r="D220" s="25"/>
      <c r="E220" s="27"/>
      <c r="F220" s="28"/>
      <c r="G220" s="157"/>
      <c r="H220" s="156"/>
      <c r="I220" s="158"/>
      <c r="J220" s="162"/>
      <c r="K220" s="15"/>
      <c r="L220" s="15"/>
      <c r="M220" s="74"/>
      <c r="N220" s="176"/>
      <c r="O220" s="156"/>
      <c r="P220" s="156"/>
      <c r="Q220" s="156"/>
      <c r="R220" s="9"/>
      <c r="S220" s="43"/>
      <c r="T220" s="43"/>
      <c r="U220" s="43"/>
      <c r="V220" s="4"/>
      <c r="W220" s="34"/>
      <c r="X220" s="34"/>
      <c r="Y220" s="34"/>
      <c r="Z220" s="34"/>
      <c r="AA220" s="34"/>
      <c r="AB220" s="34"/>
      <c r="AC220" s="4"/>
      <c r="AD220" s="4"/>
      <c r="AE220" s="4"/>
      <c r="AF220" s="6"/>
      <c r="AG220" s="6"/>
      <c r="AH220" s="6"/>
      <c r="AI220" s="6"/>
    </row>
    <row r="221" spans="2:35" ht="12.75" customHeight="1">
      <c r="B221" s="6"/>
      <c r="C221" s="10"/>
      <c r="D221" s="40" t="s">
        <v>4</v>
      </c>
      <c r="E221" s="50"/>
      <c r="F221" s="51"/>
      <c r="G221" s="52"/>
      <c r="H221" s="57"/>
      <c r="I221" s="79" t="s">
        <v>337</v>
      </c>
      <c r="J221" s="55" t="s">
        <v>23</v>
      </c>
      <c r="K221" s="54" t="s">
        <v>356</v>
      </c>
      <c r="L221" s="54" t="s">
        <v>339</v>
      </c>
      <c r="M221" s="55" t="s">
        <v>340</v>
      </c>
      <c r="N221" s="56" t="s">
        <v>302</v>
      </c>
      <c r="O221" s="57"/>
      <c r="P221" s="57" t="s">
        <v>353</v>
      </c>
      <c r="Q221" s="58"/>
      <c r="R221" s="40"/>
      <c r="S221" s="40" t="s">
        <v>4</v>
      </c>
      <c r="T221" s="40"/>
      <c r="U221" s="59">
        <f>B221</f>
        <v>0</v>
      </c>
      <c r="V221" s="6"/>
      <c r="W221" s="60">
        <f>SUM(N223:N262)</f>
        <v>17401.234539999998</v>
      </c>
      <c r="X221" s="61">
        <f>VLOOKUP(S221,$R$418:$S$442,2,0)</f>
        <v>797</v>
      </c>
      <c r="Y221" s="61">
        <f>SUM(W221:X221)</f>
        <v>18198.234539999998</v>
      </c>
      <c r="Z221" s="61">
        <f>Y221*$N$457</f>
        <v>3639.6469079999997</v>
      </c>
      <c r="AA221" s="61">
        <f>SUM(Y221:Z221)</f>
        <v>21837.881447999996</v>
      </c>
      <c r="AB221" s="42"/>
      <c r="AC221" s="4"/>
      <c r="AD221" s="4"/>
      <c r="AE221" s="4"/>
      <c r="AF221" s="6"/>
      <c r="AG221" s="6"/>
      <c r="AH221" s="6"/>
      <c r="AI221" s="6"/>
    </row>
    <row r="222" spans="2:35" ht="12.75" customHeight="1">
      <c r="B222" s="6"/>
      <c r="C222" s="4"/>
      <c r="D222" s="42"/>
      <c r="E222" s="62" t="s">
        <v>139</v>
      </c>
      <c r="F222" s="63"/>
      <c r="G222" s="63"/>
      <c r="H222" s="64"/>
      <c r="I222" s="75"/>
      <c r="J222" s="66"/>
      <c r="K222" s="65"/>
      <c r="L222" s="65"/>
      <c r="M222" s="66"/>
      <c r="N222" s="67"/>
      <c r="O222" s="67"/>
      <c r="P222" s="68">
        <f>SUM(N223:N241)</f>
        <v>7495.2793999999994</v>
      </c>
      <c r="Q222" s="24"/>
      <c r="R222" s="12"/>
      <c r="S222" s="24"/>
      <c r="T222" s="24"/>
      <c r="U222" s="24"/>
      <c r="V222" s="4"/>
      <c r="W222" s="34"/>
      <c r="X222" s="34"/>
      <c r="Y222" s="34"/>
      <c r="Z222" s="34"/>
      <c r="AA222" s="34"/>
      <c r="AB222" s="34"/>
      <c r="AC222" s="4" t="str">
        <f>E222</f>
        <v>Plasterboard Walls</v>
      </c>
      <c r="AD222" s="3">
        <f>P222</f>
        <v>7495.2793999999994</v>
      </c>
      <c r="AE222" s="4"/>
      <c r="AF222" s="6"/>
      <c r="AG222" s="6"/>
      <c r="AH222" s="6"/>
      <c r="AI222" s="6"/>
    </row>
    <row r="223" spans="2:35" ht="12.75" customHeight="1">
      <c r="B223" s="6"/>
      <c r="C223" s="4"/>
      <c r="D223" s="25"/>
      <c r="E223" s="27" t="s">
        <v>590</v>
      </c>
      <c r="F223" s="28"/>
      <c r="G223" s="154"/>
      <c r="H223" s="28"/>
      <c r="I223" s="155"/>
      <c r="J223" s="26"/>
      <c r="K223" s="8"/>
      <c r="L223" s="8"/>
      <c r="M223" s="71"/>
      <c r="N223" s="175"/>
      <c r="O223" s="28"/>
      <c r="P223" s="28"/>
      <c r="Q223" s="28"/>
      <c r="R223" s="12"/>
      <c r="S223" s="24"/>
      <c r="T223" s="24"/>
      <c r="U223" s="24"/>
      <c r="V223" s="4"/>
      <c r="W223" s="34"/>
      <c r="X223" s="34"/>
      <c r="Y223" s="34"/>
      <c r="Z223" s="34"/>
      <c r="AA223" s="34"/>
      <c r="AB223" s="34"/>
      <c r="AC223" s="4"/>
      <c r="AD223" s="4"/>
      <c r="AE223" s="4"/>
      <c r="AF223" s="6"/>
      <c r="AG223" s="6"/>
      <c r="AH223" s="6"/>
      <c r="AI223" s="6"/>
    </row>
    <row r="224" spans="2:35" ht="12.75" customHeight="1">
      <c r="B224" s="6"/>
      <c r="C224" s="4"/>
      <c r="D224" s="25"/>
      <c r="E224" s="27"/>
      <c r="F224" s="28" t="s">
        <v>141</v>
      </c>
      <c r="G224" s="154"/>
      <c r="H224" s="28"/>
      <c r="I224" s="155">
        <v>214.07999999999998</v>
      </c>
      <c r="J224" s="26" t="s">
        <v>2</v>
      </c>
      <c r="K224" s="45">
        <v>8.19</v>
      </c>
      <c r="L224" s="45"/>
      <c r="M224" s="71">
        <f t="shared" ref="M224:M225" si="57">SUM(K224:L224)</f>
        <v>8.19</v>
      </c>
      <c r="N224" s="176">
        <f>M224*I224</f>
        <v>1753.3151999999998</v>
      </c>
      <c r="O224" s="28"/>
      <c r="P224" s="28"/>
      <c r="Q224" s="28"/>
      <c r="R224" s="12"/>
      <c r="S224" s="24"/>
      <c r="T224" s="24"/>
      <c r="U224" s="24"/>
      <c r="V224" s="4"/>
      <c r="W224" s="34"/>
      <c r="X224" s="34"/>
      <c r="Y224" s="34"/>
      <c r="Z224" s="34"/>
      <c r="AA224" s="34"/>
      <c r="AB224" s="34"/>
      <c r="AC224" s="4"/>
      <c r="AD224" s="4"/>
      <c r="AE224" s="4"/>
      <c r="AF224" s="6"/>
      <c r="AG224" s="6"/>
      <c r="AH224" s="6"/>
      <c r="AI224" s="6"/>
    </row>
    <row r="225" spans="2:35" ht="12.75" customHeight="1">
      <c r="B225" s="6"/>
      <c r="C225" s="4"/>
      <c r="D225" s="25"/>
      <c r="E225" s="27"/>
      <c r="F225" s="28" t="s">
        <v>145</v>
      </c>
      <c r="G225" s="154"/>
      <c r="H225" s="28"/>
      <c r="I225" s="155">
        <v>214.07999999999998</v>
      </c>
      <c r="J225" s="162" t="s">
        <v>2</v>
      </c>
      <c r="K225" s="45">
        <v>2.2050000000000001</v>
      </c>
      <c r="L225" s="45"/>
      <c r="M225" s="71">
        <f t="shared" si="57"/>
        <v>2.2050000000000001</v>
      </c>
      <c r="N225" s="176">
        <f t="shared" ref="N225" si="58">M225*I225</f>
        <v>472.04640000000001</v>
      </c>
      <c r="O225" s="28"/>
      <c r="P225" s="28"/>
      <c r="Q225" s="28"/>
      <c r="R225" s="12"/>
      <c r="S225" s="24"/>
      <c r="T225" s="24"/>
      <c r="U225" s="24"/>
      <c r="V225" s="4"/>
      <c r="W225" s="34"/>
      <c r="X225" s="34"/>
      <c r="Y225" s="34"/>
      <c r="Z225" s="34"/>
      <c r="AA225" s="34"/>
      <c r="AB225" s="34"/>
      <c r="AC225" s="4"/>
      <c r="AD225" s="4"/>
      <c r="AE225" s="4"/>
      <c r="AF225" s="6"/>
      <c r="AG225" s="6"/>
      <c r="AH225" s="6"/>
      <c r="AI225" s="6"/>
    </row>
    <row r="226" spans="2:35" ht="12.75" customHeight="1">
      <c r="B226" s="6"/>
      <c r="C226" s="4"/>
      <c r="D226" s="25"/>
      <c r="E226" s="27"/>
      <c r="F226" s="12" t="s">
        <v>142</v>
      </c>
      <c r="G226" s="154"/>
      <c r="H226" s="28"/>
      <c r="I226" s="155">
        <v>10.75</v>
      </c>
      <c r="J226" s="26" t="s">
        <v>2</v>
      </c>
      <c r="K226" s="45">
        <v>5.9</v>
      </c>
      <c r="L226" s="45"/>
      <c r="M226" s="71">
        <f>SUM(K226:L226)</f>
        <v>5.9</v>
      </c>
      <c r="N226" s="176">
        <f>M226*I226</f>
        <v>63.425000000000004</v>
      </c>
      <c r="O226" s="28"/>
      <c r="P226" s="28"/>
      <c r="Q226" s="28"/>
      <c r="R226" s="12"/>
      <c r="S226" s="24"/>
      <c r="T226" s="24"/>
      <c r="U226" s="24"/>
      <c r="V226" s="4"/>
      <c r="W226" s="34"/>
      <c r="X226" s="34"/>
      <c r="Y226" s="34"/>
      <c r="Z226" s="34"/>
      <c r="AA226" s="34"/>
      <c r="AB226" s="34"/>
      <c r="AC226" s="4"/>
      <c r="AD226" s="4"/>
      <c r="AE226" s="4"/>
      <c r="AF226" s="6"/>
      <c r="AG226" s="6"/>
      <c r="AH226" s="6"/>
      <c r="AI226" s="6"/>
    </row>
    <row r="227" spans="2:35" ht="12.75" customHeight="1">
      <c r="B227" s="6"/>
      <c r="C227" s="4"/>
      <c r="D227" s="189"/>
      <c r="E227" s="27"/>
      <c r="F227" s="186" t="s">
        <v>593</v>
      </c>
      <c r="G227" s="198"/>
      <c r="H227" s="186"/>
      <c r="I227" s="192">
        <v>1</v>
      </c>
      <c r="J227" s="183" t="s">
        <v>11</v>
      </c>
      <c r="K227" s="45">
        <v>150</v>
      </c>
      <c r="L227" s="45"/>
      <c r="M227" s="71">
        <f>SUM(K227:L227)</f>
        <v>150</v>
      </c>
      <c r="N227" s="176">
        <f>M227*I227</f>
        <v>150</v>
      </c>
      <c r="O227" s="186"/>
      <c r="P227" s="186"/>
      <c r="Q227" s="186"/>
      <c r="R227" s="186"/>
      <c r="S227" s="199"/>
      <c r="T227" s="199"/>
      <c r="U227" s="199"/>
      <c r="V227" s="4"/>
      <c r="W227" s="197"/>
      <c r="X227" s="197"/>
      <c r="Y227" s="197"/>
      <c r="Z227" s="197"/>
      <c r="AA227" s="197"/>
      <c r="AB227" s="197"/>
      <c r="AC227" s="4"/>
      <c r="AD227" s="4"/>
      <c r="AE227" s="4"/>
      <c r="AF227" s="6"/>
      <c r="AG227" s="6"/>
      <c r="AH227" s="6"/>
      <c r="AI227" s="6"/>
    </row>
    <row r="228" spans="2:35" ht="12.75" customHeight="1">
      <c r="B228" s="6"/>
      <c r="C228" s="4"/>
      <c r="D228" s="25"/>
      <c r="E228" s="27"/>
      <c r="F228" s="28"/>
      <c r="G228" s="154"/>
      <c r="H228" s="28"/>
      <c r="I228" s="155"/>
      <c r="J228" s="162"/>
      <c r="K228" s="45"/>
      <c r="L228" s="45"/>
      <c r="M228" s="71"/>
      <c r="N228" s="176"/>
      <c r="O228" s="28"/>
      <c r="P228" s="28"/>
      <c r="Q228" s="28"/>
      <c r="R228" s="12"/>
      <c r="S228" s="24"/>
      <c r="T228" s="24"/>
      <c r="U228" s="24"/>
      <c r="V228" s="4"/>
      <c r="W228" s="34"/>
      <c r="X228" s="34"/>
      <c r="Y228" s="34"/>
      <c r="Z228" s="34"/>
      <c r="AA228" s="34"/>
      <c r="AB228" s="34"/>
      <c r="AC228" s="4"/>
      <c r="AD228" s="4"/>
      <c r="AE228" s="4"/>
      <c r="AF228" s="6"/>
      <c r="AG228" s="6"/>
      <c r="AH228" s="6"/>
      <c r="AI228" s="6"/>
    </row>
    <row r="229" spans="2:35" ht="12.75" customHeight="1">
      <c r="B229" s="6"/>
      <c r="C229" s="4"/>
      <c r="D229" s="189"/>
      <c r="E229" s="190" t="s">
        <v>589</v>
      </c>
      <c r="F229" s="186"/>
      <c r="G229" s="198"/>
      <c r="H229" s="186"/>
      <c r="I229" s="192"/>
      <c r="J229" s="183"/>
      <c r="K229" s="193"/>
      <c r="L229" s="193"/>
      <c r="M229" s="194"/>
      <c r="N229" s="195"/>
      <c r="O229" s="186"/>
      <c r="P229" s="186"/>
      <c r="Q229" s="186"/>
      <c r="R229" s="186"/>
      <c r="S229" s="199"/>
      <c r="T229" s="199"/>
      <c r="U229" s="199"/>
      <c r="V229" s="4"/>
      <c r="W229" s="197"/>
      <c r="X229" s="197"/>
      <c r="Y229" s="197"/>
      <c r="Z229" s="197"/>
      <c r="AA229" s="197"/>
      <c r="AB229" s="197"/>
      <c r="AC229" s="4"/>
      <c r="AD229" s="4"/>
      <c r="AE229" s="4"/>
      <c r="AF229" s="6"/>
      <c r="AG229" s="6"/>
      <c r="AH229" s="6"/>
      <c r="AI229" s="6"/>
    </row>
    <row r="230" spans="2:35" ht="12.75" customHeight="1">
      <c r="B230" s="6"/>
      <c r="C230" s="4"/>
      <c r="D230" s="25"/>
      <c r="E230" s="27"/>
      <c r="F230" s="28" t="s">
        <v>143</v>
      </c>
      <c r="G230" s="154"/>
      <c r="H230" s="28"/>
      <c r="I230" s="155">
        <v>25.488</v>
      </c>
      <c r="J230" s="26" t="s">
        <v>2</v>
      </c>
      <c r="K230" s="45">
        <v>6.27</v>
      </c>
      <c r="L230" s="45"/>
      <c r="M230" s="71">
        <f>SUM(K230:L230)</f>
        <v>6.27</v>
      </c>
      <c r="N230" s="176">
        <f>M230*I230</f>
        <v>159.80975999999998</v>
      </c>
      <c r="O230" s="28"/>
      <c r="P230" s="28"/>
      <c r="Q230" s="28"/>
      <c r="R230" s="12"/>
      <c r="S230" s="24"/>
      <c r="T230" s="24"/>
      <c r="U230" s="24"/>
      <c r="V230" s="4"/>
      <c r="W230" s="34"/>
      <c r="X230" s="34"/>
      <c r="Y230" s="34"/>
      <c r="Z230" s="34"/>
      <c r="AA230" s="34"/>
      <c r="AB230" s="34"/>
      <c r="AC230" s="4"/>
      <c r="AD230" s="4"/>
      <c r="AE230" s="4"/>
      <c r="AF230" s="6"/>
      <c r="AG230" s="6"/>
      <c r="AH230" s="6"/>
      <c r="AI230" s="6"/>
    </row>
    <row r="231" spans="2:35" ht="12.75" customHeight="1">
      <c r="B231" s="6"/>
      <c r="C231" s="4"/>
      <c r="D231" s="25"/>
      <c r="E231" s="27"/>
      <c r="F231" s="28" t="s">
        <v>144</v>
      </c>
      <c r="G231" s="154"/>
      <c r="H231" s="28"/>
      <c r="I231" s="155">
        <v>141.696</v>
      </c>
      <c r="J231" s="26" t="s">
        <v>2</v>
      </c>
      <c r="K231" s="45">
        <v>9.3000000000000007</v>
      </c>
      <c r="L231" s="45"/>
      <c r="M231" s="71">
        <f>SUM(K231:L231)</f>
        <v>9.3000000000000007</v>
      </c>
      <c r="N231" s="176">
        <f>M231*I231</f>
        <v>1317.7728000000002</v>
      </c>
      <c r="O231" s="28"/>
      <c r="P231" s="28"/>
      <c r="Q231" s="28"/>
      <c r="R231" s="12"/>
      <c r="S231" s="24"/>
      <c r="T231" s="24"/>
      <c r="U231" s="24"/>
      <c r="V231" s="4"/>
      <c r="W231" s="34"/>
      <c r="X231" s="34"/>
      <c r="Y231" s="34"/>
      <c r="Z231" s="34"/>
      <c r="AA231" s="34"/>
      <c r="AB231" s="34"/>
      <c r="AC231" s="4"/>
      <c r="AD231" s="4"/>
      <c r="AE231" s="4"/>
      <c r="AF231" s="6"/>
      <c r="AG231" s="6"/>
      <c r="AH231" s="6"/>
      <c r="AI231" s="6"/>
    </row>
    <row r="232" spans="2:35" ht="12.75" customHeight="1">
      <c r="B232" s="6"/>
      <c r="C232" s="4"/>
      <c r="D232" s="189"/>
      <c r="E232" s="190"/>
      <c r="F232" s="186" t="s">
        <v>593</v>
      </c>
      <c r="G232" s="198"/>
      <c r="H232" s="186"/>
      <c r="I232" s="192">
        <v>1</v>
      </c>
      <c r="J232" s="183" t="s">
        <v>11</v>
      </c>
      <c r="K232" s="45">
        <v>150</v>
      </c>
      <c r="L232" s="45"/>
      <c r="M232" s="71">
        <f>SUM(K232:L232)</f>
        <v>150</v>
      </c>
      <c r="N232" s="176">
        <f>M232*I232</f>
        <v>150</v>
      </c>
      <c r="O232" s="186"/>
      <c r="P232" s="186"/>
      <c r="Q232" s="186"/>
      <c r="R232" s="186"/>
      <c r="S232" s="199"/>
      <c r="T232" s="199"/>
      <c r="U232" s="199"/>
      <c r="V232" s="4"/>
      <c r="W232" s="197"/>
      <c r="X232" s="197"/>
      <c r="Y232" s="197"/>
      <c r="Z232" s="197"/>
      <c r="AA232" s="197"/>
      <c r="AB232" s="197"/>
      <c r="AC232" s="4"/>
      <c r="AD232" s="4"/>
      <c r="AE232" s="4"/>
      <c r="AF232" s="6"/>
      <c r="AG232" s="6"/>
      <c r="AH232" s="6"/>
      <c r="AI232" s="6"/>
    </row>
    <row r="233" spans="2:35" ht="12.75" customHeight="1">
      <c r="B233" s="6"/>
      <c r="C233" s="4"/>
      <c r="D233" s="25"/>
      <c r="E233" s="27"/>
      <c r="F233" s="12"/>
      <c r="G233" s="171"/>
      <c r="H233" s="12"/>
      <c r="I233" s="20"/>
      <c r="J233" s="8"/>
      <c r="K233" s="8"/>
      <c r="L233" s="8"/>
      <c r="M233" s="71"/>
      <c r="N233" s="175"/>
      <c r="O233" s="28"/>
      <c r="P233" s="28"/>
      <c r="Q233" s="28"/>
      <c r="R233" s="12"/>
      <c r="S233" s="24"/>
      <c r="T233" s="24"/>
      <c r="U233" s="24"/>
      <c r="V233" s="4"/>
      <c r="W233" s="34"/>
      <c r="X233" s="34"/>
      <c r="Y233" s="34"/>
      <c r="Z233" s="34"/>
      <c r="AA233" s="34"/>
      <c r="AB233" s="34"/>
      <c r="AC233" s="4"/>
      <c r="AD233" s="4"/>
      <c r="AE233" s="4"/>
      <c r="AF233" s="6"/>
      <c r="AG233" s="6"/>
      <c r="AH233" s="6"/>
      <c r="AI233" s="6"/>
    </row>
    <row r="234" spans="2:35" ht="12.75" customHeight="1">
      <c r="B234" s="6"/>
      <c r="C234" s="10"/>
      <c r="D234" s="6"/>
      <c r="E234" s="7" t="s">
        <v>591</v>
      </c>
      <c r="F234" s="5"/>
      <c r="G234" s="5"/>
      <c r="H234" s="169"/>
      <c r="I234" s="170"/>
      <c r="J234" s="21"/>
      <c r="K234" s="21"/>
      <c r="L234" s="21"/>
      <c r="M234" s="66"/>
      <c r="N234" s="177"/>
      <c r="O234" s="177"/>
      <c r="P234" s="178"/>
      <c r="Q234" s="12"/>
      <c r="R234" s="12"/>
      <c r="S234" s="12"/>
      <c r="T234" s="12"/>
      <c r="U234" s="12"/>
      <c r="V234" s="4"/>
      <c r="W234" s="4"/>
      <c r="X234" s="4"/>
      <c r="Y234" s="4"/>
      <c r="Z234" s="4"/>
      <c r="AA234" s="4"/>
      <c r="AB234" s="4"/>
      <c r="AC234" s="4"/>
      <c r="AD234" s="3"/>
      <c r="AE234" s="4"/>
      <c r="AF234" s="6"/>
      <c r="AG234" s="6"/>
      <c r="AH234" s="6"/>
      <c r="AI234" s="6"/>
    </row>
    <row r="235" spans="2:35" ht="12.75" customHeight="1">
      <c r="B235" s="6"/>
      <c r="C235" s="4"/>
      <c r="D235" s="25"/>
      <c r="E235" s="27"/>
      <c r="F235" s="12" t="s">
        <v>141</v>
      </c>
      <c r="G235" s="171"/>
      <c r="H235" s="12"/>
      <c r="I235" s="20">
        <v>214.07999999999998</v>
      </c>
      <c r="J235" s="26" t="s">
        <v>2</v>
      </c>
      <c r="K235" s="45"/>
      <c r="L235" s="45">
        <v>9.8400000000000016</v>
      </c>
      <c r="M235" s="71">
        <f t="shared" ref="M235:M236" si="59">SUM(K235:L235)</f>
        <v>9.8400000000000016</v>
      </c>
      <c r="N235" s="176">
        <f t="shared" ref="N235:N236" si="60">M235*I235</f>
        <v>2106.5472</v>
      </c>
      <c r="O235" s="28"/>
      <c r="P235" s="28"/>
      <c r="Q235" s="28"/>
      <c r="R235" s="12"/>
      <c r="S235" s="24"/>
      <c r="T235" s="24"/>
      <c r="U235" s="24"/>
      <c r="V235" s="4"/>
      <c r="W235" s="34"/>
      <c r="X235" s="34"/>
      <c r="Y235" s="34"/>
      <c r="Z235" s="34"/>
      <c r="AA235" s="34"/>
      <c r="AB235" s="34"/>
      <c r="AC235" s="4"/>
      <c r="AD235" s="4"/>
      <c r="AE235" s="4"/>
      <c r="AF235" s="6"/>
      <c r="AG235" s="6"/>
      <c r="AH235" s="6"/>
      <c r="AI235" s="6"/>
    </row>
    <row r="236" spans="2:35" ht="12.75" customHeight="1">
      <c r="B236" s="6"/>
      <c r="C236" s="4"/>
      <c r="D236" s="25"/>
      <c r="E236" s="27"/>
      <c r="F236" s="12" t="s">
        <v>145</v>
      </c>
      <c r="G236" s="171"/>
      <c r="H236" s="12"/>
      <c r="I236" s="20">
        <v>214.07999999999998</v>
      </c>
      <c r="J236" s="26" t="s">
        <v>2</v>
      </c>
      <c r="K236" s="45"/>
      <c r="L236" s="45">
        <v>1.04</v>
      </c>
      <c r="M236" s="71">
        <f t="shared" si="59"/>
        <v>1.04</v>
      </c>
      <c r="N236" s="176">
        <f t="shared" si="60"/>
        <v>222.64319999999998</v>
      </c>
      <c r="O236" s="28"/>
      <c r="P236" s="28"/>
      <c r="Q236" s="28"/>
      <c r="R236" s="12"/>
      <c r="S236" s="24"/>
      <c r="T236" s="24"/>
      <c r="U236" s="24"/>
      <c r="V236" s="4"/>
      <c r="W236" s="34"/>
      <c r="X236" s="34"/>
      <c r="Y236" s="34"/>
      <c r="Z236" s="34"/>
      <c r="AA236" s="34"/>
      <c r="AB236" s="34"/>
      <c r="AC236" s="4"/>
      <c r="AD236" s="4"/>
      <c r="AE236" s="4"/>
      <c r="AF236" s="6"/>
      <c r="AG236" s="6"/>
      <c r="AH236" s="6"/>
      <c r="AI236" s="6"/>
    </row>
    <row r="237" spans="2:35" ht="12.75" customHeight="1">
      <c r="B237" s="6"/>
      <c r="C237" s="4"/>
      <c r="D237" s="25"/>
      <c r="E237" s="27"/>
      <c r="F237" s="12" t="s">
        <v>142</v>
      </c>
      <c r="G237" s="171"/>
      <c r="H237" s="12"/>
      <c r="I237" s="20">
        <v>10.75</v>
      </c>
      <c r="J237" s="26" t="s">
        <v>2</v>
      </c>
      <c r="K237" s="45"/>
      <c r="L237" s="45">
        <v>12.72</v>
      </c>
      <c r="M237" s="71">
        <f>SUM(K237:L237)</f>
        <v>12.72</v>
      </c>
      <c r="N237" s="176">
        <f>M237*I237</f>
        <v>136.74</v>
      </c>
      <c r="O237" s="28"/>
      <c r="P237" s="28"/>
      <c r="Q237" s="28"/>
      <c r="R237" s="12"/>
      <c r="S237" s="24"/>
      <c r="T237" s="24"/>
      <c r="U237" s="24"/>
      <c r="V237" s="4"/>
      <c r="W237" s="34"/>
      <c r="X237" s="34"/>
      <c r="Y237" s="34"/>
      <c r="Z237" s="34"/>
      <c r="AA237" s="34"/>
      <c r="AB237" s="34"/>
      <c r="AC237" s="4"/>
      <c r="AD237" s="4"/>
      <c r="AE237" s="4"/>
      <c r="AF237" s="6"/>
      <c r="AG237" s="6"/>
      <c r="AH237" s="6"/>
      <c r="AI237" s="6"/>
    </row>
    <row r="238" spans="2:35" ht="12.75" customHeight="1">
      <c r="B238" s="6"/>
      <c r="C238" s="4"/>
      <c r="D238" s="189"/>
      <c r="E238" s="190"/>
      <c r="F238" s="186"/>
      <c r="G238" s="198"/>
      <c r="H238" s="186"/>
      <c r="I238" s="192"/>
      <c r="J238" s="185"/>
      <c r="K238" s="193"/>
      <c r="L238" s="193"/>
      <c r="M238" s="194"/>
      <c r="N238" s="195"/>
      <c r="O238" s="186"/>
      <c r="P238" s="186"/>
      <c r="Q238" s="186"/>
      <c r="R238" s="186"/>
      <c r="S238" s="199"/>
      <c r="T238" s="199"/>
      <c r="U238" s="199"/>
      <c r="V238" s="4"/>
      <c r="W238" s="197"/>
      <c r="X238" s="197"/>
      <c r="Y238" s="197"/>
      <c r="Z238" s="197"/>
      <c r="AA238" s="197"/>
      <c r="AB238" s="197"/>
      <c r="AC238" s="4"/>
      <c r="AD238" s="4"/>
      <c r="AE238" s="4"/>
      <c r="AF238" s="6"/>
      <c r="AG238" s="6"/>
      <c r="AH238" s="6"/>
      <c r="AI238" s="6"/>
    </row>
    <row r="239" spans="2:35" ht="12.75" customHeight="1">
      <c r="B239" s="6"/>
      <c r="C239" s="4"/>
      <c r="D239" s="189"/>
      <c r="E239" s="190" t="s">
        <v>592</v>
      </c>
      <c r="F239" s="186"/>
      <c r="G239" s="198"/>
      <c r="H239" s="186"/>
      <c r="I239" s="192"/>
      <c r="J239" s="185"/>
      <c r="K239" s="193"/>
      <c r="L239" s="193"/>
      <c r="M239" s="194"/>
      <c r="N239" s="195"/>
      <c r="O239" s="186"/>
      <c r="P239" s="186"/>
      <c r="Q239" s="186"/>
      <c r="R239" s="186"/>
      <c r="S239" s="199"/>
      <c r="T239" s="199"/>
      <c r="U239" s="199"/>
      <c r="V239" s="4"/>
      <c r="W239" s="197"/>
      <c r="X239" s="197"/>
      <c r="Y239" s="197"/>
      <c r="Z239" s="197"/>
      <c r="AA239" s="197"/>
      <c r="AB239" s="197"/>
      <c r="AC239" s="4"/>
      <c r="AD239" s="4"/>
      <c r="AE239" s="4"/>
      <c r="AF239" s="6"/>
      <c r="AG239" s="6"/>
      <c r="AH239" s="6"/>
      <c r="AI239" s="6"/>
    </row>
    <row r="240" spans="2:35" ht="12.75" customHeight="1">
      <c r="B240" s="6"/>
      <c r="C240" s="4"/>
      <c r="D240" s="25"/>
      <c r="E240" s="27"/>
      <c r="F240" s="12" t="s">
        <v>148</v>
      </c>
      <c r="G240" s="171"/>
      <c r="H240" s="12"/>
      <c r="I240" s="20">
        <v>167.184</v>
      </c>
      <c r="J240" s="26" t="s">
        <v>2</v>
      </c>
      <c r="K240" s="45"/>
      <c r="L240" s="45">
        <v>5.7600000000000007</v>
      </c>
      <c r="M240" s="71">
        <f>SUM(K240:L240)</f>
        <v>5.7600000000000007</v>
      </c>
      <c r="N240" s="176">
        <f>M240*I240</f>
        <v>962.97984000000008</v>
      </c>
      <c r="O240" s="28"/>
      <c r="P240" s="28"/>
      <c r="Q240" s="28"/>
      <c r="R240" s="12"/>
      <c r="S240" s="24"/>
      <c r="T240" s="24"/>
      <c r="U240" s="24"/>
      <c r="V240" s="4"/>
      <c r="W240" s="34"/>
      <c r="X240" s="34"/>
      <c r="Y240" s="34"/>
      <c r="Z240" s="34"/>
      <c r="AA240" s="34"/>
      <c r="AB240" s="34"/>
      <c r="AC240" s="4"/>
      <c r="AD240" s="4"/>
      <c r="AE240" s="4"/>
      <c r="AF240" s="6"/>
      <c r="AG240" s="6"/>
      <c r="AH240" s="6"/>
      <c r="AI240" s="6"/>
    </row>
    <row r="241" spans="2:35" ht="12.75" customHeight="1">
      <c r="B241" s="6"/>
      <c r="C241" s="4"/>
      <c r="D241" s="6"/>
      <c r="E241" s="4"/>
      <c r="F241" s="9"/>
      <c r="G241" s="166"/>
      <c r="H241" s="9"/>
      <c r="I241" s="159"/>
      <c r="J241" s="26"/>
      <c r="K241" s="15"/>
      <c r="L241" s="15"/>
      <c r="M241" s="74"/>
      <c r="N241" s="82"/>
      <c r="O241" s="9"/>
      <c r="P241" s="9"/>
      <c r="Q241" s="156"/>
      <c r="R241" s="43"/>
      <c r="S241" s="43"/>
      <c r="T241" s="43"/>
      <c r="U241" s="9"/>
      <c r="V241" s="4"/>
      <c r="W241" s="4"/>
      <c r="X241" s="34"/>
      <c r="Y241" s="34"/>
      <c r="Z241" s="34"/>
      <c r="AA241" s="34"/>
      <c r="AB241" s="4"/>
      <c r="AC241" s="4"/>
      <c r="AD241" s="4"/>
      <c r="AE241" s="4"/>
      <c r="AF241" s="6"/>
      <c r="AG241" s="6"/>
      <c r="AH241" s="6"/>
      <c r="AI241" s="6"/>
    </row>
    <row r="242" spans="2:35" ht="12.75" customHeight="1">
      <c r="B242" s="6"/>
      <c r="C242" s="4"/>
      <c r="D242" s="42"/>
      <c r="E242" s="62" t="s">
        <v>149</v>
      </c>
      <c r="F242" s="63"/>
      <c r="G242" s="63"/>
      <c r="H242" s="64"/>
      <c r="I242" s="75"/>
      <c r="J242" s="65"/>
      <c r="K242" s="65"/>
      <c r="L242" s="65"/>
      <c r="M242" s="66"/>
      <c r="N242" s="67"/>
      <c r="O242" s="67"/>
      <c r="P242" s="68">
        <f>SUM(N243:N262)</f>
        <v>9905.9551400000018</v>
      </c>
      <c r="Q242" s="24"/>
      <c r="R242" s="12"/>
      <c r="S242" s="24"/>
      <c r="T242" s="24"/>
      <c r="U242" s="24"/>
      <c r="V242" s="4"/>
      <c r="W242" s="34"/>
      <c r="X242" s="34"/>
      <c r="Y242" s="34"/>
      <c r="Z242" s="34"/>
      <c r="AA242" s="34"/>
      <c r="AB242" s="34"/>
      <c r="AC242" s="4" t="str">
        <f>E242</f>
        <v>Plasterboard Ceilings</v>
      </c>
      <c r="AD242" s="3">
        <f>P242</f>
        <v>9905.9551400000018</v>
      </c>
      <c r="AE242" s="4"/>
      <c r="AF242" s="6"/>
      <c r="AG242" s="6"/>
      <c r="AH242" s="6"/>
      <c r="AI242" s="6"/>
    </row>
    <row r="243" spans="2:35" ht="12.75" customHeight="1">
      <c r="B243" s="6"/>
      <c r="C243" s="4"/>
      <c r="D243" s="25"/>
      <c r="E243" s="27" t="s">
        <v>150</v>
      </c>
      <c r="F243" s="28"/>
      <c r="G243" s="154"/>
      <c r="H243" s="28"/>
      <c r="I243" s="155"/>
      <c r="J243" s="26"/>
      <c r="K243" s="8"/>
      <c r="L243" s="8"/>
      <c r="M243" s="71"/>
      <c r="N243" s="175"/>
      <c r="O243" s="28"/>
      <c r="P243" s="28"/>
      <c r="Q243" s="28"/>
      <c r="R243" s="12"/>
      <c r="S243" s="24"/>
      <c r="T243" s="24"/>
      <c r="U243" s="24"/>
      <c r="V243" s="4"/>
      <c r="W243" s="34"/>
      <c r="X243" s="34"/>
      <c r="Y243" s="34"/>
      <c r="Z243" s="34"/>
      <c r="AA243" s="34"/>
      <c r="AB243" s="34"/>
      <c r="AC243" s="4"/>
      <c r="AD243" s="4"/>
      <c r="AE243" s="4"/>
      <c r="AF243" s="6"/>
      <c r="AG243" s="6"/>
      <c r="AH243" s="6"/>
      <c r="AI243" s="6"/>
    </row>
    <row r="244" spans="2:35" ht="12.75" customHeight="1">
      <c r="B244" s="6"/>
      <c r="C244" s="4"/>
      <c r="D244" s="25"/>
      <c r="E244" s="27"/>
      <c r="F244" s="28" t="s">
        <v>151</v>
      </c>
      <c r="G244" s="154"/>
      <c r="H244" s="28"/>
      <c r="I244" s="155">
        <v>163.28400000000002</v>
      </c>
      <c r="J244" s="26" t="s">
        <v>2</v>
      </c>
      <c r="K244" s="45">
        <v>8.19</v>
      </c>
      <c r="L244" s="45"/>
      <c r="M244" s="71">
        <f t="shared" ref="M244:M245" si="61">SUM(K244:L244)</f>
        <v>8.19</v>
      </c>
      <c r="N244" s="176">
        <f t="shared" ref="N244:N245" si="62">M244*I244</f>
        <v>1337.2959600000002</v>
      </c>
      <c r="O244" s="28"/>
      <c r="P244" s="28"/>
      <c r="Q244" s="28"/>
      <c r="R244" s="12"/>
      <c r="S244" s="24"/>
      <c r="T244" s="24"/>
      <c r="U244" s="24"/>
      <c r="V244" s="4"/>
      <c r="W244" s="34"/>
      <c r="X244" s="34"/>
      <c r="Y244" s="34"/>
      <c r="Z244" s="34"/>
      <c r="AA244" s="34"/>
      <c r="AB244" s="34"/>
      <c r="AC244" s="4"/>
      <c r="AD244" s="4"/>
      <c r="AE244" s="4"/>
      <c r="AF244" s="6"/>
      <c r="AG244" s="6"/>
      <c r="AH244" s="6"/>
      <c r="AI244" s="6"/>
    </row>
    <row r="245" spans="2:35" ht="12.75" customHeight="1">
      <c r="B245" s="6"/>
      <c r="C245" s="4"/>
      <c r="D245" s="25"/>
      <c r="E245" s="27"/>
      <c r="F245" s="28" t="s">
        <v>152</v>
      </c>
      <c r="G245" s="154"/>
      <c r="H245" s="28"/>
      <c r="I245" s="155">
        <v>163.28400000000002</v>
      </c>
      <c r="J245" s="162" t="s">
        <v>2</v>
      </c>
      <c r="K245" s="45">
        <v>2.2050000000000001</v>
      </c>
      <c r="L245" s="45"/>
      <c r="M245" s="71">
        <f t="shared" si="61"/>
        <v>2.2050000000000001</v>
      </c>
      <c r="N245" s="176">
        <f t="shared" si="62"/>
        <v>360.04122000000007</v>
      </c>
      <c r="O245" s="28"/>
      <c r="P245" s="28"/>
      <c r="Q245" s="28"/>
      <c r="R245" s="12"/>
      <c r="S245" s="24"/>
      <c r="T245" s="24"/>
      <c r="U245" s="24"/>
      <c r="V245" s="4"/>
      <c r="W245" s="34"/>
      <c r="X245" s="34"/>
      <c r="Y245" s="34"/>
      <c r="Z245" s="34"/>
      <c r="AA245" s="34"/>
      <c r="AB245" s="34"/>
      <c r="AC245" s="4"/>
      <c r="AD245" s="4"/>
      <c r="AE245" s="4"/>
      <c r="AF245" s="6"/>
      <c r="AG245" s="6"/>
      <c r="AH245" s="6"/>
      <c r="AI245" s="6"/>
    </row>
    <row r="246" spans="2:35" ht="12.75" customHeight="1">
      <c r="B246" s="6"/>
      <c r="C246" s="4"/>
      <c r="D246" s="25"/>
      <c r="E246" s="27"/>
      <c r="F246" s="28"/>
      <c r="G246" s="154"/>
      <c r="H246" s="28"/>
      <c r="I246" s="155"/>
      <c r="J246" s="162"/>
      <c r="K246" s="45"/>
      <c r="L246" s="45"/>
      <c r="M246" s="71"/>
      <c r="N246" s="176"/>
      <c r="O246" s="28"/>
      <c r="P246" s="28"/>
      <c r="Q246" s="28"/>
      <c r="R246" s="12"/>
      <c r="S246" s="24"/>
      <c r="T246" s="24"/>
      <c r="U246" s="24"/>
      <c r="V246" s="4"/>
      <c r="W246" s="34"/>
      <c r="X246" s="34"/>
      <c r="Y246" s="34"/>
      <c r="Z246" s="34"/>
      <c r="AA246" s="34"/>
      <c r="AB246" s="34"/>
      <c r="AC246" s="4"/>
      <c r="AD246" s="4"/>
      <c r="AE246" s="4"/>
      <c r="AF246" s="6"/>
      <c r="AG246" s="6"/>
      <c r="AH246" s="6"/>
      <c r="AI246" s="6"/>
    </row>
    <row r="247" spans="2:35" ht="12.75" customHeight="1">
      <c r="B247" s="6"/>
      <c r="C247" s="4"/>
      <c r="D247" s="189"/>
      <c r="E247" s="190" t="s">
        <v>594</v>
      </c>
      <c r="F247" s="186"/>
      <c r="G247" s="198"/>
      <c r="H247" s="186"/>
      <c r="I247" s="192"/>
      <c r="J247" s="183"/>
      <c r="K247" s="183"/>
      <c r="L247" s="183"/>
      <c r="M247" s="194"/>
      <c r="N247" s="195"/>
      <c r="O247" s="186"/>
      <c r="P247" s="186"/>
      <c r="Q247" s="186"/>
      <c r="R247" s="186"/>
      <c r="S247" s="199"/>
      <c r="T247" s="199"/>
      <c r="U247" s="199"/>
      <c r="V247" s="4"/>
      <c r="W247" s="197"/>
      <c r="X247" s="197"/>
      <c r="Y247" s="197"/>
      <c r="Z247" s="197"/>
      <c r="AA247" s="197"/>
      <c r="AB247" s="197"/>
      <c r="AC247" s="4"/>
      <c r="AD247" s="4"/>
      <c r="AE247" s="4"/>
      <c r="AF247" s="6"/>
      <c r="AG247" s="6"/>
      <c r="AH247" s="6"/>
      <c r="AI247" s="6"/>
    </row>
    <row r="248" spans="2:35" ht="12.75" customHeight="1">
      <c r="B248" s="6"/>
      <c r="C248" s="4"/>
      <c r="D248" s="25"/>
      <c r="E248" s="27"/>
      <c r="F248" s="28" t="s">
        <v>571</v>
      </c>
      <c r="G248" s="154"/>
      <c r="H248" s="28"/>
      <c r="I248" s="155">
        <v>126.52200000000001</v>
      </c>
      <c r="J248" s="26" t="s">
        <v>2</v>
      </c>
      <c r="K248" s="45">
        <v>15.959999999999999</v>
      </c>
      <c r="L248" s="45"/>
      <c r="M248" s="71">
        <f>SUM(K248:L248)</f>
        <v>15.959999999999999</v>
      </c>
      <c r="N248" s="176">
        <f>M248*I248</f>
        <v>2019.2911199999999</v>
      </c>
      <c r="O248" s="28"/>
      <c r="P248" s="28"/>
      <c r="Q248" s="28"/>
      <c r="R248" s="12"/>
      <c r="S248" s="24"/>
      <c r="T248" s="24"/>
      <c r="U248" s="24"/>
      <c r="V248" s="4"/>
      <c r="W248" s="34"/>
      <c r="X248" s="34"/>
      <c r="Y248" s="34"/>
      <c r="Z248" s="34"/>
      <c r="AA248" s="34"/>
      <c r="AB248" s="34"/>
      <c r="AC248" s="4"/>
      <c r="AD248" s="4"/>
      <c r="AE248" s="4"/>
      <c r="AF248" s="6"/>
      <c r="AG248" s="6"/>
      <c r="AH248" s="6"/>
      <c r="AI248" s="6"/>
    </row>
    <row r="249" spans="2:35" ht="12.75" customHeight="1">
      <c r="B249" s="6"/>
      <c r="C249" s="4"/>
      <c r="D249" s="189"/>
      <c r="E249" s="190"/>
      <c r="F249" s="186"/>
      <c r="G249" s="198"/>
      <c r="H249" s="186"/>
      <c r="I249" s="192"/>
      <c r="J249" s="183"/>
      <c r="K249" s="193"/>
      <c r="L249" s="193"/>
      <c r="M249" s="194"/>
      <c r="N249" s="195"/>
      <c r="O249" s="186"/>
      <c r="P249" s="186"/>
      <c r="Q249" s="186"/>
      <c r="R249" s="186"/>
      <c r="S249" s="199"/>
      <c r="T249" s="199"/>
      <c r="U249" s="199"/>
      <c r="V249" s="4"/>
      <c r="W249" s="197"/>
      <c r="X249" s="197"/>
      <c r="Y249" s="197"/>
      <c r="Z249" s="197"/>
      <c r="AA249" s="197"/>
      <c r="AB249" s="197"/>
      <c r="AC249" s="4"/>
      <c r="AD249" s="4"/>
      <c r="AE249" s="4"/>
      <c r="AF249" s="6"/>
      <c r="AG249" s="6"/>
      <c r="AH249" s="6"/>
      <c r="AI249" s="6"/>
    </row>
    <row r="250" spans="2:35" ht="12.75" customHeight="1">
      <c r="B250" s="6"/>
      <c r="C250" s="4"/>
      <c r="D250" s="25"/>
      <c r="E250" s="27" t="s">
        <v>146</v>
      </c>
      <c r="F250" s="28"/>
      <c r="G250" s="154"/>
      <c r="H250" s="28"/>
      <c r="I250" s="155"/>
      <c r="J250" s="162"/>
      <c r="K250" s="45"/>
      <c r="L250" s="45"/>
      <c r="M250" s="71"/>
      <c r="N250" s="176"/>
      <c r="O250" s="28"/>
      <c r="P250" s="28"/>
      <c r="Q250" s="28"/>
      <c r="R250" s="12"/>
      <c r="S250" s="24"/>
      <c r="T250" s="24"/>
      <c r="U250" s="24"/>
      <c r="V250" s="4"/>
      <c r="W250" s="34"/>
      <c r="X250" s="34"/>
      <c r="Y250" s="34"/>
      <c r="Z250" s="34"/>
      <c r="AA250" s="34"/>
      <c r="AB250" s="34"/>
      <c r="AC250" s="4"/>
      <c r="AD250" s="4"/>
      <c r="AE250" s="4"/>
      <c r="AF250" s="6"/>
      <c r="AG250" s="6"/>
      <c r="AH250" s="6"/>
      <c r="AI250" s="6"/>
    </row>
    <row r="251" spans="2:35" ht="12.75" customHeight="1">
      <c r="B251" s="6"/>
      <c r="C251" s="4"/>
      <c r="D251" s="25"/>
      <c r="E251" s="27"/>
      <c r="F251" s="28" t="s">
        <v>153</v>
      </c>
      <c r="G251" s="154"/>
      <c r="H251" s="28"/>
      <c r="I251" s="155">
        <v>107.91</v>
      </c>
      <c r="J251" s="162" t="s">
        <v>2</v>
      </c>
      <c r="K251" s="45">
        <v>8.9</v>
      </c>
      <c r="L251" s="45"/>
      <c r="M251" s="71">
        <f t="shared" ref="M251" si="63">SUM(K251:L251)</f>
        <v>8.9</v>
      </c>
      <c r="N251" s="176">
        <f t="shared" ref="N251" si="64">M251*I251</f>
        <v>960.399</v>
      </c>
      <c r="O251" s="28"/>
      <c r="P251" s="28"/>
      <c r="Q251" s="28"/>
      <c r="R251" s="12"/>
      <c r="S251" s="24"/>
      <c r="T251" s="24"/>
      <c r="U251" s="24"/>
      <c r="V251" s="4"/>
      <c r="W251" s="34"/>
      <c r="X251" s="34"/>
      <c r="Y251" s="34"/>
      <c r="Z251" s="34"/>
      <c r="AA251" s="34"/>
      <c r="AB251" s="34"/>
      <c r="AC251" s="4"/>
      <c r="AD251" s="4"/>
      <c r="AE251" s="4"/>
      <c r="AF251" s="6"/>
      <c r="AG251" s="6"/>
      <c r="AH251" s="6"/>
      <c r="AI251" s="6"/>
    </row>
    <row r="252" spans="2:35" ht="12.75" customHeight="1">
      <c r="B252" s="6"/>
      <c r="C252" s="4"/>
      <c r="D252" s="25"/>
      <c r="E252" s="27"/>
      <c r="F252" s="28"/>
      <c r="G252" s="154"/>
      <c r="H252" s="28"/>
      <c r="I252" s="155"/>
      <c r="J252" s="26"/>
      <c r="K252" s="8"/>
      <c r="L252" s="8"/>
      <c r="M252" s="71"/>
      <c r="N252" s="175"/>
      <c r="O252" s="28"/>
      <c r="P252" s="28"/>
      <c r="Q252" s="28"/>
      <c r="R252" s="12"/>
      <c r="S252" s="24"/>
      <c r="T252" s="24"/>
      <c r="U252" s="24"/>
      <c r="V252" s="4"/>
      <c r="W252" s="34"/>
      <c r="X252" s="34"/>
      <c r="Y252" s="34"/>
      <c r="Z252" s="34"/>
      <c r="AA252" s="34"/>
      <c r="AB252" s="34"/>
      <c r="AC252" s="4"/>
      <c r="AD252" s="4"/>
      <c r="AE252" s="4"/>
      <c r="AF252" s="6"/>
      <c r="AG252" s="6"/>
      <c r="AH252" s="6"/>
      <c r="AI252" s="6"/>
    </row>
    <row r="253" spans="2:35" ht="12.75" customHeight="1">
      <c r="B253" s="6"/>
      <c r="C253" s="4"/>
      <c r="D253" s="6"/>
      <c r="E253" s="7" t="s">
        <v>154</v>
      </c>
      <c r="F253" s="5"/>
      <c r="G253" s="5"/>
      <c r="H253" s="169"/>
      <c r="I253" s="170"/>
      <c r="J253" s="21"/>
      <c r="K253" s="21"/>
      <c r="L253" s="21"/>
      <c r="M253" s="66"/>
      <c r="N253" s="177"/>
      <c r="O253" s="177"/>
      <c r="P253" s="178"/>
      <c r="Q253" s="12"/>
      <c r="R253" s="12"/>
      <c r="S253" s="12"/>
      <c r="T253" s="12"/>
      <c r="U253" s="12"/>
      <c r="V253" s="4"/>
      <c r="W253" s="4"/>
      <c r="X253" s="4"/>
      <c r="Y253" s="4"/>
      <c r="Z253" s="4"/>
      <c r="AA253" s="4"/>
      <c r="AB253" s="4"/>
      <c r="AC253" s="4"/>
      <c r="AD253" s="3"/>
      <c r="AE253" s="4"/>
      <c r="AF253" s="6"/>
      <c r="AG253" s="6"/>
      <c r="AH253" s="6"/>
      <c r="AI253" s="6"/>
    </row>
    <row r="254" spans="2:35" ht="12.75" customHeight="1">
      <c r="B254" s="6"/>
      <c r="C254" s="4"/>
      <c r="D254" s="25"/>
      <c r="E254" s="27"/>
      <c r="F254" s="28" t="s">
        <v>151</v>
      </c>
      <c r="G254" s="154"/>
      <c r="H254" s="28"/>
      <c r="I254" s="155">
        <v>163.28400000000002</v>
      </c>
      <c r="J254" s="26" t="s">
        <v>2</v>
      </c>
      <c r="K254" s="45"/>
      <c r="L254" s="45">
        <v>9.8400000000000016</v>
      </c>
      <c r="M254" s="71">
        <f t="shared" ref="M254:M256" si="65">SUM(K254:L254)</f>
        <v>9.8400000000000016</v>
      </c>
      <c r="N254" s="176">
        <f t="shared" ref="N254:N256" si="66">M254*I254</f>
        <v>1606.7145600000006</v>
      </c>
      <c r="O254" s="28"/>
      <c r="P254" s="28"/>
      <c r="Q254" s="28"/>
      <c r="R254" s="12"/>
      <c r="S254" s="24"/>
      <c r="T254" s="24"/>
      <c r="U254" s="24"/>
      <c r="V254" s="4"/>
      <c r="W254" s="34"/>
      <c r="X254" s="34"/>
      <c r="Y254" s="34"/>
      <c r="Z254" s="34"/>
      <c r="AA254" s="34"/>
      <c r="AB254" s="34"/>
      <c r="AC254" s="4"/>
      <c r="AD254" s="4"/>
      <c r="AE254" s="4"/>
      <c r="AF254" s="6"/>
      <c r="AG254" s="6"/>
      <c r="AH254" s="6"/>
      <c r="AI254" s="6"/>
    </row>
    <row r="255" spans="2:35" ht="12.75" customHeight="1">
      <c r="B255" s="6"/>
      <c r="C255" s="4"/>
      <c r="D255" s="25"/>
      <c r="E255" s="27"/>
      <c r="F255" s="28" t="s">
        <v>571</v>
      </c>
      <c r="G255" s="154"/>
      <c r="H255" s="28"/>
      <c r="I255" s="155">
        <v>126.52200000000001</v>
      </c>
      <c r="J255" s="26" t="s">
        <v>2</v>
      </c>
      <c r="K255" s="45"/>
      <c r="L255" s="45">
        <v>5.7600000000000007</v>
      </c>
      <c r="M255" s="71">
        <f t="shared" si="65"/>
        <v>5.7600000000000007</v>
      </c>
      <c r="N255" s="176">
        <f t="shared" si="66"/>
        <v>728.76672000000008</v>
      </c>
      <c r="O255" s="28"/>
      <c r="P255" s="28"/>
      <c r="Q255" s="28"/>
      <c r="R255" s="12"/>
      <c r="S255" s="24"/>
      <c r="T255" s="24"/>
      <c r="U255" s="24"/>
      <c r="V255" s="4"/>
      <c r="W255" s="34"/>
      <c r="X255" s="34"/>
      <c r="Y255" s="34"/>
      <c r="Z255" s="34"/>
      <c r="AA255" s="34"/>
      <c r="AB255" s="34"/>
      <c r="AC255" s="4"/>
      <c r="AD255" s="4"/>
      <c r="AE255" s="4"/>
      <c r="AF255" s="6"/>
      <c r="AG255" s="6"/>
      <c r="AH255" s="6"/>
      <c r="AI255" s="6"/>
    </row>
    <row r="256" spans="2:35" ht="12.75" customHeight="1">
      <c r="B256" s="6"/>
      <c r="C256" s="4"/>
      <c r="D256" s="25"/>
      <c r="E256" s="27"/>
      <c r="F256" s="28" t="s">
        <v>152</v>
      </c>
      <c r="G256" s="154"/>
      <c r="H256" s="28"/>
      <c r="I256" s="155">
        <v>163.28400000000002</v>
      </c>
      <c r="J256" s="26" t="s">
        <v>2</v>
      </c>
      <c r="K256" s="45"/>
      <c r="L256" s="45">
        <v>1.04</v>
      </c>
      <c r="M256" s="71">
        <f t="shared" si="65"/>
        <v>1.04</v>
      </c>
      <c r="N256" s="176">
        <f t="shared" si="66"/>
        <v>169.81536000000003</v>
      </c>
      <c r="O256" s="28"/>
      <c r="P256" s="28"/>
      <c r="Q256" s="28"/>
      <c r="R256" s="12"/>
      <c r="S256" s="24"/>
      <c r="T256" s="24"/>
      <c r="U256" s="24"/>
      <c r="V256" s="4"/>
      <c r="W256" s="34"/>
      <c r="X256" s="34"/>
      <c r="Y256" s="34"/>
      <c r="Z256" s="34"/>
      <c r="AA256" s="34"/>
      <c r="AB256" s="34"/>
      <c r="AC256" s="4"/>
      <c r="AD256" s="4"/>
      <c r="AE256" s="4"/>
      <c r="AF256" s="6"/>
      <c r="AG256" s="6"/>
      <c r="AH256" s="6"/>
      <c r="AI256" s="6"/>
    </row>
    <row r="257" spans="2:35" ht="12.75" customHeight="1">
      <c r="B257" s="6"/>
      <c r="C257" s="4"/>
      <c r="D257" s="25"/>
      <c r="E257" s="27"/>
      <c r="F257" s="28" t="s">
        <v>153</v>
      </c>
      <c r="G257" s="154"/>
      <c r="H257" s="28"/>
      <c r="I257" s="155">
        <v>107.91</v>
      </c>
      <c r="J257" s="162" t="s">
        <v>2</v>
      </c>
      <c r="K257" s="45"/>
      <c r="L257" s="45">
        <v>10.32</v>
      </c>
      <c r="M257" s="71">
        <f t="shared" ref="M257" si="67">SUM(K257:L257)</f>
        <v>10.32</v>
      </c>
      <c r="N257" s="176">
        <f t="shared" ref="N257" si="68">M257*I257</f>
        <v>1113.6312</v>
      </c>
      <c r="O257" s="28"/>
      <c r="P257" s="28"/>
      <c r="Q257" s="28"/>
      <c r="R257" s="12"/>
      <c r="S257" s="24"/>
      <c r="T257" s="24"/>
      <c r="U257" s="24"/>
      <c r="V257" s="4"/>
      <c r="W257" s="34"/>
      <c r="X257" s="34"/>
      <c r="Y257" s="34"/>
      <c r="Z257" s="34"/>
      <c r="AA257" s="34"/>
      <c r="AB257" s="34"/>
      <c r="AC257" s="4"/>
      <c r="AD257" s="4"/>
      <c r="AE257" s="4"/>
      <c r="AF257" s="6"/>
      <c r="AG257" s="6"/>
      <c r="AH257" s="6"/>
      <c r="AI257" s="6"/>
    </row>
    <row r="258" spans="2:35" ht="12.75" customHeight="1">
      <c r="B258" s="6"/>
      <c r="C258" s="4"/>
      <c r="D258" s="189"/>
      <c r="E258" s="190"/>
      <c r="F258" s="186"/>
      <c r="G258" s="198"/>
      <c r="H258" s="186"/>
      <c r="I258" s="192"/>
      <c r="J258" s="183"/>
      <c r="K258" s="193"/>
      <c r="L258" s="193"/>
      <c r="M258" s="194"/>
      <c r="N258" s="195"/>
      <c r="O258" s="186"/>
      <c r="P258" s="186"/>
      <c r="Q258" s="186"/>
      <c r="R258" s="186"/>
      <c r="S258" s="199"/>
      <c r="T258" s="199"/>
      <c r="U258" s="199"/>
      <c r="V258" s="4"/>
      <c r="W258" s="197"/>
      <c r="X258" s="197"/>
      <c r="Y258" s="197"/>
      <c r="Z258" s="197"/>
      <c r="AA258" s="197"/>
      <c r="AB258" s="197"/>
      <c r="AC258" s="4"/>
      <c r="AD258" s="4"/>
      <c r="AE258" s="4"/>
      <c r="AF258" s="6"/>
      <c r="AG258" s="6"/>
      <c r="AH258" s="6"/>
      <c r="AI258" s="6"/>
    </row>
    <row r="259" spans="2:35" ht="12.75" customHeight="1">
      <c r="B259" s="6"/>
      <c r="C259" s="4"/>
      <c r="D259" s="25"/>
      <c r="E259" s="27" t="s">
        <v>155</v>
      </c>
      <c r="F259" s="28"/>
      <c r="G259" s="154"/>
      <c r="H259" s="28"/>
      <c r="I259" s="155"/>
      <c r="J259" s="162"/>
      <c r="K259" s="45"/>
      <c r="L259" s="45"/>
      <c r="M259" s="71"/>
      <c r="N259" s="176"/>
      <c r="O259" s="28"/>
      <c r="P259" s="28"/>
      <c r="Q259" s="28"/>
      <c r="R259" s="12"/>
      <c r="S259" s="24"/>
      <c r="T259" s="24"/>
      <c r="U259" s="24"/>
      <c r="V259" s="4"/>
      <c r="W259" s="34"/>
      <c r="X259" s="34"/>
      <c r="Y259" s="34"/>
      <c r="Z259" s="34"/>
      <c r="AA259" s="34"/>
      <c r="AB259" s="34"/>
      <c r="AC259" s="4"/>
      <c r="AD259" s="4"/>
      <c r="AE259" s="4"/>
      <c r="AF259" s="6"/>
      <c r="AG259" s="6"/>
      <c r="AH259" s="6"/>
      <c r="AI259" s="6"/>
    </row>
    <row r="260" spans="2:35" ht="12.75" customHeight="1">
      <c r="B260" s="6"/>
      <c r="C260" s="4"/>
      <c r="D260" s="25"/>
      <c r="E260" s="27"/>
      <c r="F260" s="28" t="s">
        <v>156</v>
      </c>
      <c r="G260" s="154"/>
      <c r="H260" s="28"/>
      <c r="I260" s="155">
        <v>1</v>
      </c>
      <c r="J260" s="162" t="s">
        <v>11</v>
      </c>
      <c r="K260" s="18"/>
      <c r="L260" s="45">
        <v>330</v>
      </c>
      <c r="M260" s="71">
        <f t="shared" ref="M260:M261" si="69">SUM(K260:L260)</f>
        <v>330</v>
      </c>
      <c r="N260" s="176">
        <f t="shared" ref="N260:N261" si="70">M260*I260</f>
        <v>330</v>
      </c>
      <c r="O260" s="28"/>
      <c r="P260" s="28"/>
      <c r="Q260" s="28"/>
      <c r="R260" s="12"/>
      <c r="S260" s="24"/>
      <c r="T260" s="24"/>
      <c r="U260" s="24"/>
      <c r="V260" s="4"/>
      <c r="W260" s="34"/>
      <c r="X260" s="34"/>
      <c r="Y260" s="34"/>
      <c r="Z260" s="34"/>
      <c r="AA260" s="34"/>
      <c r="AB260" s="34"/>
      <c r="AC260" s="4"/>
      <c r="AD260" s="4"/>
      <c r="AE260" s="4"/>
      <c r="AF260" s="6"/>
      <c r="AG260" s="6"/>
      <c r="AH260" s="6"/>
      <c r="AI260" s="6"/>
    </row>
    <row r="261" spans="2:35" ht="12.75" customHeight="1">
      <c r="B261" s="6"/>
      <c r="C261" s="4"/>
      <c r="D261" s="25"/>
      <c r="E261" s="27"/>
      <c r="F261" s="28" t="s">
        <v>157</v>
      </c>
      <c r="G261" s="154"/>
      <c r="H261" s="28"/>
      <c r="I261" s="155">
        <v>1</v>
      </c>
      <c r="J261" s="162" t="s">
        <v>11</v>
      </c>
      <c r="K261" s="18"/>
      <c r="L261" s="45">
        <v>1280</v>
      </c>
      <c r="M261" s="71">
        <f t="shared" si="69"/>
        <v>1280</v>
      </c>
      <c r="N261" s="176">
        <f t="shared" si="70"/>
        <v>1280</v>
      </c>
      <c r="O261" s="28"/>
      <c r="P261" s="28"/>
      <c r="Q261" s="28"/>
      <c r="R261" s="12"/>
      <c r="S261" s="24"/>
      <c r="T261" s="24"/>
      <c r="U261" s="24"/>
      <c r="V261" s="4"/>
      <c r="W261" s="34"/>
      <c r="X261" s="34"/>
      <c r="Y261" s="34"/>
      <c r="Z261" s="34"/>
      <c r="AA261" s="34"/>
      <c r="AB261" s="34"/>
      <c r="AC261" s="4"/>
      <c r="AD261" s="4"/>
      <c r="AE261" s="4"/>
      <c r="AF261" s="6"/>
      <c r="AG261" s="6"/>
      <c r="AH261" s="6"/>
      <c r="AI261" s="6"/>
    </row>
    <row r="262" spans="2:35" ht="12.75" customHeight="1">
      <c r="B262" s="6"/>
      <c r="C262" s="4"/>
      <c r="D262" s="25"/>
      <c r="E262" s="27"/>
      <c r="F262" s="28"/>
      <c r="G262" s="154"/>
      <c r="H262" s="28"/>
      <c r="I262" s="155"/>
      <c r="J262" s="26"/>
      <c r="K262" s="8"/>
      <c r="L262" s="8"/>
      <c r="M262" s="71"/>
      <c r="N262" s="175"/>
      <c r="O262" s="28"/>
      <c r="P262" s="28"/>
      <c r="Q262" s="28"/>
      <c r="R262" s="12"/>
      <c r="S262" s="24"/>
      <c r="T262" s="24"/>
      <c r="U262" s="24"/>
      <c r="V262" s="4"/>
      <c r="W262" s="34"/>
      <c r="X262" s="34"/>
      <c r="Y262" s="34"/>
      <c r="Z262" s="34"/>
      <c r="AA262" s="34"/>
      <c r="AB262" s="34"/>
      <c r="AC262" s="4"/>
      <c r="AD262" s="4"/>
      <c r="AE262" s="4"/>
      <c r="AF262" s="6"/>
      <c r="AG262" s="6"/>
      <c r="AH262" s="6"/>
      <c r="AI262" s="6"/>
    </row>
    <row r="263" spans="2:35" ht="12.75" customHeight="1">
      <c r="B263" s="6"/>
      <c r="C263" s="4"/>
      <c r="D263" s="25"/>
      <c r="E263" s="29"/>
      <c r="F263" s="163"/>
      <c r="G263" s="164"/>
      <c r="H263" s="156"/>
      <c r="I263" s="162"/>
      <c r="J263" s="162"/>
      <c r="K263" s="15"/>
      <c r="L263" s="15"/>
      <c r="M263" s="71"/>
      <c r="N263" s="176"/>
      <c r="O263" s="156"/>
      <c r="P263" s="156"/>
      <c r="Q263" s="156"/>
      <c r="R263" s="9"/>
      <c r="S263" s="43"/>
      <c r="T263" s="43"/>
      <c r="U263" s="43"/>
      <c r="V263" s="4"/>
      <c r="W263" s="34"/>
      <c r="X263" s="34"/>
      <c r="Y263" s="34"/>
      <c r="Z263" s="34"/>
      <c r="AA263" s="34"/>
      <c r="AB263" s="34"/>
      <c r="AC263" s="4"/>
      <c r="AD263" s="4"/>
      <c r="AE263" s="4"/>
      <c r="AF263" s="6"/>
      <c r="AG263" s="6"/>
      <c r="AH263" s="6"/>
      <c r="AI263" s="6"/>
    </row>
    <row r="264" spans="2:35" ht="12.75" customHeight="1">
      <c r="B264" s="6"/>
      <c r="C264" s="10"/>
      <c r="D264" s="40" t="s">
        <v>158</v>
      </c>
      <c r="E264" s="50"/>
      <c r="F264" s="51"/>
      <c r="G264" s="52"/>
      <c r="H264" s="57"/>
      <c r="I264" s="79" t="s">
        <v>337</v>
      </c>
      <c r="J264" s="55" t="s">
        <v>23</v>
      </c>
      <c r="K264" s="54" t="s">
        <v>356</v>
      </c>
      <c r="L264" s="54" t="s">
        <v>339</v>
      </c>
      <c r="M264" s="55" t="s">
        <v>340</v>
      </c>
      <c r="N264" s="56" t="s">
        <v>302</v>
      </c>
      <c r="O264" s="57"/>
      <c r="P264" s="57" t="s">
        <v>353</v>
      </c>
      <c r="Q264" s="58"/>
      <c r="R264" s="40"/>
      <c r="S264" s="40" t="s">
        <v>359</v>
      </c>
      <c r="T264" s="40"/>
      <c r="U264" s="59">
        <f>B264</f>
        <v>0</v>
      </c>
      <c r="V264" s="6"/>
      <c r="W264" s="60">
        <f>SUM(N266:N294)</f>
        <v>1485.2439999999999</v>
      </c>
      <c r="X264" s="61">
        <f>VLOOKUP(S264,$R$418:$S$442,2,0)</f>
        <v>68</v>
      </c>
      <c r="Y264" s="61">
        <f>SUM(W264:X264)</f>
        <v>1553.2439999999999</v>
      </c>
      <c r="Z264" s="61">
        <f>Y264*$N$457</f>
        <v>310.64879999999999</v>
      </c>
      <c r="AA264" s="61">
        <f>SUM(Y264:Z264)</f>
        <v>1863.8927999999999</v>
      </c>
      <c r="AB264" s="42"/>
      <c r="AC264" s="4"/>
      <c r="AD264" s="4"/>
      <c r="AE264" s="4"/>
      <c r="AF264" s="6"/>
      <c r="AG264" s="6"/>
      <c r="AH264" s="6"/>
      <c r="AI264" s="6"/>
    </row>
    <row r="265" spans="2:35" ht="12.75" customHeight="1">
      <c r="B265" s="6"/>
      <c r="C265" s="4"/>
      <c r="D265" s="6"/>
      <c r="E265" s="62" t="s">
        <v>159</v>
      </c>
      <c r="F265" s="63"/>
      <c r="G265" s="63"/>
      <c r="H265" s="64"/>
      <c r="I265" s="75"/>
      <c r="J265" s="66"/>
      <c r="K265" s="65"/>
      <c r="L265" s="65"/>
      <c r="M265" s="66"/>
      <c r="N265" s="67"/>
      <c r="O265" s="67"/>
      <c r="P265" s="68">
        <f>SUM(N266:N276)</f>
        <v>563.5</v>
      </c>
      <c r="Q265" s="24"/>
      <c r="R265" s="12"/>
      <c r="S265" s="24"/>
      <c r="T265" s="24"/>
      <c r="U265" s="24"/>
      <c r="V265" s="4"/>
      <c r="W265" s="34"/>
      <c r="X265" s="34"/>
      <c r="Y265" s="34"/>
      <c r="Z265" s="34"/>
      <c r="AA265" s="34"/>
      <c r="AB265" s="34"/>
      <c r="AC265" s="4" t="s">
        <v>360</v>
      </c>
      <c r="AD265" s="3">
        <f>SUM(P265:P293)</f>
        <v>1485.2439999999999</v>
      </c>
      <c r="AE265" s="4"/>
      <c r="AF265" s="6"/>
      <c r="AG265" s="6"/>
      <c r="AH265" s="6"/>
      <c r="AI265" s="6"/>
    </row>
    <row r="266" spans="2:35" ht="12.75" customHeight="1">
      <c r="B266" s="6"/>
      <c r="C266" s="4"/>
      <c r="D266" s="25"/>
      <c r="E266" s="163" t="s">
        <v>160</v>
      </c>
      <c r="F266" s="4"/>
      <c r="G266" s="154"/>
      <c r="H266" s="28"/>
      <c r="I266" s="155"/>
      <c r="J266" s="15"/>
      <c r="K266" s="15"/>
      <c r="L266" s="15"/>
      <c r="M266" s="71"/>
      <c r="N266" s="175"/>
      <c r="O266" s="28"/>
      <c r="P266" s="28"/>
      <c r="Q266" s="28"/>
      <c r="R266" s="12"/>
      <c r="S266" s="24"/>
      <c r="T266" s="24"/>
      <c r="U266" s="24"/>
      <c r="V266" s="4"/>
      <c r="W266" s="34"/>
      <c r="X266" s="34"/>
      <c r="Y266" s="34"/>
      <c r="Z266" s="34"/>
      <c r="AA266" s="34"/>
      <c r="AB266" s="34"/>
      <c r="AC266" s="4"/>
      <c r="AD266" s="4"/>
      <c r="AE266" s="4"/>
      <c r="AF266" s="6"/>
      <c r="AG266" s="6"/>
      <c r="AH266" s="6"/>
      <c r="AI266" s="6"/>
    </row>
    <row r="267" spans="2:35" ht="12.75" customHeight="1">
      <c r="B267" s="6"/>
      <c r="C267" s="4"/>
      <c r="D267" s="25"/>
      <c r="E267" s="27"/>
      <c r="F267" s="28" t="s">
        <v>161</v>
      </c>
      <c r="G267" s="154"/>
      <c r="H267" s="28"/>
      <c r="I267" s="20">
        <v>1</v>
      </c>
      <c r="J267" s="162" t="s">
        <v>11</v>
      </c>
      <c r="K267" s="45">
        <v>298</v>
      </c>
      <c r="L267" s="45"/>
      <c r="M267" s="71">
        <f t="shared" ref="M267" si="71">SUM(K267:L267)</f>
        <v>298</v>
      </c>
      <c r="N267" s="176">
        <f t="shared" ref="N267" si="72">M267*I267</f>
        <v>298</v>
      </c>
      <c r="O267" s="28"/>
      <c r="P267" s="28"/>
      <c r="Q267" s="28"/>
      <c r="R267" s="12"/>
      <c r="S267" s="24"/>
      <c r="T267" s="24"/>
      <c r="U267" s="24"/>
      <c r="V267" s="4"/>
      <c r="W267" s="34"/>
      <c r="X267" s="34"/>
      <c r="Y267" s="34"/>
      <c r="Z267" s="34"/>
      <c r="AA267" s="34"/>
      <c r="AB267" s="34"/>
      <c r="AC267" s="4"/>
      <c r="AD267" s="4"/>
      <c r="AE267" s="4"/>
      <c r="AF267" s="6"/>
      <c r="AG267" s="6"/>
      <c r="AH267" s="6"/>
      <c r="AI267" s="6"/>
    </row>
    <row r="268" spans="2:35" ht="12.75" customHeight="1">
      <c r="B268" s="6"/>
      <c r="C268" s="4"/>
      <c r="D268" s="25"/>
      <c r="E268" s="27"/>
      <c r="F268" s="28"/>
      <c r="G268" s="154"/>
      <c r="H268" s="28"/>
      <c r="I268" s="155"/>
      <c r="J268" s="15"/>
      <c r="K268" s="45"/>
      <c r="L268" s="15"/>
      <c r="M268" s="81"/>
      <c r="N268" s="175"/>
      <c r="O268" s="28"/>
      <c r="P268" s="28"/>
      <c r="Q268" s="28"/>
      <c r="R268" s="12"/>
      <c r="S268" s="24"/>
      <c r="T268" s="24"/>
      <c r="U268" s="24"/>
      <c r="V268" s="4"/>
      <c r="W268" s="34"/>
      <c r="X268" s="34"/>
      <c r="Y268" s="34"/>
      <c r="Z268" s="34"/>
      <c r="AA268" s="34"/>
      <c r="AB268" s="34"/>
      <c r="AC268" s="4"/>
      <c r="AD268" s="4"/>
      <c r="AE268" s="4"/>
      <c r="AF268" s="6"/>
      <c r="AG268" s="6"/>
      <c r="AH268" s="6"/>
      <c r="AI268" s="6"/>
    </row>
    <row r="269" spans="2:35" ht="12.75" customHeight="1">
      <c r="B269" s="6"/>
      <c r="C269" s="4"/>
      <c r="D269" s="25"/>
      <c r="E269" s="163" t="s">
        <v>162</v>
      </c>
      <c r="F269" s="4"/>
      <c r="G269" s="154"/>
      <c r="H269" s="28"/>
      <c r="I269" s="155"/>
      <c r="J269" s="15"/>
      <c r="K269" s="45"/>
      <c r="L269" s="15"/>
      <c r="M269" s="81"/>
      <c r="N269" s="175"/>
      <c r="O269" s="28"/>
      <c r="P269" s="28"/>
      <c r="Q269" s="28"/>
      <c r="R269" s="12"/>
      <c r="S269" s="24"/>
      <c r="T269" s="24"/>
      <c r="U269" s="24"/>
      <c r="V269" s="4"/>
      <c r="W269" s="34"/>
      <c r="X269" s="34"/>
      <c r="Y269" s="34"/>
      <c r="Z269" s="34"/>
      <c r="AA269" s="34"/>
      <c r="AB269" s="34"/>
      <c r="AC269" s="4"/>
      <c r="AD269" s="4"/>
      <c r="AE269" s="4"/>
      <c r="AF269" s="6"/>
      <c r="AG269" s="6"/>
      <c r="AH269" s="6"/>
      <c r="AI269" s="6"/>
    </row>
    <row r="270" spans="2:35" ht="12.75" customHeight="1">
      <c r="B270" s="6"/>
      <c r="C270" s="4"/>
      <c r="D270" s="25"/>
      <c r="E270" s="27"/>
      <c r="F270" s="28" t="s">
        <v>163</v>
      </c>
      <c r="G270" s="154"/>
      <c r="H270" s="28"/>
      <c r="I270" s="155">
        <v>2</v>
      </c>
      <c r="J270" s="162" t="s">
        <v>11</v>
      </c>
      <c r="K270" s="45">
        <v>43.2</v>
      </c>
      <c r="L270" s="45"/>
      <c r="M270" s="71">
        <f t="shared" ref="M270" si="73">SUM(K270:L270)</f>
        <v>43.2</v>
      </c>
      <c r="N270" s="176">
        <f t="shared" ref="N270" si="74">M270*I270</f>
        <v>86.4</v>
      </c>
      <c r="O270" s="28"/>
      <c r="P270" s="28"/>
      <c r="Q270" s="28"/>
      <c r="R270" s="12"/>
      <c r="S270" s="24"/>
      <c r="T270" s="24"/>
      <c r="U270" s="24"/>
      <c r="V270" s="4"/>
      <c r="W270" s="34"/>
      <c r="X270" s="34"/>
      <c r="Y270" s="34"/>
      <c r="Z270" s="34"/>
      <c r="AA270" s="34"/>
      <c r="AB270" s="34"/>
      <c r="AC270" s="4"/>
      <c r="AD270" s="4"/>
      <c r="AE270" s="4"/>
      <c r="AF270" s="6"/>
      <c r="AG270" s="6"/>
      <c r="AH270" s="6"/>
      <c r="AI270" s="6"/>
    </row>
    <row r="271" spans="2:35" ht="12.75" customHeight="1">
      <c r="B271" s="6"/>
      <c r="C271" s="4"/>
      <c r="D271" s="189"/>
      <c r="E271" s="190"/>
      <c r="F271" s="28"/>
      <c r="G271" s="198"/>
      <c r="H271" s="186"/>
      <c r="I271" s="192"/>
      <c r="J271" s="183"/>
      <c r="K271" s="193"/>
      <c r="L271" s="183"/>
      <c r="M271" s="201"/>
      <c r="N271" s="214"/>
      <c r="O271" s="186"/>
      <c r="P271" s="186"/>
      <c r="Q271" s="186"/>
      <c r="R271" s="186"/>
      <c r="S271" s="199"/>
      <c r="T271" s="199"/>
      <c r="U271" s="199"/>
      <c r="V271" s="4"/>
      <c r="W271" s="197"/>
      <c r="X271" s="197"/>
      <c r="Y271" s="197"/>
      <c r="Z271" s="197"/>
      <c r="AA271" s="197"/>
      <c r="AB271" s="197"/>
      <c r="AC271" s="4"/>
      <c r="AD271" s="4"/>
      <c r="AE271" s="4"/>
      <c r="AF271" s="6"/>
      <c r="AG271" s="6"/>
      <c r="AH271" s="6"/>
      <c r="AI271" s="6"/>
    </row>
    <row r="272" spans="2:35" ht="12.75" customHeight="1">
      <c r="B272" s="6"/>
      <c r="C272" s="4"/>
      <c r="D272" s="25"/>
      <c r="E272" s="163" t="s">
        <v>165</v>
      </c>
      <c r="F272" s="4"/>
      <c r="G272" s="154"/>
      <c r="H272" s="28"/>
      <c r="I272" s="155"/>
      <c r="J272" s="15"/>
      <c r="K272" s="45"/>
      <c r="L272" s="15"/>
      <c r="M272" s="81"/>
      <c r="N272" s="175"/>
      <c r="O272" s="28"/>
      <c r="P272" s="28"/>
      <c r="Q272" s="28"/>
      <c r="R272" s="12"/>
      <c r="S272" s="24"/>
      <c r="T272" s="24"/>
      <c r="U272" s="24"/>
      <c r="V272" s="4"/>
      <c r="W272" s="34"/>
      <c r="X272" s="34"/>
      <c r="Y272" s="34"/>
      <c r="Z272" s="34"/>
      <c r="AA272" s="34"/>
      <c r="AB272" s="34"/>
      <c r="AC272" s="4"/>
      <c r="AD272" s="4"/>
      <c r="AE272" s="4"/>
      <c r="AF272" s="6"/>
      <c r="AG272" s="6"/>
      <c r="AH272" s="6"/>
      <c r="AI272" s="6"/>
    </row>
    <row r="273" spans="2:35" ht="12.75" customHeight="1">
      <c r="B273" s="6"/>
      <c r="C273" s="4"/>
      <c r="D273" s="25"/>
      <c r="E273" s="27"/>
      <c r="F273" s="28" t="s">
        <v>166</v>
      </c>
      <c r="G273" s="154"/>
      <c r="H273" s="28"/>
      <c r="I273" s="155">
        <v>1</v>
      </c>
      <c r="J273" s="162" t="s">
        <v>11</v>
      </c>
      <c r="K273" s="45">
        <v>55.800000000000004</v>
      </c>
      <c r="L273" s="45"/>
      <c r="M273" s="71">
        <f t="shared" ref="M273:M275" si="75">SUM(K273:L273)</f>
        <v>55.800000000000004</v>
      </c>
      <c r="N273" s="176">
        <f t="shared" ref="N273:N275" si="76">M273*I273</f>
        <v>55.800000000000004</v>
      </c>
      <c r="O273" s="28"/>
      <c r="P273" s="28"/>
      <c r="Q273" s="28"/>
      <c r="R273" s="12"/>
      <c r="S273" s="24"/>
      <c r="T273" s="24"/>
      <c r="U273" s="24"/>
      <c r="V273" s="4"/>
      <c r="W273" s="34"/>
      <c r="X273" s="34"/>
      <c r="Y273" s="34"/>
      <c r="Z273" s="34"/>
      <c r="AA273" s="34"/>
      <c r="AB273" s="34"/>
      <c r="AC273" s="4"/>
      <c r="AD273" s="4"/>
      <c r="AE273" s="4"/>
      <c r="AF273" s="6"/>
      <c r="AG273" s="6"/>
      <c r="AH273" s="6"/>
      <c r="AI273" s="6"/>
    </row>
    <row r="274" spans="2:35" ht="12.75" customHeight="1">
      <c r="B274" s="6"/>
      <c r="C274" s="4"/>
      <c r="D274" s="25"/>
      <c r="E274" s="27"/>
      <c r="F274" s="28" t="s">
        <v>167</v>
      </c>
      <c r="G274" s="154"/>
      <c r="H274" s="28"/>
      <c r="I274" s="155">
        <v>2</v>
      </c>
      <c r="J274" s="162" t="s">
        <v>11</v>
      </c>
      <c r="K274" s="45">
        <v>27.900000000000002</v>
      </c>
      <c r="L274" s="45"/>
      <c r="M274" s="71">
        <f t="shared" si="75"/>
        <v>27.900000000000002</v>
      </c>
      <c r="N274" s="176">
        <f t="shared" si="76"/>
        <v>55.800000000000004</v>
      </c>
      <c r="O274" s="28"/>
      <c r="P274" s="28"/>
      <c r="Q274" s="28"/>
      <c r="R274" s="12"/>
      <c r="S274" s="24"/>
      <c r="T274" s="24"/>
      <c r="U274" s="24"/>
      <c r="V274" s="4"/>
      <c r="W274" s="34"/>
      <c r="X274" s="34"/>
      <c r="Y274" s="34"/>
      <c r="Z274" s="34"/>
      <c r="AA274" s="34"/>
      <c r="AB274" s="34"/>
      <c r="AC274" s="4"/>
      <c r="AD274" s="4"/>
      <c r="AE274" s="4"/>
      <c r="AF274" s="6"/>
      <c r="AG274" s="6"/>
      <c r="AH274" s="6"/>
      <c r="AI274" s="6"/>
    </row>
    <row r="275" spans="2:35" ht="12.75" customHeight="1">
      <c r="B275" s="6"/>
      <c r="C275" s="4"/>
      <c r="D275" s="25"/>
      <c r="E275" s="27"/>
      <c r="F275" s="28" t="s">
        <v>74</v>
      </c>
      <c r="G275" s="154"/>
      <c r="H275" s="28"/>
      <c r="I275" s="172">
        <v>1</v>
      </c>
      <c r="J275" s="162" t="s">
        <v>11</v>
      </c>
      <c r="K275" s="45">
        <v>67.5</v>
      </c>
      <c r="L275" s="45"/>
      <c r="M275" s="71">
        <f t="shared" si="75"/>
        <v>67.5</v>
      </c>
      <c r="N275" s="176">
        <f t="shared" si="76"/>
        <v>67.5</v>
      </c>
      <c r="O275" s="28"/>
      <c r="P275" s="28"/>
      <c r="Q275" s="28"/>
      <c r="R275" s="12"/>
      <c r="S275" s="24"/>
      <c r="T275" s="24"/>
      <c r="U275" s="24"/>
      <c r="V275" s="4"/>
      <c r="W275" s="34"/>
      <c r="X275" s="34"/>
      <c r="Y275" s="34"/>
      <c r="Z275" s="34"/>
      <c r="AA275" s="34"/>
      <c r="AB275" s="34"/>
      <c r="AC275" s="4"/>
      <c r="AD275" s="4"/>
      <c r="AE275" s="4"/>
      <c r="AF275" s="6"/>
      <c r="AG275" s="6"/>
      <c r="AH275" s="6"/>
      <c r="AI275" s="6"/>
    </row>
    <row r="276" spans="2:35" ht="12.75" customHeight="1">
      <c r="B276" s="6"/>
      <c r="C276" s="4"/>
      <c r="D276" s="25"/>
      <c r="E276" s="27"/>
      <c r="F276" s="28"/>
      <c r="G276" s="154"/>
      <c r="H276" s="28"/>
      <c r="I276" s="155"/>
      <c r="J276" s="15"/>
      <c r="K276" s="15"/>
      <c r="L276" s="15"/>
      <c r="M276" s="81"/>
      <c r="N276" s="175"/>
      <c r="O276" s="28"/>
      <c r="P276" s="28"/>
      <c r="Q276" s="28"/>
      <c r="R276" s="12"/>
      <c r="S276" s="24"/>
      <c r="T276" s="24"/>
      <c r="U276" s="24"/>
      <c r="V276" s="4"/>
      <c r="W276" s="34"/>
      <c r="X276" s="34"/>
      <c r="Y276" s="34"/>
      <c r="Z276" s="34"/>
      <c r="AA276" s="34"/>
      <c r="AB276" s="34"/>
      <c r="AC276" s="4"/>
      <c r="AD276" s="4"/>
      <c r="AE276" s="4"/>
      <c r="AF276" s="6"/>
      <c r="AG276" s="6"/>
      <c r="AH276" s="6"/>
      <c r="AI276" s="6"/>
    </row>
    <row r="277" spans="2:35" ht="12.75" customHeight="1">
      <c r="B277" s="6"/>
      <c r="C277" s="4"/>
      <c r="D277" s="42"/>
      <c r="E277" s="62" t="s">
        <v>168</v>
      </c>
      <c r="F277" s="63"/>
      <c r="G277" s="63"/>
      <c r="H277" s="64"/>
      <c r="I277" s="75"/>
      <c r="J277" s="66"/>
      <c r="K277" s="65"/>
      <c r="L277" s="65"/>
      <c r="M277" s="65"/>
      <c r="N277" s="67"/>
      <c r="O277" s="67"/>
      <c r="P277" s="68">
        <f>SUM(N278:N284)</f>
        <v>294.3</v>
      </c>
      <c r="Q277" s="24"/>
      <c r="R277" s="12"/>
      <c r="S277" s="24"/>
      <c r="T277" s="24"/>
      <c r="U277" s="24"/>
      <c r="V277" s="4"/>
      <c r="W277" s="34"/>
      <c r="X277" s="34"/>
      <c r="Y277" s="34"/>
      <c r="Z277" s="34"/>
      <c r="AA277" s="34"/>
      <c r="AB277" s="34"/>
      <c r="AC277" s="4"/>
      <c r="AD277" s="4"/>
      <c r="AE277" s="4"/>
      <c r="AF277" s="6"/>
      <c r="AG277" s="6"/>
      <c r="AH277" s="6"/>
      <c r="AI277" s="6"/>
    </row>
    <row r="278" spans="2:35" ht="12.75" customHeight="1">
      <c r="B278" s="6"/>
      <c r="C278" s="4"/>
      <c r="D278" s="25"/>
      <c r="E278" s="163" t="s">
        <v>169</v>
      </c>
      <c r="F278" s="4"/>
      <c r="G278" s="154"/>
      <c r="H278" s="28"/>
      <c r="I278" s="155"/>
      <c r="J278" s="26"/>
      <c r="K278" s="8"/>
      <c r="L278" s="8"/>
      <c r="M278" s="81"/>
      <c r="N278" s="175"/>
      <c r="O278" s="28"/>
      <c r="P278" s="28"/>
      <c r="Q278" s="28"/>
      <c r="R278" s="12"/>
      <c r="S278" s="24"/>
      <c r="T278" s="24"/>
      <c r="U278" s="24"/>
      <c r="V278" s="4"/>
      <c r="W278" s="34"/>
      <c r="X278" s="34"/>
      <c r="Y278" s="34"/>
      <c r="Z278" s="34"/>
      <c r="AA278" s="34"/>
      <c r="AB278" s="34"/>
      <c r="AC278" s="4"/>
      <c r="AD278" s="4"/>
      <c r="AE278" s="4"/>
      <c r="AF278" s="6"/>
      <c r="AG278" s="6"/>
      <c r="AH278" s="6"/>
      <c r="AI278" s="6"/>
    </row>
    <row r="279" spans="2:35" ht="12.75" customHeight="1">
      <c r="B279" s="6"/>
      <c r="C279" s="4"/>
      <c r="D279" s="25"/>
      <c r="E279" s="27"/>
      <c r="F279" s="28" t="s">
        <v>170</v>
      </c>
      <c r="G279" s="154"/>
      <c r="H279" s="28"/>
      <c r="I279" s="155">
        <v>1</v>
      </c>
      <c r="J279" s="162" t="s">
        <v>11</v>
      </c>
      <c r="K279" s="45">
        <v>99</v>
      </c>
      <c r="L279" s="45"/>
      <c r="M279" s="71">
        <f t="shared" ref="M279" si="77">SUM(K279:L279)</f>
        <v>99</v>
      </c>
      <c r="N279" s="176">
        <f t="shared" ref="N279" si="78">M279*I279</f>
        <v>99</v>
      </c>
      <c r="O279" s="28"/>
      <c r="P279" s="28"/>
      <c r="Q279" s="28"/>
      <c r="R279" s="12"/>
      <c r="S279" s="24"/>
      <c r="T279" s="24"/>
      <c r="U279" s="24"/>
      <c r="V279" s="4"/>
      <c r="W279" s="34"/>
      <c r="X279" s="34"/>
      <c r="Y279" s="34"/>
      <c r="Z279" s="34"/>
      <c r="AA279" s="34"/>
      <c r="AB279" s="34"/>
      <c r="AC279" s="4"/>
      <c r="AD279" s="4"/>
      <c r="AE279" s="4"/>
      <c r="AF279" s="6"/>
      <c r="AG279" s="6"/>
      <c r="AH279" s="6"/>
      <c r="AI279" s="6"/>
    </row>
    <row r="280" spans="2:35" ht="12.75" customHeight="1">
      <c r="B280" s="6"/>
      <c r="C280" s="4"/>
      <c r="D280" s="25"/>
      <c r="E280" s="27"/>
      <c r="F280" s="28"/>
      <c r="G280" s="154"/>
      <c r="H280" s="28"/>
      <c r="I280" s="155"/>
      <c r="J280" s="26"/>
      <c r="K280" s="45"/>
      <c r="L280" s="8"/>
      <c r="M280" s="71"/>
      <c r="N280" s="175"/>
      <c r="O280" s="28"/>
      <c r="P280" s="28"/>
      <c r="Q280" s="28"/>
      <c r="R280" s="12"/>
      <c r="S280" s="24"/>
      <c r="T280" s="24"/>
      <c r="U280" s="24"/>
      <c r="V280" s="4"/>
      <c r="W280" s="34"/>
      <c r="X280" s="34"/>
      <c r="Y280" s="34"/>
      <c r="Z280" s="34"/>
      <c r="AA280" s="34"/>
      <c r="AB280" s="34"/>
      <c r="AC280" s="4"/>
      <c r="AD280" s="4"/>
      <c r="AE280" s="4"/>
      <c r="AF280" s="6"/>
      <c r="AG280" s="6"/>
      <c r="AH280" s="6"/>
      <c r="AI280" s="6"/>
    </row>
    <row r="281" spans="2:35" ht="12.75" customHeight="1">
      <c r="B281" s="6"/>
      <c r="C281" s="4"/>
      <c r="D281" s="25"/>
      <c r="E281" s="163" t="s">
        <v>171</v>
      </c>
      <c r="F281" s="4"/>
      <c r="G281" s="154"/>
      <c r="H281" s="28"/>
      <c r="I281" s="155"/>
      <c r="J281" s="26"/>
      <c r="K281" s="45"/>
      <c r="L281" s="8"/>
      <c r="M281" s="81"/>
      <c r="N281" s="175"/>
      <c r="O281" s="28"/>
      <c r="P281" s="28"/>
      <c r="Q281" s="28"/>
      <c r="R281" s="12"/>
      <c r="S281" s="24"/>
      <c r="T281" s="24"/>
      <c r="U281" s="24"/>
      <c r="V281" s="4"/>
      <c r="W281" s="34"/>
      <c r="X281" s="34"/>
      <c r="Y281" s="34"/>
      <c r="Z281" s="34"/>
      <c r="AA281" s="34"/>
      <c r="AB281" s="34"/>
      <c r="AC281" s="4"/>
      <c r="AD281" s="4"/>
      <c r="AE281" s="4"/>
      <c r="AF281" s="6"/>
      <c r="AG281" s="6"/>
      <c r="AH281" s="6"/>
      <c r="AI281" s="6"/>
    </row>
    <row r="282" spans="2:35" ht="12.75" customHeight="1">
      <c r="B282" s="6"/>
      <c r="C282" s="4"/>
      <c r="D282" s="25"/>
      <c r="E282" s="27"/>
      <c r="F282" s="28" t="s">
        <v>172</v>
      </c>
      <c r="G282" s="154"/>
      <c r="H282" s="28"/>
      <c r="I282" s="155">
        <v>1</v>
      </c>
      <c r="J282" s="162" t="s">
        <v>11</v>
      </c>
      <c r="K282" s="45">
        <v>127.8</v>
      </c>
      <c r="L282" s="45"/>
      <c r="M282" s="71">
        <f t="shared" ref="M282:M283" si="79">SUM(K282:L282)</f>
        <v>127.8</v>
      </c>
      <c r="N282" s="176">
        <f t="shared" ref="N282:N283" si="80">M282*I282</f>
        <v>127.8</v>
      </c>
      <c r="O282" s="28"/>
      <c r="P282" s="28"/>
      <c r="Q282" s="28"/>
      <c r="R282" s="12"/>
      <c r="S282" s="24"/>
      <c r="T282" s="24"/>
      <c r="U282" s="24"/>
      <c r="V282" s="4"/>
      <c r="W282" s="34"/>
      <c r="X282" s="34"/>
      <c r="Y282" s="34"/>
      <c r="Z282" s="34"/>
      <c r="AA282" s="34"/>
      <c r="AB282" s="34"/>
      <c r="AC282" s="4"/>
      <c r="AD282" s="4"/>
      <c r="AE282" s="4"/>
      <c r="AF282" s="6"/>
      <c r="AG282" s="6"/>
      <c r="AH282" s="6"/>
      <c r="AI282" s="6"/>
    </row>
    <row r="283" spans="2:35" ht="12.75" customHeight="1">
      <c r="B283" s="6"/>
      <c r="C283" s="4"/>
      <c r="D283" s="25"/>
      <c r="E283" s="27"/>
      <c r="F283" s="28" t="s">
        <v>74</v>
      </c>
      <c r="G283" s="154"/>
      <c r="H283" s="28"/>
      <c r="I283" s="155">
        <v>1</v>
      </c>
      <c r="J283" s="162" t="s">
        <v>11</v>
      </c>
      <c r="K283" s="45">
        <v>67.5</v>
      </c>
      <c r="L283" s="45"/>
      <c r="M283" s="71">
        <f t="shared" si="79"/>
        <v>67.5</v>
      </c>
      <c r="N283" s="176">
        <f t="shared" si="80"/>
        <v>67.5</v>
      </c>
      <c r="O283" s="28"/>
      <c r="P283" s="28"/>
      <c r="Q283" s="28"/>
      <c r="R283" s="12"/>
      <c r="S283" s="24"/>
      <c r="T283" s="24"/>
      <c r="U283" s="24"/>
      <c r="V283" s="4"/>
      <c r="W283" s="34"/>
      <c r="X283" s="34"/>
      <c r="Y283" s="34"/>
      <c r="Z283" s="34"/>
      <c r="AA283" s="34"/>
      <c r="AB283" s="34"/>
      <c r="AC283" s="4"/>
      <c r="AD283" s="4"/>
      <c r="AE283" s="4"/>
      <c r="AF283" s="6"/>
      <c r="AG283" s="6"/>
      <c r="AH283" s="6"/>
      <c r="AI283" s="6"/>
    </row>
    <row r="284" spans="2:35" ht="12.75" customHeight="1">
      <c r="B284" s="6"/>
      <c r="C284" s="4"/>
      <c r="D284" s="25"/>
      <c r="E284" s="27"/>
      <c r="F284" s="28"/>
      <c r="G284" s="154"/>
      <c r="H284" s="28"/>
      <c r="I284" s="155"/>
      <c r="J284" s="26"/>
      <c r="K284" s="8"/>
      <c r="L284" s="8"/>
      <c r="M284" s="81"/>
      <c r="N284" s="175"/>
      <c r="O284" s="28"/>
      <c r="P284" s="28"/>
      <c r="Q284" s="28"/>
      <c r="R284" s="12"/>
      <c r="S284" s="24"/>
      <c r="T284" s="24"/>
      <c r="U284" s="24"/>
      <c r="V284" s="4"/>
      <c r="W284" s="34"/>
      <c r="X284" s="34"/>
      <c r="Y284" s="34"/>
      <c r="Z284" s="34"/>
      <c r="AA284" s="34"/>
      <c r="AB284" s="34"/>
      <c r="AC284" s="4"/>
      <c r="AD284" s="4"/>
      <c r="AE284" s="4"/>
      <c r="AF284" s="6"/>
      <c r="AG284" s="6"/>
      <c r="AH284" s="6"/>
      <c r="AI284" s="6"/>
    </row>
    <row r="285" spans="2:35" ht="12.75" customHeight="1">
      <c r="B285" s="6"/>
      <c r="C285" s="4"/>
      <c r="D285" s="42"/>
      <c r="E285" s="62" t="s">
        <v>173</v>
      </c>
      <c r="F285" s="63"/>
      <c r="G285" s="63"/>
      <c r="H285" s="64"/>
      <c r="I285" s="75"/>
      <c r="J285" s="65"/>
      <c r="K285" s="65"/>
      <c r="L285" s="65"/>
      <c r="M285" s="65"/>
      <c r="N285" s="67"/>
      <c r="O285" s="67"/>
      <c r="P285" s="68">
        <f>SUM(N286:N294)</f>
        <v>627.44399999999996</v>
      </c>
      <c r="Q285" s="24"/>
      <c r="R285" s="12"/>
      <c r="S285" s="24"/>
      <c r="T285" s="24"/>
      <c r="U285" s="24"/>
      <c r="V285" s="4"/>
      <c r="W285" s="34"/>
      <c r="X285" s="34"/>
      <c r="Y285" s="34"/>
      <c r="Z285" s="34"/>
      <c r="AA285" s="34"/>
      <c r="AB285" s="34"/>
      <c r="AC285" s="4"/>
      <c r="AD285" s="4"/>
      <c r="AE285" s="4"/>
      <c r="AF285" s="6"/>
      <c r="AG285" s="6"/>
      <c r="AH285" s="6"/>
      <c r="AI285" s="6"/>
    </row>
    <row r="286" spans="2:35" ht="12.75" customHeight="1">
      <c r="B286" s="6"/>
      <c r="C286" s="4"/>
      <c r="D286" s="25"/>
      <c r="E286" s="163" t="s">
        <v>173</v>
      </c>
      <c r="F286" s="4"/>
      <c r="G286" s="154"/>
      <c r="H286" s="28"/>
      <c r="I286" s="155"/>
      <c r="J286" s="26"/>
      <c r="K286" s="8"/>
      <c r="L286" s="45"/>
      <c r="M286" s="81"/>
      <c r="N286" s="175"/>
      <c r="O286" s="28"/>
      <c r="P286" s="28"/>
      <c r="Q286" s="28"/>
      <c r="R286" s="12"/>
      <c r="S286" s="24"/>
      <c r="T286" s="24"/>
      <c r="U286" s="24"/>
      <c r="V286" s="4"/>
      <c r="W286" s="34"/>
      <c r="X286" s="34"/>
      <c r="Y286" s="34"/>
      <c r="Z286" s="34"/>
      <c r="AA286" s="34"/>
      <c r="AB286" s="34"/>
      <c r="AC286" s="4"/>
      <c r="AD286" s="4"/>
      <c r="AE286" s="4"/>
      <c r="AF286" s="6"/>
      <c r="AG286" s="6"/>
      <c r="AH286" s="6"/>
      <c r="AI286" s="6"/>
    </row>
    <row r="287" spans="2:35" ht="12.75" customHeight="1">
      <c r="B287" s="6"/>
      <c r="C287" s="4"/>
      <c r="D287" s="25"/>
      <c r="E287" s="27"/>
      <c r="F287" s="28" t="s">
        <v>174</v>
      </c>
      <c r="G287" s="154"/>
      <c r="H287" s="28"/>
      <c r="I287" s="155">
        <v>1</v>
      </c>
      <c r="J287" s="162" t="s">
        <v>11</v>
      </c>
      <c r="K287" s="45">
        <v>26.1</v>
      </c>
      <c r="L287" s="45"/>
      <c r="M287" s="71">
        <f t="shared" ref="M287:M293" si="81">SUM(K287:L287)</f>
        <v>26.1</v>
      </c>
      <c r="N287" s="176">
        <f t="shared" ref="N287:N293" si="82">M287*I287</f>
        <v>26.1</v>
      </c>
      <c r="O287" s="28"/>
      <c r="P287" s="28"/>
      <c r="Q287" s="28"/>
      <c r="R287" s="12"/>
      <c r="S287" s="24"/>
      <c r="T287" s="24"/>
      <c r="U287" s="24"/>
      <c r="V287" s="4"/>
      <c r="W287" s="34"/>
      <c r="X287" s="34"/>
      <c r="Y287" s="34"/>
      <c r="Z287" s="34"/>
      <c r="AA287" s="34"/>
      <c r="AB287" s="34"/>
      <c r="AC287" s="4"/>
      <c r="AD287" s="4"/>
      <c r="AE287" s="4"/>
      <c r="AF287" s="6"/>
      <c r="AG287" s="6"/>
      <c r="AH287" s="6"/>
      <c r="AI287" s="6"/>
    </row>
    <row r="288" spans="2:35" ht="12.75" customHeight="1">
      <c r="B288" s="6"/>
      <c r="C288" s="4"/>
      <c r="D288" s="25"/>
      <c r="E288" s="27"/>
      <c r="F288" s="28" t="s">
        <v>175</v>
      </c>
      <c r="G288" s="154"/>
      <c r="H288" s="28"/>
      <c r="I288" s="155">
        <v>71.36</v>
      </c>
      <c r="J288" s="26" t="s">
        <v>12</v>
      </c>
      <c r="K288" s="45">
        <v>5.4</v>
      </c>
      <c r="L288" s="45"/>
      <c r="M288" s="71">
        <f t="shared" si="81"/>
        <v>5.4</v>
      </c>
      <c r="N288" s="176">
        <f t="shared" si="82"/>
        <v>385.34399999999999</v>
      </c>
      <c r="O288" s="28"/>
      <c r="P288" s="28"/>
      <c r="Q288" s="28"/>
      <c r="R288" s="12"/>
      <c r="S288" s="24"/>
      <c r="T288" s="24"/>
      <c r="U288" s="24"/>
      <c r="V288" s="4"/>
      <c r="W288" s="34"/>
      <c r="X288" s="34"/>
      <c r="Y288" s="34"/>
      <c r="Z288" s="34"/>
      <c r="AA288" s="34"/>
      <c r="AB288" s="34"/>
      <c r="AC288" s="4"/>
      <c r="AD288" s="4"/>
      <c r="AE288" s="4"/>
      <c r="AF288" s="6"/>
      <c r="AG288" s="6"/>
      <c r="AH288" s="6"/>
      <c r="AI288" s="6"/>
    </row>
    <row r="289" spans="2:35" ht="12.75" customHeight="1">
      <c r="B289" s="6"/>
      <c r="C289" s="4"/>
      <c r="D289" s="25"/>
      <c r="E289" s="27"/>
      <c r="F289" s="28" t="s">
        <v>176</v>
      </c>
      <c r="G289" s="154"/>
      <c r="H289" s="28"/>
      <c r="I289" s="155">
        <v>9</v>
      </c>
      <c r="J289" s="162" t="s">
        <v>11</v>
      </c>
      <c r="K289" s="45">
        <v>9</v>
      </c>
      <c r="L289" s="45"/>
      <c r="M289" s="71">
        <f t="shared" si="81"/>
        <v>9</v>
      </c>
      <c r="N289" s="176">
        <f t="shared" si="82"/>
        <v>81</v>
      </c>
      <c r="O289" s="28"/>
      <c r="P289" s="28"/>
      <c r="Q289" s="28"/>
      <c r="R289" s="12"/>
      <c r="S289" s="24"/>
      <c r="T289" s="24"/>
      <c r="U289" s="24"/>
      <c r="V289" s="4"/>
      <c r="W289" s="34"/>
      <c r="X289" s="34"/>
      <c r="Y289" s="34"/>
      <c r="Z289" s="34"/>
      <c r="AA289" s="34"/>
      <c r="AB289" s="34"/>
      <c r="AC289" s="4"/>
      <c r="AD289" s="4"/>
      <c r="AE289" s="4"/>
      <c r="AF289" s="6"/>
      <c r="AG289" s="6"/>
      <c r="AH289" s="6"/>
      <c r="AI289" s="6"/>
    </row>
    <row r="290" spans="2:35" ht="12.75" customHeight="1">
      <c r="B290" s="6"/>
      <c r="C290" s="4"/>
      <c r="D290" s="25"/>
      <c r="E290" s="27"/>
      <c r="F290" s="28" t="s">
        <v>74</v>
      </c>
      <c r="G290" s="154"/>
      <c r="H290" s="28"/>
      <c r="I290" s="155">
        <v>1</v>
      </c>
      <c r="J290" s="162" t="s">
        <v>11</v>
      </c>
      <c r="K290" s="45">
        <v>67.5</v>
      </c>
      <c r="L290" s="45"/>
      <c r="M290" s="71">
        <f t="shared" ref="M290" si="83">SUM(K290:L290)</f>
        <v>67.5</v>
      </c>
      <c r="N290" s="176">
        <f t="shared" ref="N290" si="84">M290*I290</f>
        <v>67.5</v>
      </c>
      <c r="O290" s="28"/>
      <c r="P290" s="28"/>
      <c r="Q290" s="28"/>
      <c r="R290" s="12"/>
      <c r="S290" s="24"/>
      <c r="T290" s="24"/>
      <c r="U290" s="24"/>
      <c r="V290" s="4"/>
      <c r="W290" s="172"/>
      <c r="X290" s="34"/>
      <c r="Y290" s="34"/>
      <c r="Z290" s="34"/>
      <c r="AA290" s="34"/>
      <c r="AB290" s="34"/>
      <c r="AC290" s="4"/>
      <c r="AD290" s="4"/>
      <c r="AE290" s="4"/>
      <c r="AF290" s="6"/>
      <c r="AG290" s="6"/>
      <c r="AH290" s="6"/>
      <c r="AI290" s="6"/>
    </row>
    <row r="291" spans="2:35" ht="12.75" customHeight="1">
      <c r="B291" s="6"/>
      <c r="C291" s="4"/>
      <c r="D291" s="189"/>
      <c r="E291" s="4"/>
      <c r="F291" s="184"/>
      <c r="G291" s="191"/>
      <c r="H291" s="184"/>
      <c r="I291" s="155"/>
      <c r="J291" s="183"/>
      <c r="K291" s="193"/>
      <c r="L291" s="193"/>
      <c r="M291" s="194"/>
      <c r="N291" s="195"/>
      <c r="O291" s="184"/>
      <c r="P291" s="184"/>
      <c r="Q291" s="184"/>
      <c r="R291" s="196"/>
      <c r="S291" s="196"/>
      <c r="T291" s="196"/>
      <c r="U291" s="184"/>
      <c r="V291" s="4"/>
      <c r="W291" s="4"/>
      <c r="X291" s="197"/>
      <c r="Y291" s="197"/>
      <c r="Z291" s="197"/>
      <c r="AA291" s="197"/>
      <c r="AB291" s="4"/>
      <c r="AC291" s="4"/>
      <c r="AD291" s="4"/>
      <c r="AE291" s="4"/>
      <c r="AF291" s="6"/>
      <c r="AG291" s="6"/>
      <c r="AH291" s="6"/>
      <c r="AI291" s="6"/>
    </row>
    <row r="292" spans="2:35" ht="12.75" customHeight="1">
      <c r="B292" s="6"/>
      <c r="C292" s="4"/>
      <c r="D292" s="189"/>
      <c r="E292" s="11" t="s">
        <v>248</v>
      </c>
      <c r="F292" s="184"/>
      <c r="G292" s="191"/>
      <c r="H292" s="184"/>
      <c r="I292" s="155"/>
      <c r="J292" s="183"/>
      <c r="K292" s="193"/>
      <c r="L292" s="193"/>
      <c r="M292" s="194"/>
      <c r="N292" s="195"/>
      <c r="O292" s="184"/>
      <c r="P292" s="184"/>
      <c r="Q292" s="184"/>
      <c r="R292" s="196"/>
      <c r="S292" s="196"/>
      <c r="T292" s="196"/>
      <c r="U292" s="184"/>
      <c r="V292" s="4"/>
      <c r="W292" s="4"/>
      <c r="X292" s="197"/>
      <c r="Y292" s="197"/>
      <c r="Z292" s="197"/>
      <c r="AA292" s="197"/>
      <c r="AB292" s="4"/>
      <c r="AC292" s="4"/>
      <c r="AD292" s="4"/>
      <c r="AE292" s="4"/>
      <c r="AF292" s="6"/>
      <c r="AG292" s="6"/>
      <c r="AH292" s="6"/>
      <c r="AI292" s="6"/>
    </row>
    <row r="293" spans="2:35" ht="12.75" customHeight="1">
      <c r="B293" s="6"/>
      <c r="C293" s="4"/>
      <c r="D293" s="25"/>
      <c r="E293" s="27"/>
      <c r="F293" s="28" t="s">
        <v>74</v>
      </c>
      <c r="G293" s="154"/>
      <c r="H293" s="28"/>
      <c r="I293" s="155">
        <v>1</v>
      </c>
      <c r="J293" s="162" t="s">
        <v>11</v>
      </c>
      <c r="K293" s="45">
        <v>67.5</v>
      </c>
      <c r="L293" s="45"/>
      <c r="M293" s="71">
        <f t="shared" si="81"/>
        <v>67.5</v>
      </c>
      <c r="N293" s="176">
        <f t="shared" si="82"/>
        <v>67.5</v>
      </c>
      <c r="O293" s="28"/>
      <c r="P293" s="28"/>
      <c r="Q293" s="28"/>
      <c r="R293" s="12"/>
      <c r="S293" s="24"/>
      <c r="T293" s="24"/>
      <c r="U293" s="24"/>
      <c r="V293" s="4"/>
      <c r="W293" s="172"/>
      <c r="X293" s="34"/>
      <c r="Y293" s="34"/>
      <c r="Z293" s="34"/>
      <c r="AA293" s="34"/>
      <c r="AB293" s="34"/>
      <c r="AC293" s="4"/>
      <c r="AD293" s="4"/>
      <c r="AE293" s="4"/>
      <c r="AF293" s="6"/>
      <c r="AG293" s="6"/>
      <c r="AH293" s="6"/>
      <c r="AI293" s="6"/>
    </row>
    <row r="294" spans="2:35" ht="12.75" customHeight="1">
      <c r="B294" s="6"/>
      <c r="C294" s="4"/>
      <c r="D294" s="25"/>
      <c r="E294" s="27"/>
      <c r="F294" s="28"/>
      <c r="G294" s="154"/>
      <c r="H294" s="28"/>
      <c r="I294" s="155"/>
      <c r="J294" s="26"/>
      <c r="K294" s="8"/>
      <c r="L294" s="8"/>
      <c r="M294" s="71"/>
      <c r="N294" s="175"/>
      <c r="O294" s="28"/>
      <c r="P294" s="28"/>
      <c r="Q294" s="28"/>
      <c r="R294" s="12"/>
      <c r="S294" s="24"/>
      <c r="T294" s="24"/>
      <c r="U294" s="24"/>
      <c r="V294" s="4"/>
      <c r="W294" s="34"/>
      <c r="X294" s="34"/>
      <c r="Y294" s="34"/>
      <c r="Z294" s="34"/>
      <c r="AA294" s="34"/>
      <c r="AB294" s="34"/>
      <c r="AC294" s="4"/>
      <c r="AD294" s="4"/>
      <c r="AE294" s="4"/>
      <c r="AF294" s="6"/>
      <c r="AG294" s="6"/>
      <c r="AH294" s="6"/>
      <c r="AI294" s="6"/>
    </row>
    <row r="295" spans="2:35" ht="12.75" customHeight="1">
      <c r="B295" s="6"/>
      <c r="C295" s="4"/>
      <c r="D295" s="25"/>
      <c r="E295" s="29"/>
      <c r="F295" s="163"/>
      <c r="G295" s="164"/>
      <c r="H295" s="156"/>
      <c r="I295" s="162"/>
      <c r="J295" s="162"/>
      <c r="K295" s="15"/>
      <c r="L295" s="15"/>
      <c r="M295" s="71"/>
      <c r="N295" s="176"/>
      <c r="O295" s="156"/>
      <c r="P295" s="156"/>
      <c r="Q295" s="156"/>
      <c r="R295" s="9"/>
      <c r="S295" s="43"/>
      <c r="T295" s="43"/>
      <c r="U295" s="43"/>
      <c r="V295" s="4"/>
      <c r="W295" s="34"/>
      <c r="X295" s="34"/>
      <c r="Y295" s="34"/>
      <c r="Z295" s="34"/>
      <c r="AA295" s="34"/>
      <c r="AB295" s="34"/>
      <c r="AC295" s="4"/>
      <c r="AD295" s="4"/>
      <c r="AE295" s="4"/>
      <c r="AF295" s="6"/>
      <c r="AG295" s="6"/>
      <c r="AH295" s="6"/>
      <c r="AI295" s="6"/>
    </row>
    <row r="296" spans="2:35" ht="12.75" customHeight="1">
      <c r="B296" s="6"/>
      <c r="C296" s="10"/>
      <c r="D296" s="40" t="s">
        <v>177</v>
      </c>
      <c r="E296" s="50"/>
      <c r="F296" s="51"/>
      <c r="G296" s="52"/>
      <c r="H296" s="57"/>
      <c r="I296" s="79" t="s">
        <v>337</v>
      </c>
      <c r="J296" s="55" t="s">
        <v>23</v>
      </c>
      <c r="K296" s="54" t="s">
        <v>356</v>
      </c>
      <c r="L296" s="54" t="s">
        <v>339</v>
      </c>
      <c r="M296" s="55" t="s">
        <v>340</v>
      </c>
      <c r="N296" s="56" t="s">
        <v>302</v>
      </c>
      <c r="O296" s="57"/>
      <c r="P296" s="57" t="s">
        <v>353</v>
      </c>
      <c r="Q296" s="58"/>
      <c r="R296" s="40"/>
      <c r="S296" s="40" t="str">
        <f>D296</f>
        <v>Carpentry</v>
      </c>
      <c r="T296" s="40"/>
      <c r="U296" s="59">
        <f>B296</f>
        <v>0</v>
      </c>
      <c r="V296" s="6"/>
      <c r="W296" s="60">
        <f>SUM(N297:N322)</f>
        <v>13381.583053200002</v>
      </c>
      <c r="X296" s="61">
        <f>VLOOKUP(S296,$R$418:$S$442,2,0)</f>
        <v>613</v>
      </c>
      <c r="Y296" s="61">
        <f>SUM(W296:X296)</f>
        <v>13994.583053200002</v>
      </c>
      <c r="Z296" s="61">
        <f>Y296*$N$457</f>
        <v>2798.9166106400007</v>
      </c>
      <c r="AA296" s="61">
        <f>SUM(Y296:Z296)</f>
        <v>16793.499663840004</v>
      </c>
      <c r="AB296" s="42"/>
      <c r="AC296" s="4"/>
      <c r="AD296" s="4"/>
      <c r="AE296" s="4"/>
      <c r="AF296" s="6"/>
      <c r="AG296" s="6"/>
      <c r="AH296" s="6"/>
      <c r="AI296" s="6"/>
    </row>
    <row r="297" spans="2:35" ht="12.75" customHeight="1">
      <c r="B297" s="6"/>
      <c r="C297" s="4"/>
      <c r="D297" s="42"/>
      <c r="E297" s="62" t="s">
        <v>180</v>
      </c>
      <c r="F297" s="63"/>
      <c r="G297" s="63"/>
      <c r="H297" s="64"/>
      <c r="I297" s="75"/>
      <c r="J297" s="65"/>
      <c r="K297" s="65"/>
      <c r="L297" s="65"/>
      <c r="M297" s="66"/>
      <c r="N297" s="67"/>
      <c r="O297" s="67"/>
      <c r="P297" s="68">
        <f>SUM(N298:N299)</f>
        <v>4848.2707728000005</v>
      </c>
      <c r="Q297" s="24"/>
      <c r="R297" s="12"/>
      <c r="S297" s="24"/>
      <c r="T297" s="24"/>
      <c r="U297" s="24"/>
      <c r="V297" s="4"/>
      <c r="W297" s="34"/>
      <c r="X297" s="34"/>
      <c r="Y297" s="34"/>
      <c r="Z297" s="34"/>
      <c r="AA297" s="34"/>
      <c r="AB297" s="34"/>
      <c r="AC297" s="4" t="str">
        <f>E297</f>
        <v>Stud Framed Walls - Labour</v>
      </c>
      <c r="AD297" s="3">
        <f>P297</f>
        <v>4848.2707728000005</v>
      </c>
      <c r="AE297" s="4"/>
      <c r="AF297" s="6"/>
      <c r="AG297" s="6"/>
      <c r="AH297" s="6"/>
      <c r="AI297" s="6"/>
    </row>
    <row r="298" spans="2:35" ht="12.75" customHeight="1">
      <c r="B298" s="6"/>
      <c r="C298" s="4"/>
      <c r="D298" s="25"/>
      <c r="E298" s="27"/>
      <c r="F298" s="12" t="s">
        <v>181</v>
      </c>
      <c r="G298" s="171"/>
      <c r="H298" s="12"/>
      <c r="I298" s="20">
        <v>167.184</v>
      </c>
      <c r="J298" s="26" t="s">
        <v>2</v>
      </c>
      <c r="K298" s="45"/>
      <c r="L298" s="45">
        <v>28.774200000000004</v>
      </c>
      <c r="M298" s="71">
        <f t="shared" ref="M298:M299" si="85">SUM(K298:L298)</f>
        <v>28.774200000000004</v>
      </c>
      <c r="N298" s="176">
        <f t="shared" ref="N298:N299" si="86">M298*I298</f>
        <v>4810.5858528000008</v>
      </c>
      <c r="O298" s="28"/>
      <c r="P298" s="28"/>
      <c r="Q298" s="28"/>
      <c r="R298" s="12"/>
      <c r="S298" s="24"/>
      <c r="T298" s="24"/>
      <c r="U298" s="24"/>
      <c r="V298" s="4"/>
      <c r="W298" s="34"/>
      <c r="X298" s="34"/>
      <c r="Y298" s="34"/>
      <c r="Z298" s="34"/>
      <c r="AA298" s="34"/>
      <c r="AB298" s="34"/>
      <c r="AC298" s="4"/>
      <c r="AD298" s="4"/>
      <c r="AE298" s="4"/>
      <c r="AF298" s="6"/>
      <c r="AG298" s="6"/>
      <c r="AH298" s="6"/>
      <c r="AI298" s="6"/>
    </row>
    <row r="299" spans="2:35" ht="12.75" customHeight="1">
      <c r="B299" s="6"/>
      <c r="C299" s="4"/>
      <c r="D299" s="25"/>
      <c r="E299" s="27"/>
      <c r="F299" s="12" t="s">
        <v>182</v>
      </c>
      <c r="G299" s="171"/>
      <c r="H299" s="12"/>
      <c r="I299" s="20">
        <v>2.8</v>
      </c>
      <c r="J299" s="26" t="s">
        <v>12</v>
      </c>
      <c r="K299" s="45"/>
      <c r="L299" s="45">
        <v>13.4589</v>
      </c>
      <c r="M299" s="71">
        <f t="shared" si="85"/>
        <v>13.4589</v>
      </c>
      <c r="N299" s="176">
        <f t="shared" si="86"/>
        <v>37.684919999999998</v>
      </c>
      <c r="O299" s="28"/>
      <c r="P299" s="28"/>
      <c r="Q299" s="28"/>
      <c r="R299" s="12"/>
      <c r="S299" s="24"/>
      <c r="T299" s="24"/>
      <c r="U299" s="24"/>
      <c r="V299" s="4"/>
      <c r="W299" s="34"/>
      <c r="X299" s="34"/>
      <c r="Y299" s="34"/>
      <c r="Z299" s="34"/>
      <c r="AA299" s="34"/>
      <c r="AB299" s="34"/>
      <c r="AC299" s="4"/>
      <c r="AD299" s="4"/>
      <c r="AE299" s="4"/>
      <c r="AF299" s="6"/>
      <c r="AG299" s="6"/>
      <c r="AH299" s="6"/>
      <c r="AI299" s="6"/>
    </row>
    <row r="300" spans="2:35" ht="12.75" customHeight="1">
      <c r="B300" s="6"/>
      <c r="C300" s="4"/>
      <c r="D300" s="6"/>
      <c r="E300" s="4"/>
      <c r="F300" s="9"/>
      <c r="G300" s="166"/>
      <c r="H300" s="9"/>
      <c r="I300" s="159"/>
      <c r="J300" s="15"/>
      <c r="K300" s="15"/>
      <c r="L300" s="15"/>
      <c r="M300" s="74"/>
      <c r="N300" s="82"/>
      <c r="O300" s="9"/>
      <c r="P300" s="9"/>
      <c r="Q300" s="156"/>
      <c r="R300" s="43"/>
      <c r="S300" s="43"/>
      <c r="T300" s="43"/>
      <c r="U300" s="9"/>
      <c r="V300" s="4"/>
      <c r="W300" s="4"/>
      <c r="X300" s="34"/>
      <c r="Y300" s="34"/>
      <c r="Z300" s="34"/>
      <c r="AA300" s="34"/>
      <c r="AB300" s="4"/>
      <c r="AC300" s="4"/>
      <c r="AD300" s="4"/>
      <c r="AE300" s="4"/>
      <c r="AF300" s="6"/>
      <c r="AG300" s="6"/>
      <c r="AH300" s="6"/>
      <c r="AI300" s="6"/>
    </row>
    <row r="301" spans="2:35" ht="12.75" customHeight="1">
      <c r="B301" s="6"/>
      <c r="C301" s="4"/>
      <c r="D301" s="42"/>
      <c r="E301" s="62" t="s">
        <v>185</v>
      </c>
      <c r="F301" s="63"/>
      <c r="G301" s="63"/>
      <c r="H301" s="64"/>
      <c r="I301" s="75"/>
      <c r="J301" s="65"/>
      <c r="K301" s="65"/>
      <c r="L301" s="65"/>
      <c r="M301" s="66"/>
      <c r="N301" s="67"/>
      <c r="O301" s="67"/>
      <c r="P301" s="68">
        <f>SUM(N302:N304)</f>
        <v>6730.7395860000015</v>
      </c>
      <c r="Q301" s="24"/>
      <c r="R301" s="12"/>
      <c r="S301" s="24"/>
      <c r="T301" s="24"/>
      <c r="U301" s="24"/>
      <c r="V301" s="4"/>
      <c r="W301" s="34"/>
      <c r="X301" s="34"/>
      <c r="Y301" s="34"/>
      <c r="Z301" s="34"/>
      <c r="AA301" s="34"/>
      <c r="AB301" s="34"/>
      <c r="AC301" s="4" t="str">
        <f>E301</f>
        <v>Roof Carpenter - Labour</v>
      </c>
      <c r="AD301" s="3">
        <f>P301</f>
        <v>6730.7395860000015</v>
      </c>
      <c r="AE301" s="4"/>
      <c r="AF301" s="6"/>
      <c r="AG301" s="6"/>
      <c r="AH301" s="6"/>
      <c r="AI301" s="6"/>
    </row>
    <row r="302" spans="2:35" ht="12.75" customHeight="1">
      <c r="B302" s="6"/>
      <c r="C302" s="4"/>
      <c r="D302" s="25"/>
      <c r="E302" s="27"/>
      <c r="F302" s="28" t="s">
        <v>67</v>
      </c>
      <c r="G302" s="154"/>
      <c r="H302" s="28"/>
      <c r="I302" s="155">
        <v>175.98900000000003</v>
      </c>
      <c r="J302" s="26" t="s">
        <v>2</v>
      </c>
      <c r="K302" s="45"/>
      <c r="L302" s="45">
        <v>32.299999999999997</v>
      </c>
      <c r="M302" s="71">
        <f t="shared" ref="M302:M303" si="87">SUM(K302:L302)</f>
        <v>32.299999999999997</v>
      </c>
      <c r="N302" s="176">
        <f t="shared" ref="N302:N303" si="88">M302*I302</f>
        <v>5684.4447000000009</v>
      </c>
      <c r="O302" s="28"/>
      <c r="P302" s="28"/>
      <c r="Q302" s="28"/>
      <c r="R302" s="12"/>
      <c r="S302" s="24"/>
      <c r="T302" s="24"/>
      <c r="U302" s="24"/>
      <c r="V302" s="4"/>
      <c r="W302" s="34"/>
      <c r="X302" s="34"/>
      <c r="Y302" s="34"/>
      <c r="Z302" s="34"/>
      <c r="AA302" s="34"/>
      <c r="AB302" s="34"/>
      <c r="AC302" s="4"/>
      <c r="AD302" s="4"/>
      <c r="AE302" s="4"/>
      <c r="AF302" s="6"/>
      <c r="AG302" s="6"/>
      <c r="AH302" s="6"/>
      <c r="AI302" s="6"/>
    </row>
    <row r="303" spans="2:35" ht="12.75" customHeight="1">
      <c r="B303" s="6"/>
      <c r="C303" s="4"/>
      <c r="D303" s="25"/>
      <c r="E303" s="27"/>
      <c r="F303" s="28" t="s">
        <v>572</v>
      </c>
      <c r="G303" s="154"/>
      <c r="H303" s="28"/>
      <c r="I303" s="155">
        <v>97.175000000000011</v>
      </c>
      <c r="J303" s="26" t="s">
        <v>12</v>
      </c>
      <c r="K303" s="45"/>
      <c r="L303" s="45">
        <v>10.76712</v>
      </c>
      <c r="M303" s="71">
        <f t="shared" si="87"/>
        <v>10.76712</v>
      </c>
      <c r="N303" s="176">
        <f t="shared" si="88"/>
        <v>1046.2948860000001</v>
      </c>
      <c r="O303" s="28"/>
      <c r="P303" s="28"/>
      <c r="Q303" s="28"/>
      <c r="R303" s="12"/>
      <c r="S303" s="24"/>
      <c r="T303" s="24"/>
      <c r="U303" s="24"/>
      <c r="V303" s="4"/>
      <c r="W303" s="34"/>
      <c r="X303" s="34"/>
      <c r="Y303" s="34"/>
      <c r="Z303" s="34"/>
      <c r="AA303" s="34"/>
      <c r="AB303" s="34"/>
      <c r="AC303" s="4"/>
      <c r="AD303" s="4"/>
      <c r="AE303" s="4"/>
      <c r="AF303" s="6"/>
      <c r="AG303" s="6"/>
      <c r="AH303" s="6"/>
      <c r="AI303" s="6"/>
    </row>
    <row r="304" spans="2:35" ht="12.75" customHeight="1">
      <c r="B304" s="6"/>
      <c r="C304" s="4"/>
      <c r="D304" s="25"/>
      <c r="E304" s="27"/>
      <c r="F304" s="28"/>
      <c r="G304" s="154"/>
      <c r="H304" s="28"/>
      <c r="I304" s="155"/>
      <c r="J304" s="26"/>
      <c r="K304" s="18"/>
      <c r="L304" s="18"/>
      <c r="M304" s="81"/>
      <c r="N304" s="175"/>
      <c r="O304" s="28"/>
      <c r="P304" s="28"/>
      <c r="Q304" s="28"/>
      <c r="R304" s="12"/>
      <c r="S304" s="24"/>
      <c r="T304" s="24"/>
      <c r="U304" s="24"/>
      <c r="V304" s="4"/>
      <c r="W304" s="34"/>
      <c r="X304" s="34"/>
      <c r="Y304" s="34"/>
      <c r="Z304" s="34"/>
      <c r="AA304" s="34"/>
      <c r="AB304" s="34"/>
      <c r="AC304" s="4"/>
      <c r="AD304" s="4"/>
      <c r="AE304" s="4"/>
      <c r="AF304" s="6"/>
      <c r="AG304" s="6"/>
      <c r="AH304" s="6"/>
      <c r="AI304" s="6"/>
    </row>
    <row r="305" spans="2:35" ht="12.75" customHeight="1">
      <c r="B305" s="6"/>
      <c r="C305" s="10"/>
      <c r="D305" s="42"/>
      <c r="E305" s="62" t="s">
        <v>186</v>
      </c>
      <c r="F305" s="63"/>
      <c r="G305" s="63"/>
      <c r="H305" s="64"/>
      <c r="I305" s="75"/>
      <c r="J305" s="65"/>
      <c r="K305" s="65"/>
      <c r="L305" s="65"/>
      <c r="M305" s="66"/>
      <c r="N305" s="67"/>
      <c r="O305" s="67"/>
      <c r="P305" s="68">
        <f>SUM(N306:N321)</f>
        <v>1802.5726943999998</v>
      </c>
      <c r="Q305" s="24"/>
      <c r="R305" s="12"/>
      <c r="S305" s="24"/>
      <c r="T305" s="24"/>
      <c r="U305" s="24"/>
      <c r="V305" s="4"/>
      <c r="W305" s="34"/>
      <c r="X305" s="34"/>
      <c r="Y305" s="34"/>
      <c r="Z305" s="34"/>
      <c r="AA305" s="34"/>
      <c r="AB305" s="34"/>
      <c r="AC305" s="4" t="str">
        <f>E305</f>
        <v>Fixing Carpenter Labour</v>
      </c>
      <c r="AD305" s="3">
        <f>P305</f>
        <v>1802.5726943999998</v>
      </c>
      <c r="AE305" s="4"/>
      <c r="AF305" s="6"/>
      <c r="AG305" s="6"/>
      <c r="AH305" s="6"/>
      <c r="AI305" s="6"/>
    </row>
    <row r="306" spans="2:35" ht="12.75" customHeight="1">
      <c r="B306" s="6"/>
      <c r="C306" s="4"/>
      <c r="D306" s="25"/>
      <c r="E306" s="163" t="s">
        <v>576</v>
      </c>
      <c r="F306" s="4"/>
      <c r="G306" s="154"/>
      <c r="H306" s="28"/>
      <c r="I306" s="155"/>
      <c r="J306" s="26"/>
      <c r="K306" s="8"/>
      <c r="L306" s="45"/>
      <c r="M306" s="71"/>
      <c r="N306" s="175"/>
      <c r="O306" s="28"/>
      <c r="P306" s="28"/>
      <c r="Q306" s="28"/>
      <c r="R306" s="12"/>
      <c r="S306" s="24"/>
      <c r="T306" s="24"/>
      <c r="U306" s="24"/>
      <c r="V306" s="4"/>
      <c r="W306" s="34"/>
      <c r="X306" s="34"/>
      <c r="Y306" s="34"/>
      <c r="Z306" s="34"/>
      <c r="AA306" s="34"/>
      <c r="AB306" s="34"/>
      <c r="AC306" s="4"/>
      <c r="AD306" s="4"/>
      <c r="AE306" s="4"/>
      <c r="AF306" s="6"/>
      <c r="AG306" s="6"/>
      <c r="AH306" s="6"/>
      <c r="AI306" s="6"/>
    </row>
    <row r="307" spans="2:35" ht="12.75" customHeight="1">
      <c r="B307" s="6"/>
      <c r="C307" s="4"/>
      <c r="D307" s="25"/>
      <c r="E307" s="27"/>
      <c r="F307" s="28" t="s">
        <v>188</v>
      </c>
      <c r="G307" s="154"/>
      <c r="H307" s="28"/>
      <c r="I307" s="155">
        <v>1</v>
      </c>
      <c r="J307" s="26" t="s">
        <v>11</v>
      </c>
      <c r="K307" s="45"/>
      <c r="L307" s="45">
        <v>251.26000000000002</v>
      </c>
      <c r="M307" s="71">
        <f t="shared" ref="M307:M308" si="89">SUM(K307:L307)</f>
        <v>251.26000000000002</v>
      </c>
      <c r="N307" s="176">
        <f t="shared" ref="N307:N308" si="90">M307*I307</f>
        <v>251.26000000000002</v>
      </c>
      <c r="O307" s="28"/>
      <c r="P307" s="28"/>
      <c r="Q307" s="28"/>
      <c r="R307" s="12"/>
      <c r="S307" s="24"/>
      <c r="T307" s="24"/>
      <c r="U307" s="24"/>
      <c r="V307" s="4"/>
      <c r="W307" s="34"/>
      <c r="X307" s="34"/>
      <c r="Y307" s="34"/>
      <c r="Z307" s="34"/>
      <c r="AA307" s="34"/>
      <c r="AB307" s="34"/>
      <c r="AC307" s="4"/>
      <c r="AD307" s="4"/>
      <c r="AE307" s="4"/>
      <c r="AF307" s="6"/>
      <c r="AG307" s="6"/>
      <c r="AH307" s="6"/>
      <c r="AI307" s="6"/>
    </row>
    <row r="308" spans="2:35" ht="12.75" customHeight="1">
      <c r="B308" s="6"/>
      <c r="C308" s="4"/>
      <c r="D308" s="25"/>
      <c r="E308" s="27"/>
      <c r="F308" s="28" t="s">
        <v>189</v>
      </c>
      <c r="G308" s="154"/>
      <c r="H308" s="28"/>
      <c r="I308" s="155">
        <v>1</v>
      </c>
      <c r="J308" s="26" t="s">
        <v>11</v>
      </c>
      <c r="K308" s="45"/>
      <c r="L308" s="45">
        <v>191.25</v>
      </c>
      <c r="M308" s="71">
        <f t="shared" si="89"/>
        <v>191.25</v>
      </c>
      <c r="N308" s="176">
        <f t="shared" si="90"/>
        <v>191.25</v>
      </c>
      <c r="O308" s="28"/>
      <c r="P308" s="28"/>
      <c r="Q308" s="28"/>
      <c r="R308" s="12"/>
      <c r="S308" s="24"/>
      <c r="T308" s="24"/>
      <c r="U308" s="24"/>
      <c r="V308" s="4"/>
      <c r="W308" s="34"/>
      <c r="X308" s="34"/>
      <c r="Y308" s="34"/>
      <c r="Z308" s="34"/>
      <c r="AA308" s="34"/>
      <c r="AB308" s="34"/>
      <c r="AC308" s="4"/>
      <c r="AD308" s="4"/>
      <c r="AE308" s="4"/>
      <c r="AF308" s="6"/>
      <c r="AG308" s="6"/>
      <c r="AH308" s="6"/>
      <c r="AI308" s="6"/>
    </row>
    <row r="309" spans="2:35" ht="12.75" customHeight="1">
      <c r="B309" s="6"/>
      <c r="C309" s="4"/>
      <c r="D309" s="189"/>
      <c r="E309" s="190"/>
      <c r="F309" s="186"/>
      <c r="G309" s="198"/>
      <c r="H309" s="186"/>
      <c r="I309" s="192"/>
      <c r="J309" s="185"/>
      <c r="K309" s="193"/>
      <c r="L309" s="193"/>
      <c r="M309" s="201"/>
      <c r="N309" s="195"/>
      <c r="O309" s="186"/>
      <c r="P309" s="186"/>
      <c r="Q309" s="186"/>
      <c r="R309" s="186"/>
      <c r="S309" s="199"/>
      <c r="T309" s="199"/>
      <c r="U309" s="199"/>
      <c r="V309" s="4"/>
      <c r="W309" s="197"/>
      <c r="X309" s="197"/>
      <c r="Y309" s="197"/>
      <c r="Z309" s="197"/>
      <c r="AA309" s="197"/>
      <c r="AB309" s="197"/>
      <c r="AC309" s="4"/>
      <c r="AD309" s="4"/>
      <c r="AE309" s="4"/>
      <c r="AF309" s="6"/>
      <c r="AG309" s="6"/>
      <c r="AH309" s="6"/>
      <c r="AI309" s="6"/>
    </row>
    <row r="310" spans="2:35" ht="12.75" customHeight="1">
      <c r="B310" s="6"/>
      <c r="C310" s="4"/>
      <c r="D310" s="25"/>
      <c r="E310" s="163" t="s">
        <v>577</v>
      </c>
      <c r="F310" s="4"/>
      <c r="G310" s="154"/>
      <c r="H310" s="28"/>
      <c r="I310" s="155"/>
      <c r="J310" s="26"/>
      <c r="K310" s="8"/>
      <c r="L310" s="45"/>
      <c r="M310" s="71"/>
      <c r="N310" s="175"/>
      <c r="O310" s="28"/>
      <c r="P310" s="28"/>
      <c r="Q310" s="28"/>
      <c r="R310" s="12"/>
      <c r="S310" s="24"/>
      <c r="T310" s="24"/>
      <c r="U310" s="24"/>
      <c r="V310" s="4"/>
      <c r="W310" s="34"/>
      <c r="X310" s="34"/>
      <c r="Y310" s="34"/>
      <c r="Z310" s="34"/>
      <c r="AA310" s="34"/>
      <c r="AB310" s="34"/>
      <c r="AC310" s="4"/>
      <c r="AD310" s="4"/>
      <c r="AE310" s="4"/>
      <c r="AF310" s="6"/>
      <c r="AG310" s="6"/>
      <c r="AH310" s="6"/>
      <c r="AI310" s="6"/>
    </row>
    <row r="311" spans="2:35" ht="12.75" customHeight="1">
      <c r="B311" s="6"/>
      <c r="C311" s="4"/>
      <c r="D311" s="25"/>
      <c r="E311" s="27"/>
      <c r="F311" s="28" t="s">
        <v>164</v>
      </c>
      <c r="G311" s="154"/>
      <c r="H311" s="28"/>
      <c r="I311" s="155">
        <v>2</v>
      </c>
      <c r="J311" s="26" t="s">
        <v>11</v>
      </c>
      <c r="K311" s="45"/>
      <c r="L311" s="45">
        <v>92.82</v>
      </c>
      <c r="M311" s="71">
        <f t="shared" ref="M311" si="91">SUM(K311:L311)</f>
        <v>92.82</v>
      </c>
      <c r="N311" s="176">
        <f t="shared" ref="N311" si="92">M311*I311</f>
        <v>185.64</v>
      </c>
      <c r="O311" s="28"/>
      <c r="P311" s="28"/>
      <c r="Q311" s="28"/>
      <c r="R311" s="12"/>
      <c r="S311" s="24"/>
      <c r="T311" s="24"/>
      <c r="U311" s="24"/>
      <c r="V311" s="4"/>
      <c r="W311" s="34"/>
      <c r="X311" s="34"/>
      <c r="Y311" s="34"/>
      <c r="Z311" s="34"/>
      <c r="AA311" s="34"/>
      <c r="AB311" s="34"/>
      <c r="AC311" s="4"/>
      <c r="AD311" s="4"/>
      <c r="AE311" s="4"/>
      <c r="AF311" s="6"/>
      <c r="AG311" s="6"/>
      <c r="AH311" s="6"/>
      <c r="AI311" s="6"/>
    </row>
    <row r="312" spans="2:35" ht="12.75" customHeight="1">
      <c r="B312" s="6"/>
      <c r="C312" s="4"/>
      <c r="D312" s="25"/>
      <c r="E312" s="27"/>
      <c r="F312" s="28"/>
      <c r="G312" s="154"/>
      <c r="H312" s="28"/>
      <c r="I312" s="155"/>
      <c r="J312" s="26"/>
      <c r="K312" s="18"/>
      <c r="L312" s="45"/>
      <c r="M312" s="81"/>
      <c r="N312" s="175"/>
      <c r="O312" s="28"/>
      <c r="P312" s="28"/>
      <c r="Q312" s="28"/>
      <c r="R312" s="12"/>
      <c r="S312" s="24"/>
      <c r="T312" s="24"/>
      <c r="U312" s="24"/>
      <c r="V312" s="4"/>
      <c r="W312" s="34"/>
      <c r="X312" s="34"/>
      <c r="Y312" s="34"/>
      <c r="Z312" s="34"/>
      <c r="AA312" s="34"/>
      <c r="AB312" s="34"/>
      <c r="AC312" s="4"/>
      <c r="AD312" s="4"/>
      <c r="AE312" s="4"/>
      <c r="AF312" s="6"/>
      <c r="AG312" s="6"/>
      <c r="AH312" s="6"/>
      <c r="AI312" s="6"/>
    </row>
    <row r="313" spans="2:35" ht="12.75" customHeight="1">
      <c r="B313" s="6"/>
      <c r="C313" s="4"/>
      <c r="D313" s="25"/>
      <c r="E313" s="27" t="s">
        <v>574</v>
      </c>
      <c r="F313" s="28"/>
      <c r="G313" s="154"/>
      <c r="H313" s="28"/>
      <c r="I313" s="155"/>
      <c r="J313" s="26"/>
      <c r="K313" s="18"/>
      <c r="L313" s="45"/>
      <c r="M313" s="81"/>
      <c r="N313" s="175"/>
      <c r="O313" s="28"/>
      <c r="P313" s="28"/>
      <c r="Q313" s="28"/>
      <c r="R313" s="12"/>
      <c r="S313" s="24"/>
      <c r="T313" s="24"/>
      <c r="U313" s="24"/>
      <c r="V313" s="4"/>
      <c r="W313" s="34"/>
      <c r="X313" s="34"/>
      <c r="Y313" s="34"/>
      <c r="Z313" s="34"/>
      <c r="AA313" s="34"/>
      <c r="AB313" s="34"/>
      <c r="AC313" s="4"/>
      <c r="AD313" s="4"/>
      <c r="AE313" s="4"/>
      <c r="AF313" s="6"/>
      <c r="AG313" s="6"/>
      <c r="AH313" s="6"/>
      <c r="AI313" s="6"/>
    </row>
    <row r="314" spans="2:35" ht="12.75" customHeight="1">
      <c r="B314" s="6"/>
      <c r="C314" s="4"/>
      <c r="D314" s="25"/>
      <c r="E314" s="27"/>
      <c r="F314" s="28" t="s">
        <v>191</v>
      </c>
      <c r="G314" s="154"/>
      <c r="H314" s="28"/>
      <c r="I314" s="155">
        <v>1</v>
      </c>
      <c r="J314" s="26" t="s">
        <v>11</v>
      </c>
      <c r="K314" s="45"/>
      <c r="L314" s="45">
        <v>155.9376</v>
      </c>
      <c r="M314" s="71">
        <f t="shared" ref="M314:M320" si="93">SUM(K314:L314)</f>
        <v>155.9376</v>
      </c>
      <c r="N314" s="176">
        <f t="shared" ref="N314:N320" si="94">M314*I314</f>
        <v>155.9376</v>
      </c>
      <c r="O314" s="28"/>
      <c r="P314" s="28"/>
      <c r="Q314" s="28"/>
      <c r="R314" s="12"/>
      <c r="S314" s="24"/>
      <c r="T314" s="24"/>
      <c r="U314" s="24"/>
      <c r="V314" s="4"/>
      <c r="W314" s="34"/>
      <c r="X314" s="34"/>
      <c r="Y314" s="34"/>
      <c r="Z314" s="34"/>
      <c r="AA314" s="34"/>
      <c r="AB314" s="34"/>
      <c r="AC314" s="4"/>
      <c r="AD314" s="4"/>
      <c r="AE314" s="4"/>
      <c r="AF314" s="6"/>
      <c r="AG314" s="6"/>
      <c r="AH314" s="6"/>
      <c r="AI314" s="6"/>
    </row>
    <row r="315" spans="2:35" ht="12.75" customHeight="1">
      <c r="B315" s="6"/>
      <c r="C315" s="4"/>
      <c r="D315" s="25"/>
      <c r="E315" s="27"/>
      <c r="F315" s="28" t="s">
        <v>174</v>
      </c>
      <c r="G315" s="154"/>
      <c r="H315" s="28"/>
      <c r="I315" s="155">
        <v>1</v>
      </c>
      <c r="J315" s="26" t="s">
        <v>11</v>
      </c>
      <c r="K315" s="45"/>
      <c r="L315" s="45">
        <v>41.583360000000006</v>
      </c>
      <c r="M315" s="71">
        <f t="shared" si="93"/>
        <v>41.583360000000006</v>
      </c>
      <c r="N315" s="176">
        <f t="shared" si="94"/>
        <v>41.583360000000006</v>
      </c>
      <c r="O315" s="28"/>
      <c r="P315" s="28"/>
      <c r="Q315" s="28"/>
      <c r="R315" s="12"/>
      <c r="S315" s="24"/>
      <c r="T315" s="24"/>
      <c r="U315" s="24"/>
      <c r="V315" s="4"/>
      <c r="W315" s="34"/>
      <c r="X315" s="34"/>
      <c r="Y315" s="34"/>
      <c r="Z315" s="34"/>
      <c r="AA315" s="34"/>
      <c r="AB315" s="34"/>
      <c r="AC315" s="4"/>
      <c r="AD315" s="4"/>
      <c r="AE315" s="4"/>
      <c r="AF315" s="6"/>
      <c r="AG315" s="6"/>
      <c r="AH315" s="6"/>
      <c r="AI315" s="6"/>
    </row>
    <row r="316" spans="2:35" ht="12.75" customHeight="1">
      <c r="B316" s="6"/>
      <c r="C316" s="4"/>
      <c r="D316" s="25"/>
      <c r="E316" s="27"/>
      <c r="F316" s="28" t="s">
        <v>175</v>
      </c>
      <c r="G316" s="154"/>
      <c r="H316" s="28"/>
      <c r="I316" s="155">
        <v>71.36</v>
      </c>
      <c r="J316" s="26" t="s">
        <v>12</v>
      </c>
      <c r="K316" s="45"/>
      <c r="L316" s="45">
        <v>6.6830400000000001</v>
      </c>
      <c r="M316" s="71">
        <f t="shared" si="93"/>
        <v>6.6830400000000001</v>
      </c>
      <c r="N316" s="176">
        <f t="shared" si="94"/>
        <v>476.90173440000001</v>
      </c>
      <c r="O316" s="28"/>
      <c r="P316" s="28"/>
      <c r="Q316" s="28"/>
      <c r="R316" s="12"/>
      <c r="S316" s="24"/>
      <c r="T316" s="24"/>
      <c r="U316" s="24"/>
      <c r="V316" s="4"/>
      <c r="W316" s="34"/>
      <c r="X316" s="34"/>
      <c r="Y316" s="34"/>
      <c r="Z316" s="34"/>
      <c r="AA316" s="34"/>
      <c r="AB316" s="34"/>
      <c r="AC316" s="4"/>
      <c r="AD316" s="4"/>
      <c r="AE316" s="4"/>
      <c r="AF316" s="6"/>
      <c r="AG316" s="6"/>
      <c r="AH316" s="6"/>
      <c r="AI316" s="6"/>
    </row>
    <row r="317" spans="2:35" ht="12.75" customHeight="1">
      <c r="B317" s="6"/>
      <c r="C317" s="4"/>
      <c r="D317" s="25"/>
      <c r="E317" s="27"/>
      <c r="F317" s="28" t="s">
        <v>192</v>
      </c>
      <c r="G317" s="154"/>
      <c r="H317" s="28"/>
      <c r="I317" s="155">
        <v>1</v>
      </c>
      <c r="J317" s="26" t="s">
        <v>16</v>
      </c>
      <c r="K317" s="45"/>
      <c r="L317" s="45">
        <v>250</v>
      </c>
      <c r="M317" s="71">
        <f t="shared" ref="M317" si="95">SUM(K317:L317)</f>
        <v>250</v>
      </c>
      <c r="N317" s="176">
        <f t="shared" ref="N317" si="96">M317*I317</f>
        <v>250</v>
      </c>
      <c r="O317" s="28"/>
      <c r="P317" s="28"/>
      <c r="Q317" s="28"/>
      <c r="R317" s="12"/>
      <c r="S317" s="24"/>
      <c r="T317" s="24"/>
      <c r="U317" s="24"/>
      <c r="V317" s="4"/>
      <c r="W317" s="34"/>
      <c r="X317" s="34"/>
      <c r="Y317" s="34"/>
      <c r="Z317" s="34"/>
      <c r="AA317" s="34"/>
      <c r="AB317" s="34"/>
      <c r="AC317" s="4"/>
      <c r="AD317" s="4"/>
      <c r="AE317" s="4"/>
      <c r="AF317" s="6"/>
      <c r="AG317" s="6"/>
      <c r="AH317" s="6"/>
      <c r="AI317" s="6"/>
    </row>
    <row r="318" spans="2:35" ht="12.75" customHeight="1">
      <c r="B318" s="6"/>
      <c r="C318" s="4"/>
      <c r="D318" s="25"/>
      <c r="E318" s="27"/>
      <c r="F318" s="28"/>
      <c r="G318" s="154"/>
      <c r="H318" s="28"/>
      <c r="I318" s="155"/>
      <c r="J318" s="26"/>
      <c r="K318" s="18"/>
      <c r="L318" s="18"/>
      <c r="M318" s="81"/>
      <c r="N318" s="175"/>
      <c r="O318" s="28"/>
      <c r="P318" s="28"/>
      <c r="Q318" s="28"/>
      <c r="R318" s="12"/>
      <c r="S318" s="24"/>
      <c r="T318" s="24"/>
      <c r="U318" s="24"/>
      <c r="V318" s="4"/>
      <c r="W318" s="34"/>
      <c r="X318" s="34"/>
      <c r="Y318" s="34"/>
      <c r="Z318" s="34"/>
      <c r="AA318" s="34"/>
      <c r="AB318" s="34"/>
      <c r="AC318" s="4"/>
      <c r="AD318" s="4"/>
      <c r="AE318" s="4"/>
      <c r="AF318" s="6"/>
      <c r="AG318" s="6"/>
      <c r="AH318" s="6"/>
      <c r="AI318" s="6"/>
    </row>
    <row r="319" spans="2:35" ht="12.75" customHeight="1">
      <c r="B319" s="6"/>
      <c r="C319" s="4"/>
      <c r="D319" s="189"/>
      <c r="E319" s="11" t="s">
        <v>575</v>
      </c>
      <c r="F319" s="184"/>
      <c r="G319" s="191"/>
      <c r="H319" s="184"/>
      <c r="I319" s="202"/>
      <c r="J319" s="183"/>
      <c r="K319" s="193"/>
      <c r="L319" s="193"/>
      <c r="M319" s="194"/>
      <c r="N319" s="195"/>
      <c r="O319" s="184"/>
      <c r="P319" s="184"/>
      <c r="Q319" s="184"/>
      <c r="R319" s="196"/>
      <c r="S319" s="196"/>
      <c r="T319" s="196"/>
      <c r="U319" s="184"/>
      <c r="V319" s="4"/>
      <c r="W319" s="4"/>
      <c r="X319" s="197"/>
      <c r="Y319" s="197"/>
      <c r="Z319" s="197"/>
      <c r="AA319" s="197"/>
      <c r="AB319" s="4"/>
      <c r="AC319" s="4"/>
      <c r="AD319" s="4"/>
      <c r="AE319" s="4"/>
      <c r="AF319" s="6"/>
      <c r="AG319" s="6"/>
      <c r="AH319" s="6"/>
      <c r="AI319" s="6"/>
    </row>
    <row r="320" spans="2:35" ht="12.75" customHeight="1">
      <c r="B320" s="6"/>
      <c r="C320" s="4"/>
      <c r="D320" s="25"/>
      <c r="E320" s="27"/>
      <c r="F320" s="28" t="s">
        <v>192</v>
      </c>
      <c r="G320" s="154"/>
      <c r="H320" s="28"/>
      <c r="I320" s="155">
        <v>1</v>
      </c>
      <c r="J320" s="26" t="s">
        <v>16</v>
      </c>
      <c r="K320" s="45"/>
      <c r="L320" s="45">
        <v>250</v>
      </c>
      <c r="M320" s="71">
        <f t="shared" si="93"/>
        <v>250</v>
      </c>
      <c r="N320" s="176">
        <f t="shared" si="94"/>
        <v>250</v>
      </c>
      <c r="O320" s="28"/>
      <c r="P320" s="28"/>
      <c r="Q320" s="28"/>
      <c r="R320" s="12"/>
      <c r="S320" s="24"/>
      <c r="T320" s="24"/>
      <c r="U320" s="24"/>
      <c r="V320" s="4"/>
      <c r="W320" s="34"/>
      <c r="X320" s="34"/>
      <c r="Y320" s="34"/>
      <c r="Z320" s="34"/>
      <c r="AA320" s="34"/>
      <c r="AB320" s="34"/>
      <c r="AC320" s="4"/>
      <c r="AD320" s="4"/>
      <c r="AE320" s="4"/>
      <c r="AF320" s="6"/>
      <c r="AG320" s="6"/>
      <c r="AH320" s="6"/>
      <c r="AI320" s="6"/>
    </row>
    <row r="321" spans="2:35" ht="12.75" customHeight="1">
      <c r="B321" s="6"/>
      <c r="C321" s="4"/>
      <c r="D321" s="189"/>
      <c r="E321" s="190"/>
      <c r="F321" s="186"/>
      <c r="G321" s="198"/>
      <c r="H321" s="186"/>
      <c r="I321" s="192"/>
      <c r="J321" s="185"/>
      <c r="K321" s="193"/>
      <c r="L321" s="193"/>
      <c r="M321" s="194"/>
      <c r="N321" s="195"/>
      <c r="O321" s="186"/>
      <c r="P321" s="186"/>
      <c r="Q321" s="186"/>
      <c r="R321" s="186"/>
      <c r="S321" s="199"/>
      <c r="T321" s="199"/>
      <c r="U321" s="199"/>
      <c r="V321" s="4"/>
      <c r="W321" s="197"/>
      <c r="X321" s="197"/>
      <c r="Y321" s="197"/>
      <c r="Z321" s="197"/>
      <c r="AA321" s="197"/>
      <c r="AB321" s="197"/>
      <c r="AC321" s="4"/>
      <c r="AD321" s="4"/>
      <c r="AE321" s="4"/>
      <c r="AF321" s="6"/>
      <c r="AG321" s="6"/>
      <c r="AH321" s="6"/>
      <c r="AI321" s="6"/>
    </row>
    <row r="322" spans="2:35" ht="12.75" customHeight="1">
      <c r="B322" s="6"/>
      <c r="C322" s="4"/>
      <c r="D322" s="25"/>
      <c r="E322" s="29"/>
      <c r="F322" s="163"/>
      <c r="G322" s="164"/>
      <c r="H322" s="156"/>
      <c r="I322" s="162"/>
      <c r="J322" s="162"/>
      <c r="K322" s="15"/>
      <c r="L322" s="15"/>
      <c r="M322" s="45"/>
      <c r="N322" s="176"/>
      <c r="O322" s="156"/>
      <c r="P322" s="156"/>
      <c r="Q322" s="156"/>
      <c r="R322" s="9"/>
      <c r="S322" s="43"/>
      <c r="T322" s="43"/>
      <c r="U322" s="43"/>
      <c r="V322" s="4"/>
      <c r="W322" s="34"/>
      <c r="X322" s="34"/>
      <c r="Y322" s="34"/>
      <c r="Z322" s="34"/>
      <c r="AA322" s="34"/>
      <c r="AB322" s="34"/>
      <c r="AC322" s="4"/>
      <c r="AD322" s="4"/>
      <c r="AE322" s="4"/>
      <c r="AF322" s="6"/>
      <c r="AG322" s="6"/>
      <c r="AH322" s="6"/>
      <c r="AI322" s="6"/>
    </row>
    <row r="323" spans="2:35" ht="12.75" hidden="1" customHeight="1" outlineLevel="1">
      <c r="B323" s="6"/>
      <c r="C323" s="10"/>
      <c r="D323" s="40" t="s">
        <v>193</v>
      </c>
      <c r="E323" s="50"/>
      <c r="F323" s="51"/>
      <c r="G323" s="52"/>
      <c r="H323" s="57"/>
      <c r="I323" s="79" t="s">
        <v>337</v>
      </c>
      <c r="J323" s="55" t="s">
        <v>23</v>
      </c>
      <c r="K323" s="54" t="s">
        <v>356</v>
      </c>
      <c r="L323" s="54" t="s">
        <v>339</v>
      </c>
      <c r="M323" s="55" t="s">
        <v>340</v>
      </c>
      <c r="N323" s="56" t="s">
        <v>302</v>
      </c>
      <c r="O323" s="57"/>
      <c r="P323" s="57" t="s">
        <v>353</v>
      </c>
      <c r="Q323" s="58"/>
      <c r="R323" s="40"/>
      <c r="S323" s="40" t="s">
        <v>193</v>
      </c>
      <c r="T323" s="40"/>
      <c r="U323" s="59">
        <v>1</v>
      </c>
      <c r="V323" s="6"/>
      <c r="W323" s="60">
        <f>SUM(N324:N324)</f>
        <v>0</v>
      </c>
      <c r="X323" s="61">
        <f>VLOOKUP(S323,$R$418:$S$442,2,0)</f>
        <v>0</v>
      </c>
      <c r="Y323" s="61">
        <f>SUM(W323:X323)</f>
        <v>0</v>
      </c>
      <c r="Z323" s="61">
        <f>Y323*$N$457</f>
        <v>0</v>
      </c>
      <c r="AA323" s="61">
        <f>SUM(Y323:Z323)</f>
        <v>0</v>
      </c>
      <c r="AB323" s="42"/>
      <c r="AC323" s="4" t="s">
        <v>205</v>
      </c>
      <c r="AD323" s="3" t="e">
        <f>#REF!+#REF!</f>
        <v>#REF!</v>
      </c>
      <c r="AE323" s="4"/>
      <c r="AF323" s="6"/>
      <c r="AG323" s="6"/>
      <c r="AH323" s="6"/>
      <c r="AI323" s="6"/>
    </row>
    <row r="324" spans="2:35" ht="12.75" hidden="1" customHeight="1" outlineLevel="1">
      <c r="B324" s="6"/>
      <c r="C324" s="4"/>
      <c r="D324" s="25"/>
      <c r="E324" s="27"/>
      <c r="F324" s="28"/>
      <c r="G324" s="154"/>
      <c r="H324" s="28"/>
      <c r="I324" s="155"/>
      <c r="J324" s="26"/>
      <c r="K324" s="8"/>
      <c r="L324" s="8"/>
      <c r="M324" s="71"/>
      <c r="N324" s="175"/>
      <c r="O324" s="28"/>
      <c r="P324" s="28"/>
      <c r="Q324" s="28"/>
      <c r="R324" s="12"/>
      <c r="S324" s="24"/>
      <c r="T324" s="24"/>
      <c r="U324" s="24"/>
      <c r="V324" s="4"/>
      <c r="W324" s="34"/>
      <c r="X324" s="34"/>
      <c r="Y324" s="34"/>
      <c r="Z324" s="34"/>
      <c r="AA324" s="34"/>
      <c r="AB324" s="34"/>
      <c r="AC324" s="4"/>
      <c r="AD324" s="4"/>
      <c r="AE324" s="4"/>
      <c r="AF324" s="6"/>
      <c r="AG324" s="6"/>
      <c r="AH324" s="6"/>
      <c r="AI324" s="6"/>
    </row>
    <row r="325" spans="2:35" ht="12.75" hidden="1" customHeight="1" outlineLevel="1">
      <c r="B325" s="6"/>
      <c r="C325" s="4"/>
      <c r="D325" s="25"/>
      <c r="E325" s="29"/>
      <c r="F325" s="163"/>
      <c r="G325" s="164"/>
      <c r="H325" s="156"/>
      <c r="I325" s="162"/>
      <c r="J325" s="162"/>
      <c r="K325" s="15"/>
      <c r="L325" s="15"/>
      <c r="M325" s="45"/>
      <c r="N325" s="176"/>
      <c r="O325" s="156"/>
      <c r="P325" s="156"/>
      <c r="Q325" s="156"/>
      <c r="R325" s="9"/>
      <c r="S325" s="43"/>
      <c r="T325" s="43"/>
      <c r="U325" s="43"/>
      <c r="V325" s="4"/>
      <c r="W325" s="34"/>
      <c r="X325" s="34"/>
      <c r="Y325" s="34"/>
      <c r="Z325" s="34"/>
      <c r="AA325" s="34"/>
      <c r="AB325" s="34"/>
      <c r="AC325" s="4"/>
      <c r="AD325" s="4"/>
      <c r="AE325" s="4"/>
      <c r="AF325" s="6"/>
      <c r="AG325" s="6"/>
      <c r="AH325" s="6"/>
      <c r="AI325" s="6"/>
    </row>
    <row r="326" spans="2:35" ht="12.75" customHeight="1" collapsed="1">
      <c r="B326" s="6"/>
      <c r="C326" s="10"/>
      <c r="D326" s="40" t="s">
        <v>5</v>
      </c>
      <c r="E326" s="50"/>
      <c r="F326" s="51"/>
      <c r="G326" s="52"/>
      <c r="H326" s="57"/>
      <c r="I326" s="79" t="s">
        <v>337</v>
      </c>
      <c r="J326" s="55" t="s">
        <v>23</v>
      </c>
      <c r="K326" s="54" t="s">
        <v>356</v>
      </c>
      <c r="L326" s="54" t="s">
        <v>339</v>
      </c>
      <c r="M326" s="55" t="s">
        <v>340</v>
      </c>
      <c r="N326" s="56" t="s">
        <v>302</v>
      </c>
      <c r="O326" s="57"/>
      <c r="P326" s="57" t="s">
        <v>353</v>
      </c>
      <c r="Q326" s="58"/>
      <c r="R326" s="40"/>
      <c r="S326" s="40" t="s">
        <v>5</v>
      </c>
      <c r="T326" s="40"/>
      <c r="U326" s="59">
        <f>B326</f>
        <v>0</v>
      </c>
      <c r="V326" s="6"/>
      <c r="W326" s="60">
        <f>SUM(N327:N330)</f>
        <v>1229.4281735999998</v>
      </c>
      <c r="X326" s="61">
        <f>VLOOKUP(S326,$R$418:$S$442,2,0)</f>
        <v>57</v>
      </c>
      <c r="Y326" s="61">
        <f>SUM(W326:X326)</f>
        <v>1286.4281735999998</v>
      </c>
      <c r="Z326" s="61">
        <f>Y326*$N$457</f>
        <v>257.28563471999996</v>
      </c>
      <c r="AA326" s="61">
        <f>SUM(Y326:Z326)</f>
        <v>1543.7138083199998</v>
      </c>
      <c r="AB326" s="42"/>
      <c r="AC326" s="4" t="str">
        <f>D326</f>
        <v>Plumber</v>
      </c>
      <c r="AD326" s="3">
        <f>W326</f>
        <v>1229.4281735999998</v>
      </c>
      <c r="AE326" s="4"/>
      <c r="AF326" s="6"/>
      <c r="AG326" s="6"/>
      <c r="AH326" s="6"/>
      <c r="AI326" s="6" t="e">
        <f>(W326+W67+W323)/#REF!</f>
        <v>#REF!</v>
      </c>
    </row>
    <row r="327" spans="2:35" ht="12.75" customHeight="1">
      <c r="B327" s="6"/>
      <c r="C327" s="4"/>
      <c r="D327" s="42"/>
      <c r="E327" s="62" t="s">
        <v>203</v>
      </c>
      <c r="F327" s="63"/>
      <c r="G327" s="63"/>
      <c r="H327" s="64"/>
      <c r="I327" s="75"/>
      <c r="J327" s="65"/>
      <c r="K327" s="65"/>
      <c r="L327" s="65"/>
      <c r="M327" s="66"/>
      <c r="N327" s="67"/>
      <c r="O327" s="67"/>
      <c r="P327" s="68">
        <f>SUM(N328:N330)</f>
        <v>1229.4281735999998</v>
      </c>
      <c r="Q327" s="24"/>
      <c r="R327" s="12"/>
      <c r="S327" s="24"/>
      <c r="T327" s="24"/>
      <c r="U327" s="24"/>
      <c r="V327" s="4"/>
      <c r="W327" s="34"/>
      <c r="X327" s="34"/>
      <c r="Y327" s="34"/>
      <c r="Z327" s="34"/>
      <c r="AA327" s="34"/>
      <c r="AB327" s="34"/>
      <c r="AC327" s="4"/>
      <c r="AD327" s="4"/>
      <c r="AE327" s="4"/>
      <c r="AF327" s="6"/>
      <c r="AG327" s="6"/>
      <c r="AH327" s="6"/>
      <c r="AI327" s="6"/>
    </row>
    <row r="328" spans="2:35" ht="12.75" customHeight="1">
      <c r="B328" s="6"/>
      <c r="C328" s="4"/>
      <c r="D328" s="25"/>
      <c r="E328" s="190" t="s">
        <v>566</v>
      </c>
      <c r="F328" s="28"/>
      <c r="G328" s="154"/>
      <c r="H328" s="28"/>
      <c r="I328" s="155"/>
      <c r="J328" s="162"/>
      <c r="K328" s="45"/>
      <c r="L328" s="45"/>
      <c r="M328" s="71"/>
      <c r="N328" s="176"/>
      <c r="O328" s="28"/>
      <c r="P328" s="28"/>
      <c r="Q328" s="28"/>
      <c r="R328" s="12"/>
      <c r="S328" s="24"/>
      <c r="T328" s="24"/>
      <c r="U328" s="24"/>
      <c r="V328" s="4"/>
      <c r="W328" s="34"/>
      <c r="X328" s="34"/>
      <c r="Y328" s="34"/>
      <c r="Z328" s="34"/>
      <c r="AA328" s="34"/>
      <c r="AB328" s="34"/>
      <c r="AC328" s="4"/>
      <c r="AD328" s="4"/>
      <c r="AE328" s="4"/>
      <c r="AF328" s="6"/>
      <c r="AG328" s="6"/>
      <c r="AH328" s="6"/>
      <c r="AI328" s="6"/>
    </row>
    <row r="329" spans="2:35" ht="12.75" customHeight="1">
      <c r="B329" s="6"/>
      <c r="C329" s="4"/>
      <c r="D329" s="189"/>
      <c r="E329" s="190"/>
      <c r="F329" s="12" t="s">
        <v>565</v>
      </c>
      <c r="G329" s="198"/>
      <c r="H329" s="186"/>
      <c r="I329" s="155">
        <v>125.73</v>
      </c>
      <c r="J329" s="26" t="s">
        <v>2</v>
      </c>
      <c r="K329" s="45">
        <v>9.778319999999999</v>
      </c>
      <c r="L329" s="45"/>
      <c r="M329" s="71">
        <f t="shared" ref="M329" si="97">SUM(K329:L329)</f>
        <v>9.778319999999999</v>
      </c>
      <c r="N329" s="176">
        <f>M329*I329</f>
        <v>1229.4281735999998</v>
      </c>
      <c r="O329" s="186"/>
      <c r="P329" s="186"/>
      <c r="Q329" s="186"/>
      <c r="R329" s="186"/>
      <c r="S329" s="199"/>
      <c r="T329" s="199"/>
      <c r="U329" s="199"/>
      <c r="V329" s="4"/>
      <c r="W329" s="197"/>
      <c r="X329" s="197"/>
      <c r="Y329" s="197"/>
      <c r="Z329" s="197"/>
      <c r="AA329" s="197"/>
      <c r="AB329" s="197"/>
      <c r="AC329" s="4"/>
      <c r="AD329" s="4"/>
      <c r="AE329" s="4"/>
      <c r="AF329" s="6"/>
      <c r="AG329" s="6"/>
      <c r="AH329" s="6"/>
      <c r="AI329" s="6"/>
    </row>
    <row r="330" spans="2:35" ht="12.75" customHeight="1">
      <c r="B330" s="6"/>
      <c r="C330" s="4"/>
      <c r="D330" s="25"/>
      <c r="E330" s="11"/>
      <c r="F330" s="156"/>
      <c r="G330" s="157"/>
      <c r="H330" s="156"/>
      <c r="I330" s="155"/>
      <c r="J330" s="26"/>
      <c r="K330" s="45"/>
      <c r="L330" s="45"/>
      <c r="M330" s="71"/>
      <c r="N330" s="176"/>
      <c r="O330" s="156"/>
      <c r="P330" s="156"/>
      <c r="Q330" s="156"/>
      <c r="R330" s="9"/>
      <c r="S330" s="43"/>
      <c r="T330" s="43"/>
      <c r="U330" s="43"/>
      <c r="V330" s="4"/>
      <c r="W330" s="34"/>
      <c r="X330" s="34"/>
      <c r="Y330" s="34"/>
      <c r="Z330" s="34"/>
      <c r="AA330" s="34"/>
      <c r="AB330" s="34"/>
      <c r="AC330" s="4"/>
      <c r="AD330" s="4"/>
      <c r="AE330" s="4"/>
      <c r="AF330" s="6"/>
      <c r="AG330" s="6"/>
      <c r="AH330" s="6"/>
      <c r="AI330" s="6"/>
    </row>
    <row r="331" spans="2:35" ht="12.75" customHeight="1">
      <c r="B331" s="6"/>
      <c r="C331" s="4"/>
      <c r="D331" s="25"/>
      <c r="E331" s="29"/>
      <c r="F331" s="163"/>
      <c r="G331" s="164"/>
      <c r="H331" s="156"/>
      <c r="I331" s="162"/>
      <c r="J331" s="162"/>
      <c r="K331" s="15"/>
      <c r="L331" s="15"/>
      <c r="M331" s="45"/>
      <c r="N331" s="176"/>
      <c r="O331" s="156"/>
      <c r="P331" s="156"/>
      <c r="Q331" s="156"/>
      <c r="R331" s="9"/>
      <c r="S331" s="43"/>
      <c r="T331" s="43"/>
      <c r="U331" s="43"/>
      <c r="V331" s="4"/>
      <c r="W331" s="34"/>
      <c r="X331" s="34"/>
      <c r="Y331" s="34"/>
      <c r="Z331" s="34"/>
      <c r="AA331" s="34"/>
      <c r="AB331" s="34"/>
      <c r="AC331" s="4"/>
      <c r="AD331" s="4"/>
      <c r="AE331" s="4"/>
      <c r="AF331" s="6"/>
      <c r="AG331" s="6"/>
      <c r="AH331" s="6"/>
      <c r="AI331" s="6"/>
    </row>
    <row r="332" spans="2:35" ht="12.75" customHeight="1">
      <c r="B332" s="6"/>
      <c r="C332" s="10"/>
      <c r="D332" s="40" t="s">
        <v>207</v>
      </c>
      <c r="E332" s="50"/>
      <c r="F332" s="51"/>
      <c r="G332" s="52"/>
      <c r="H332" s="53">
        <v>125.73</v>
      </c>
      <c r="I332" s="79" t="s">
        <v>337</v>
      </c>
      <c r="J332" s="55" t="s">
        <v>23</v>
      </c>
      <c r="K332" s="54" t="s">
        <v>356</v>
      </c>
      <c r="L332" s="54" t="s">
        <v>339</v>
      </c>
      <c r="M332" s="55" t="s">
        <v>340</v>
      </c>
      <c r="N332" s="56" t="s">
        <v>302</v>
      </c>
      <c r="O332" s="57"/>
      <c r="P332" s="57" t="s">
        <v>353</v>
      </c>
      <c r="Q332" s="58"/>
      <c r="R332" s="40"/>
      <c r="S332" s="40" t="s">
        <v>207</v>
      </c>
      <c r="T332" s="40"/>
      <c r="U332" s="59">
        <f>B332</f>
        <v>0</v>
      </c>
      <c r="V332" s="6"/>
      <c r="W332" s="60">
        <f>SUM(N333:N350)</f>
        <v>2752.51380832</v>
      </c>
      <c r="X332" s="61">
        <f>VLOOKUP(S332,$R$418:$S$442,2,0)</f>
        <v>126</v>
      </c>
      <c r="Y332" s="61">
        <f>SUM(W332:X332)</f>
        <v>2878.51380832</v>
      </c>
      <c r="Z332" s="61">
        <f>Y332*$N$457</f>
        <v>575.70276166400004</v>
      </c>
      <c r="AA332" s="61">
        <f>SUM(Y332:Z332)</f>
        <v>3454.2165699839998</v>
      </c>
      <c r="AB332" s="42"/>
      <c r="AC332" s="4" t="str">
        <f>D332</f>
        <v xml:space="preserve">Electrical </v>
      </c>
      <c r="AD332" s="3">
        <f>W332</f>
        <v>2752.51380832</v>
      </c>
      <c r="AE332" s="4"/>
      <c r="AF332" s="6"/>
      <c r="AG332" s="6"/>
      <c r="AH332" s="6"/>
      <c r="AI332" s="6" t="e">
        <f>W332/#REF!</f>
        <v>#REF!</v>
      </c>
    </row>
    <row r="333" spans="2:35" ht="12.75" customHeight="1">
      <c r="B333" s="6"/>
      <c r="C333" s="4"/>
      <c r="D333" s="42"/>
      <c r="E333" s="62" t="s">
        <v>208</v>
      </c>
      <c r="F333" s="63"/>
      <c r="G333" s="87"/>
      <c r="H333" s="64"/>
      <c r="I333" s="75"/>
      <c r="J333" s="66"/>
      <c r="K333" s="65"/>
      <c r="L333" s="65"/>
      <c r="M333" s="66"/>
      <c r="N333" s="67"/>
      <c r="O333" s="67"/>
      <c r="P333" s="68">
        <f>SUM(N334:N335)</f>
        <v>1475.3138083200001</v>
      </c>
      <c r="Q333" s="24"/>
      <c r="R333" s="12"/>
      <c r="S333" s="24"/>
      <c r="T333" s="24"/>
      <c r="U333" s="24"/>
      <c r="V333" s="4"/>
      <c r="W333" s="34"/>
      <c r="X333" s="34"/>
      <c r="Y333" s="34"/>
      <c r="Z333" s="34"/>
      <c r="AA333" s="34"/>
      <c r="AB333" s="34"/>
      <c r="AC333" s="4"/>
      <c r="AD333" s="4"/>
      <c r="AE333" s="4"/>
      <c r="AF333" s="6"/>
      <c r="AG333" s="6"/>
      <c r="AH333" s="6"/>
      <c r="AI333" s="6"/>
    </row>
    <row r="334" spans="2:35" ht="12.75" customHeight="1">
      <c r="B334" s="6"/>
      <c r="C334" s="4"/>
      <c r="D334" s="25"/>
      <c r="E334" s="27"/>
      <c r="F334" s="28" t="s">
        <v>209</v>
      </c>
      <c r="G334" s="154"/>
      <c r="H334" s="4"/>
      <c r="I334" s="155">
        <v>125.73</v>
      </c>
      <c r="J334" s="26" t="s">
        <v>2</v>
      </c>
      <c r="K334" s="45">
        <v>11.733984000000001</v>
      </c>
      <c r="L334" s="45"/>
      <c r="M334" s="71">
        <f t="shared" ref="M334" si="98">SUM(K334:L334)</f>
        <v>11.733984000000001</v>
      </c>
      <c r="N334" s="176">
        <f t="shared" ref="N334" si="99">M334*I334</f>
        <v>1475.3138083200001</v>
      </c>
      <c r="O334" s="28"/>
      <c r="P334" s="28"/>
      <c r="Q334" s="28"/>
      <c r="R334" s="12"/>
      <c r="S334" s="24"/>
      <c r="T334" s="24"/>
      <c r="U334" s="24"/>
      <c r="V334" s="4"/>
      <c r="W334" s="34"/>
      <c r="X334" s="34"/>
      <c r="Y334" s="34"/>
      <c r="Z334" s="34"/>
      <c r="AA334" s="34"/>
      <c r="AB334" s="34"/>
      <c r="AC334" s="4"/>
      <c r="AD334" s="4"/>
      <c r="AE334" s="4"/>
      <c r="AF334" s="6"/>
      <c r="AG334" s="6"/>
      <c r="AH334" s="6"/>
      <c r="AI334" s="6"/>
    </row>
    <row r="335" spans="2:35" ht="12.75" customHeight="1">
      <c r="B335" s="6"/>
      <c r="C335" s="4"/>
      <c r="D335" s="25"/>
      <c r="E335" s="27"/>
      <c r="F335" s="28"/>
      <c r="G335" s="154"/>
      <c r="H335" s="28"/>
      <c r="I335" s="155"/>
      <c r="J335" s="162"/>
      <c r="K335" s="45"/>
      <c r="L335" s="45"/>
      <c r="M335" s="81"/>
      <c r="N335" s="176"/>
      <c r="O335" s="28"/>
      <c r="P335" s="28"/>
      <c r="Q335" s="28"/>
      <c r="R335" s="12"/>
      <c r="S335" s="24"/>
      <c r="T335" s="24"/>
      <c r="U335" s="24"/>
      <c r="V335" s="4"/>
      <c r="W335" s="34"/>
      <c r="X335" s="34"/>
      <c r="Y335" s="34"/>
      <c r="Z335" s="34"/>
      <c r="AA335" s="34"/>
      <c r="AB335" s="34"/>
      <c r="AC335" s="4"/>
      <c r="AD335" s="4"/>
      <c r="AE335" s="4"/>
      <c r="AF335" s="6"/>
      <c r="AG335" s="6"/>
      <c r="AH335" s="6"/>
      <c r="AI335" s="6"/>
    </row>
    <row r="336" spans="2:35" ht="12.75" customHeight="1">
      <c r="B336" s="6"/>
      <c r="C336" s="4"/>
      <c r="D336" s="42"/>
      <c r="E336" s="62" t="s">
        <v>210</v>
      </c>
      <c r="F336" s="63"/>
      <c r="G336" s="63"/>
      <c r="H336" s="64"/>
      <c r="I336" s="75"/>
      <c r="J336" s="65"/>
      <c r="K336" s="65"/>
      <c r="L336" s="65"/>
      <c r="M336" s="65"/>
      <c r="N336" s="67"/>
      <c r="O336" s="67"/>
      <c r="P336" s="68">
        <f>SUM(N337:N342)</f>
        <v>759.5200000000001</v>
      </c>
      <c r="Q336" s="24"/>
      <c r="R336" s="12"/>
      <c r="S336" s="24"/>
      <c r="T336" s="24"/>
      <c r="U336" s="24"/>
      <c r="V336" s="4"/>
      <c r="W336" s="34"/>
      <c r="X336" s="34"/>
      <c r="Y336" s="34"/>
      <c r="Z336" s="34"/>
      <c r="AA336" s="34"/>
      <c r="AB336" s="34"/>
      <c r="AC336" s="4"/>
      <c r="AD336" s="4"/>
      <c r="AE336" s="4"/>
      <c r="AF336" s="6"/>
      <c r="AG336" s="6"/>
      <c r="AH336" s="6"/>
      <c r="AI336" s="6"/>
    </row>
    <row r="337" spans="2:35" ht="12.75" customHeight="1">
      <c r="B337" s="6"/>
      <c r="C337" s="4"/>
      <c r="D337" s="25"/>
      <c r="E337" s="27" t="s">
        <v>211</v>
      </c>
      <c r="F337" s="28"/>
      <c r="G337" s="179"/>
      <c r="H337" s="28"/>
      <c r="I337" s="155"/>
      <c r="J337" s="26"/>
      <c r="K337" s="8"/>
      <c r="L337" s="8"/>
      <c r="M337" s="81"/>
      <c r="N337" s="175"/>
      <c r="O337" s="28"/>
      <c r="P337" s="28"/>
      <c r="Q337" s="28"/>
      <c r="R337" s="12"/>
      <c r="S337" s="24"/>
      <c r="T337" s="24"/>
      <c r="U337" s="24"/>
      <c r="V337" s="4"/>
      <c r="W337" s="29"/>
      <c r="X337" s="34"/>
      <c r="Y337" s="34"/>
      <c r="Z337" s="34"/>
      <c r="AA337" s="34"/>
      <c r="AB337" s="34"/>
      <c r="AC337" s="4"/>
      <c r="AD337" s="4"/>
      <c r="AE337" s="4"/>
      <c r="AF337" s="6"/>
      <c r="AG337" s="6"/>
      <c r="AH337" s="6"/>
      <c r="AI337" s="6"/>
    </row>
    <row r="338" spans="2:35" ht="12.75" customHeight="1">
      <c r="B338" s="6"/>
      <c r="C338" s="4"/>
      <c r="D338" s="25"/>
      <c r="E338" s="27"/>
      <c r="F338" s="28" t="s">
        <v>212</v>
      </c>
      <c r="G338" s="154"/>
      <c r="H338" s="28"/>
      <c r="I338" s="155">
        <v>4</v>
      </c>
      <c r="J338" s="162" t="s">
        <v>11</v>
      </c>
      <c r="K338" s="45">
        <v>58.680000000000007</v>
      </c>
      <c r="L338" s="45"/>
      <c r="M338" s="71">
        <f t="shared" ref="M338" si="100">SUM(K338:L338)</f>
        <v>58.680000000000007</v>
      </c>
      <c r="N338" s="176">
        <f t="shared" ref="N338" si="101">M338*I338</f>
        <v>234.72000000000003</v>
      </c>
      <c r="O338" s="28"/>
      <c r="P338" s="28"/>
      <c r="Q338" s="28"/>
      <c r="R338" s="12"/>
      <c r="S338" s="24"/>
      <c r="T338" s="24"/>
      <c r="U338" s="24"/>
      <c r="V338" s="4"/>
      <c r="W338" s="29"/>
      <c r="X338" s="34"/>
      <c r="Y338" s="34"/>
      <c r="Z338" s="34"/>
      <c r="AA338" s="34"/>
      <c r="AB338" s="34"/>
      <c r="AC338" s="4"/>
      <c r="AD338" s="4"/>
      <c r="AE338" s="4"/>
      <c r="AF338" s="6"/>
      <c r="AG338" s="6"/>
      <c r="AH338" s="6"/>
      <c r="AI338" s="6"/>
    </row>
    <row r="339" spans="2:35" ht="12.75" customHeight="1">
      <c r="B339" s="6"/>
      <c r="C339" s="4"/>
      <c r="D339" s="25"/>
      <c r="E339" s="27"/>
      <c r="F339" s="28"/>
      <c r="G339" s="154"/>
      <c r="H339" s="28"/>
      <c r="I339" s="155"/>
      <c r="J339" s="26"/>
      <c r="K339" s="8"/>
      <c r="L339" s="8"/>
      <c r="M339" s="71"/>
      <c r="N339" s="175"/>
      <c r="O339" s="28"/>
      <c r="P339" s="28"/>
      <c r="Q339" s="28"/>
      <c r="R339" s="12"/>
      <c r="S339" s="24"/>
      <c r="T339" s="24"/>
      <c r="U339" s="24"/>
      <c r="V339" s="4"/>
      <c r="W339" s="29"/>
      <c r="X339" s="34"/>
      <c r="Y339" s="34"/>
      <c r="Z339" s="34"/>
      <c r="AA339" s="34"/>
      <c r="AB339" s="34"/>
      <c r="AC339" s="4"/>
      <c r="AD339" s="4"/>
      <c r="AE339" s="4"/>
      <c r="AF339" s="6"/>
      <c r="AG339" s="6"/>
      <c r="AH339" s="6"/>
      <c r="AI339" s="6"/>
    </row>
    <row r="340" spans="2:35" ht="12.75" customHeight="1">
      <c r="B340" s="6"/>
      <c r="C340" s="4"/>
      <c r="D340" s="25"/>
      <c r="E340" s="27" t="s">
        <v>213</v>
      </c>
      <c r="F340" s="28"/>
      <c r="G340" s="154"/>
      <c r="H340" s="28"/>
      <c r="I340" s="155"/>
      <c r="J340" s="26"/>
      <c r="K340" s="8"/>
      <c r="L340" s="8"/>
      <c r="M340" s="71"/>
      <c r="N340" s="175"/>
      <c r="O340" s="28"/>
      <c r="P340" s="28"/>
      <c r="Q340" s="28"/>
      <c r="R340" s="12"/>
      <c r="S340" s="24"/>
      <c r="T340" s="24"/>
      <c r="U340" s="24"/>
      <c r="V340" s="4"/>
      <c r="W340" s="29"/>
      <c r="X340" s="34"/>
      <c r="Y340" s="34"/>
      <c r="Z340" s="34"/>
      <c r="AA340" s="34"/>
      <c r="AB340" s="34"/>
      <c r="AC340" s="4"/>
      <c r="AD340" s="4"/>
      <c r="AE340" s="4"/>
      <c r="AF340" s="6"/>
      <c r="AG340" s="6"/>
      <c r="AH340" s="6"/>
      <c r="AI340" s="6"/>
    </row>
    <row r="341" spans="2:35" ht="12.75" customHeight="1">
      <c r="B341" s="6"/>
      <c r="C341" s="4"/>
      <c r="D341" s="25"/>
      <c r="E341" s="27"/>
      <c r="F341" s="28" t="s">
        <v>212</v>
      </c>
      <c r="G341" s="154"/>
      <c r="H341" s="28"/>
      <c r="I341" s="155">
        <v>4</v>
      </c>
      <c r="J341" s="26" t="s">
        <v>11</v>
      </c>
      <c r="K341" s="45"/>
      <c r="L341" s="45">
        <v>131.20000000000002</v>
      </c>
      <c r="M341" s="71">
        <f t="shared" ref="M341" si="102">SUM(K341:L341)</f>
        <v>131.20000000000002</v>
      </c>
      <c r="N341" s="176">
        <f t="shared" ref="N341" si="103">M341*I341</f>
        <v>524.80000000000007</v>
      </c>
      <c r="O341" s="28"/>
      <c r="P341" s="28"/>
      <c r="Q341" s="28"/>
      <c r="R341" s="12"/>
      <c r="S341" s="24"/>
      <c r="T341" s="24"/>
      <c r="U341" s="24"/>
      <c r="V341" s="4"/>
      <c r="W341" s="29"/>
      <c r="X341" s="34"/>
      <c r="Y341" s="34"/>
      <c r="Z341" s="34"/>
      <c r="AA341" s="34"/>
      <c r="AB341" s="34"/>
      <c r="AC341" s="4"/>
      <c r="AD341" s="4"/>
      <c r="AE341" s="4"/>
      <c r="AF341" s="6"/>
      <c r="AG341" s="6"/>
      <c r="AH341" s="6"/>
      <c r="AI341" s="6"/>
    </row>
    <row r="342" spans="2:35" ht="12.75" customHeight="1">
      <c r="B342" s="6"/>
      <c r="C342" s="4"/>
      <c r="D342" s="25"/>
      <c r="E342" s="27"/>
      <c r="F342" s="28"/>
      <c r="G342" s="154"/>
      <c r="H342" s="28"/>
      <c r="I342" s="155"/>
      <c r="J342" s="26"/>
      <c r="K342" s="8"/>
      <c r="L342" s="8"/>
      <c r="M342" s="71"/>
      <c r="N342" s="175"/>
      <c r="O342" s="28"/>
      <c r="P342" s="28"/>
      <c r="Q342" s="28"/>
      <c r="R342" s="12"/>
      <c r="S342" s="24"/>
      <c r="T342" s="24"/>
      <c r="U342" s="24"/>
      <c r="V342" s="4"/>
      <c r="W342" s="29"/>
      <c r="X342" s="34"/>
      <c r="Y342" s="34"/>
      <c r="Z342" s="34"/>
      <c r="AA342" s="34"/>
      <c r="AB342" s="34"/>
      <c r="AC342" s="4"/>
      <c r="AD342" s="4"/>
      <c r="AE342" s="4"/>
      <c r="AF342" s="6"/>
      <c r="AG342" s="6"/>
      <c r="AH342" s="6"/>
      <c r="AI342" s="6"/>
    </row>
    <row r="343" spans="2:35" ht="12.75" customHeight="1">
      <c r="B343" s="6"/>
      <c r="C343" s="10"/>
      <c r="D343" s="6"/>
      <c r="E343" s="62" t="s">
        <v>214</v>
      </c>
      <c r="F343" s="63"/>
      <c r="G343" s="63"/>
      <c r="H343" s="64"/>
      <c r="I343" s="75"/>
      <c r="J343" s="65"/>
      <c r="K343" s="65"/>
      <c r="L343" s="65"/>
      <c r="M343" s="65"/>
      <c r="N343" s="67"/>
      <c r="O343" s="67"/>
      <c r="P343" s="68">
        <f>SUM(N344:N346)</f>
        <v>129.6</v>
      </c>
      <c r="Q343" s="24"/>
      <c r="R343" s="12"/>
      <c r="S343" s="24"/>
      <c r="T343" s="24"/>
      <c r="U343" s="86">
        <v>1</v>
      </c>
      <c r="V343" s="4"/>
      <c r="W343" s="34"/>
      <c r="X343" s="34"/>
      <c r="Y343" s="34"/>
      <c r="Z343" s="34"/>
      <c r="AA343" s="34"/>
      <c r="AB343" s="34"/>
      <c r="AC343" s="4"/>
      <c r="AD343" s="4"/>
      <c r="AE343" s="4"/>
      <c r="AF343" s="6"/>
      <c r="AG343" s="6"/>
      <c r="AH343" s="6"/>
      <c r="AI343" s="6"/>
    </row>
    <row r="344" spans="2:35" ht="12.75" customHeight="1">
      <c r="B344" s="6"/>
      <c r="C344" s="4"/>
      <c r="D344" s="25"/>
      <c r="E344" s="163" t="s">
        <v>215</v>
      </c>
      <c r="F344" s="163"/>
      <c r="G344" s="154"/>
      <c r="H344" s="28"/>
      <c r="I344" s="155"/>
      <c r="J344" s="162"/>
      <c r="K344" s="45"/>
      <c r="L344" s="45"/>
      <c r="M344" s="71"/>
      <c r="N344" s="176"/>
      <c r="O344" s="28"/>
      <c r="P344" s="28"/>
      <c r="Q344" s="28"/>
      <c r="R344" s="12"/>
      <c r="S344" s="24"/>
      <c r="T344" s="24"/>
      <c r="U344" s="24"/>
      <c r="V344" s="4"/>
      <c r="W344" s="29"/>
      <c r="X344" s="34"/>
      <c r="Y344" s="34"/>
      <c r="Z344" s="34"/>
      <c r="AA344" s="34"/>
      <c r="AB344" s="34"/>
      <c r="AC344" s="4"/>
      <c r="AD344" s="4"/>
      <c r="AE344" s="4"/>
      <c r="AF344" s="6"/>
      <c r="AG344" s="6"/>
      <c r="AH344" s="6"/>
      <c r="AI344" s="6"/>
    </row>
    <row r="345" spans="2:35" ht="12.75" customHeight="1">
      <c r="B345" s="6"/>
      <c r="C345" s="4"/>
      <c r="D345" s="25"/>
      <c r="E345" s="27"/>
      <c r="F345" s="28" t="s">
        <v>216</v>
      </c>
      <c r="G345" s="154"/>
      <c r="H345" s="28"/>
      <c r="I345" s="155">
        <v>8</v>
      </c>
      <c r="J345" s="162" t="s">
        <v>11</v>
      </c>
      <c r="K345" s="45">
        <v>16.2</v>
      </c>
      <c r="L345" s="45"/>
      <c r="M345" s="71">
        <f t="shared" ref="M345" si="104">SUM(K345:L345)</f>
        <v>16.2</v>
      </c>
      <c r="N345" s="176">
        <f t="shared" ref="N345" si="105">M345*I345</f>
        <v>129.6</v>
      </c>
      <c r="O345" s="28"/>
      <c r="P345" s="28"/>
      <c r="Q345" s="28"/>
      <c r="R345" s="12"/>
      <c r="S345" s="24"/>
      <c r="T345" s="24"/>
      <c r="U345" s="24"/>
      <c r="V345" s="4"/>
      <c r="W345" s="29"/>
      <c r="X345" s="34"/>
      <c r="Y345" s="34"/>
      <c r="Z345" s="34"/>
      <c r="AA345" s="34"/>
      <c r="AB345" s="34"/>
      <c r="AC345" s="4"/>
      <c r="AD345" s="4"/>
      <c r="AE345" s="4"/>
      <c r="AF345" s="6"/>
      <c r="AG345" s="6"/>
      <c r="AH345" s="6"/>
      <c r="AI345" s="6"/>
    </row>
    <row r="346" spans="2:35" ht="12.75" customHeight="1">
      <c r="B346" s="6"/>
      <c r="C346" s="4"/>
      <c r="D346" s="25"/>
      <c r="E346" s="27"/>
      <c r="F346" s="28"/>
      <c r="G346" s="154"/>
      <c r="H346" s="28"/>
      <c r="I346" s="155"/>
      <c r="J346" s="26"/>
      <c r="K346" s="8"/>
      <c r="L346" s="8"/>
      <c r="M346" s="71"/>
      <c r="N346" s="175"/>
      <c r="O346" s="28"/>
      <c r="P346" s="28"/>
      <c r="Q346" s="28"/>
      <c r="R346" s="12"/>
      <c r="S346" s="24"/>
      <c r="T346" s="24"/>
      <c r="U346" s="24"/>
      <c r="V346" s="4"/>
      <c r="W346" s="29"/>
      <c r="X346" s="34"/>
      <c r="Y346" s="34"/>
      <c r="Z346" s="34"/>
      <c r="AA346" s="34"/>
      <c r="AB346" s="34"/>
      <c r="AC346" s="4"/>
      <c r="AD346" s="4"/>
      <c r="AE346" s="4"/>
      <c r="AF346" s="6"/>
      <c r="AG346" s="6"/>
      <c r="AH346" s="6"/>
      <c r="AI346" s="6"/>
    </row>
    <row r="347" spans="2:35" ht="12.75" customHeight="1">
      <c r="B347" s="189"/>
      <c r="C347" s="4"/>
      <c r="D347" s="42"/>
      <c r="E347" s="62" t="s">
        <v>217</v>
      </c>
      <c r="F347" s="63"/>
      <c r="G347" s="63"/>
      <c r="H347" s="64"/>
      <c r="I347" s="75"/>
      <c r="J347" s="65"/>
      <c r="K347" s="65"/>
      <c r="L347" s="65"/>
      <c r="M347" s="65"/>
      <c r="N347" s="67"/>
      <c r="O347" s="67"/>
      <c r="P347" s="68">
        <f>SUM(N348:N349)</f>
        <v>388.08</v>
      </c>
      <c r="Q347" s="24"/>
      <c r="R347" s="12"/>
      <c r="S347" s="24"/>
      <c r="T347" s="24"/>
      <c r="U347" s="24"/>
      <c r="V347" s="4"/>
      <c r="W347" s="34"/>
      <c r="X347" s="34"/>
      <c r="Y347" s="34"/>
      <c r="Z347" s="34"/>
      <c r="AA347" s="34"/>
      <c r="AB347" s="34"/>
      <c r="AC347" s="4"/>
      <c r="AD347" s="4"/>
      <c r="AE347" s="4"/>
      <c r="AF347" s="6"/>
      <c r="AG347" s="6"/>
      <c r="AH347" s="6"/>
      <c r="AI347" s="6"/>
    </row>
    <row r="348" spans="2:35" ht="12.75" customHeight="1">
      <c r="B348" s="6"/>
      <c r="C348" s="4"/>
      <c r="D348" s="25"/>
      <c r="E348" s="163" t="s">
        <v>215</v>
      </c>
      <c r="F348" s="163"/>
      <c r="G348" s="154"/>
      <c r="H348" s="28"/>
      <c r="I348" s="155"/>
      <c r="J348" s="162"/>
      <c r="K348" s="45"/>
      <c r="L348" s="45"/>
      <c r="M348" s="71"/>
      <c r="N348" s="176"/>
      <c r="O348" s="28"/>
      <c r="P348" s="28"/>
      <c r="Q348" s="28"/>
      <c r="R348" s="12"/>
      <c r="S348" s="24"/>
      <c r="T348" s="24"/>
      <c r="U348" s="24"/>
      <c r="V348" s="4"/>
      <c r="W348" s="29"/>
      <c r="X348" s="34"/>
      <c r="Y348" s="34"/>
      <c r="Z348" s="34"/>
      <c r="AA348" s="34"/>
      <c r="AB348" s="34"/>
      <c r="AC348" s="4"/>
      <c r="AD348" s="4"/>
      <c r="AE348" s="4"/>
      <c r="AF348" s="6"/>
      <c r="AG348" s="6"/>
      <c r="AH348" s="6"/>
      <c r="AI348" s="6"/>
    </row>
    <row r="349" spans="2:35" ht="12.75" customHeight="1">
      <c r="B349" s="6"/>
      <c r="C349" s="4"/>
      <c r="D349" s="25"/>
      <c r="E349" s="27"/>
      <c r="F349" s="28" t="s">
        <v>216</v>
      </c>
      <c r="G349" s="154"/>
      <c r="H349" s="28"/>
      <c r="I349" s="155">
        <v>8</v>
      </c>
      <c r="J349" s="26" t="s">
        <v>11</v>
      </c>
      <c r="K349" s="45"/>
      <c r="L349" s="45">
        <v>48.51</v>
      </c>
      <c r="M349" s="71">
        <f t="shared" ref="M349" si="106">SUM(K349:L349)</f>
        <v>48.51</v>
      </c>
      <c r="N349" s="176">
        <f t="shared" ref="N349" si="107">M349*I349</f>
        <v>388.08</v>
      </c>
      <c r="O349" s="28"/>
      <c r="P349" s="28"/>
      <c r="Q349" s="28"/>
      <c r="R349" s="12"/>
      <c r="S349" s="24"/>
      <c r="T349" s="24"/>
      <c r="U349" s="24"/>
      <c r="V349" s="4"/>
      <c r="W349" s="29"/>
      <c r="X349" s="34"/>
      <c r="Y349" s="34"/>
      <c r="Z349" s="34"/>
      <c r="AA349" s="34"/>
      <c r="AB349" s="34"/>
      <c r="AC349" s="4"/>
      <c r="AD349" s="4"/>
      <c r="AE349" s="4"/>
      <c r="AF349" s="6"/>
      <c r="AG349" s="6"/>
      <c r="AH349" s="6"/>
      <c r="AI349" s="6"/>
    </row>
    <row r="350" spans="2:35" ht="12.75" customHeight="1">
      <c r="B350" s="6"/>
      <c r="C350" s="4"/>
      <c r="D350" s="25"/>
      <c r="E350" s="27"/>
      <c r="F350" s="28"/>
      <c r="G350" s="154"/>
      <c r="H350" s="28"/>
      <c r="I350" s="155"/>
      <c r="J350" s="26"/>
      <c r="K350" s="8"/>
      <c r="L350" s="8"/>
      <c r="M350" s="71"/>
      <c r="N350" s="175"/>
      <c r="O350" s="28"/>
      <c r="P350" s="28"/>
      <c r="Q350" s="28"/>
      <c r="R350" s="12"/>
      <c r="S350" s="24"/>
      <c r="T350" s="24"/>
      <c r="U350" s="24"/>
      <c r="V350" s="4"/>
      <c r="W350" s="29"/>
      <c r="X350" s="34"/>
      <c r="Y350" s="34"/>
      <c r="Z350" s="34"/>
      <c r="AA350" s="34"/>
      <c r="AB350" s="34"/>
      <c r="AC350" s="4"/>
      <c r="AD350" s="4"/>
      <c r="AE350" s="4"/>
      <c r="AF350" s="6"/>
      <c r="AG350" s="6"/>
      <c r="AH350" s="6"/>
      <c r="AI350" s="6"/>
    </row>
    <row r="351" spans="2:35" ht="12.75" customHeight="1">
      <c r="B351" s="6"/>
      <c r="C351" s="4"/>
      <c r="D351" s="25"/>
      <c r="E351" s="29"/>
      <c r="F351" s="163"/>
      <c r="G351" s="164"/>
      <c r="H351" s="156"/>
      <c r="I351" s="162"/>
      <c r="J351" s="162"/>
      <c r="K351" s="15"/>
      <c r="L351" s="15"/>
      <c r="M351" s="45"/>
      <c r="N351" s="176"/>
      <c r="O351" s="156"/>
      <c r="P351" s="156"/>
      <c r="Q351" s="156"/>
      <c r="R351" s="9"/>
      <c r="S351" s="43"/>
      <c r="T351" s="43"/>
      <c r="U351" s="43"/>
      <c r="V351" s="4"/>
      <c r="W351" s="29"/>
      <c r="X351" s="34"/>
      <c r="Y351" s="34"/>
      <c r="Z351" s="34"/>
      <c r="AA351" s="34"/>
      <c r="AB351" s="34"/>
      <c r="AC351" s="4"/>
      <c r="AD351" s="4"/>
      <c r="AE351" s="4"/>
      <c r="AF351" s="6"/>
      <c r="AG351" s="6"/>
      <c r="AH351" s="6"/>
      <c r="AI351" s="6"/>
    </row>
    <row r="352" spans="2:35" ht="12.75" customHeight="1">
      <c r="B352" s="6"/>
      <c r="C352" s="10"/>
      <c r="D352" s="40" t="s">
        <v>35</v>
      </c>
      <c r="E352" s="50"/>
      <c r="F352" s="51"/>
      <c r="G352" s="52"/>
      <c r="H352" s="57"/>
      <c r="I352" s="79" t="s">
        <v>337</v>
      </c>
      <c r="J352" s="55" t="s">
        <v>23</v>
      </c>
      <c r="K352" s="54" t="s">
        <v>356</v>
      </c>
      <c r="L352" s="54" t="s">
        <v>339</v>
      </c>
      <c r="M352" s="55" t="s">
        <v>340</v>
      </c>
      <c r="N352" s="56" t="s">
        <v>302</v>
      </c>
      <c r="O352" s="57"/>
      <c r="P352" s="57" t="s">
        <v>353</v>
      </c>
      <c r="Q352" s="58"/>
      <c r="R352" s="40"/>
      <c r="S352" s="40" t="s">
        <v>35</v>
      </c>
      <c r="T352" s="40"/>
      <c r="U352" s="59">
        <f>B352</f>
        <v>0</v>
      </c>
      <c r="V352" s="6"/>
      <c r="W352" s="60">
        <f>SUM(N354:N365)</f>
        <v>17914.846448</v>
      </c>
      <c r="X352" s="61">
        <f>VLOOKUP(S352,$R$418:$S$442,2,0)</f>
        <v>821</v>
      </c>
      <c r="Y352" s="61">
        <f>SUM(W352:X352)</f>
        <v>18735.846448</v>
      </c>
      <c r="Z352" s="61">
        <f>Y352*$N$457</f>
        <v>3747.1692896000004</v>
      </c>
      <c r="AA352" s="61">
        <f>SUM(Y352:Z352)</f>
        <v>22483.015737599999</v>
      </c>
      <c r="AB352" s="42"/>
      <c r="AC352" s="4"/>
      <c r="AD352" s="4"/>
      <c r="AE352" s="4"/>
      <c r="AF352" s="6"/>
      <c r="AG352" s="6"/>
      <c r="AH352" s="6"/>
      <c r="AI352" s="6"/>
    </row>
    <row r="353" spans="2:35" ht="12.75" customHeight="1">
      <c r="B353" s="6"/>
      <c r="C353" s="4"/>
      <c r="D353" s="6"/>
      <c r="E353" s="62" t="s">
        <v>221</v>
      </c>
      <c r="F353" s="63"/>
      <c r="G353" s="63"/>
      <c r="H353" s="64"/>
      <c r="I353" s="75"/>
      <c r="J353" s="65"/>
      <c r="K353" s="65"/>
      <c r="L353" s="65"/>
      <c r="M353" s="66"/>
      <c r="N353" s="67"/>
      <c r="O353" s="67"/>
      <c r="P353" s="68">
        <f>SUM(N354:N356)</f>
        <v>2795.2931600000002</v>
      </c>
      <c r="Q353" s="24"/>
      <c r="R353" s="12"/>
      <c r="S353" s="24"/>
      <c r="T353" s="24"/>
      <c r="U353" s="24"/>
      <c r="V353" s="4"/>
      <c r="W353" s="34"/>
      <c r="X353" s="34"/>
      <c r="Y353" s="34"/>
      <c r="Z353" s="34"/>
      <c r="AA353" s="34"/>
      <c r="AB353" s="34"/>
      <c r="AC353" s="4" t="s">
        <v>221</v>
      </c>
      <c r="AD353" s="3">
        <f>P353</f>
        <v>2795.2931600000002</v>
      </c>
      <c r="AE353" s="4"/>
      <c r="AF353" s="6"/>
      <c r="AG353" s="6"/>
      <c r="AH353" s="6"/>
      <c r="AI353" s="6"/>
    </row>
    <row r="354" spans="2:35" ht="12.75" customHeight="1">
      <c r="B354" s="6"/>
      <c r="C354" s="4"/>
      <c r="D354" s="25"/>
      <c r="E354" s="27"/>
      <c r="F354" s="28" t="s">
        <v>222</v>
      </c>
      <c r="G354" s="154"/>
      <c r="H354" s="28"/>
      <c r="I354" s="155">
        <v>60.478000000000002</v>
      </c>
      <c r="J354" s="162" t="s">
        <v>2</v>
      </c>
      <c r="K354" s="45">
        <v>6.62</v>
      </c>
      <c r="L354" s="45"/>
      <c r="M354" s="71">
        <f t="shared" ref="M354:M355" si="108">SUM(K354:L354)</f>
        <v>6.62</v>
      </c>
      <c r="N354" s="176">
        <f t="shared" ref="N354:N355" si="109">M354*I354</f>
        <v>400.36436000000003</v>
      </c>
      <c r="O354" s="28"/>
      <c r="P354" s="28"/>
      <c r="Q354" s="28"/>
      <c r="R354" s="12"/>
      <c r="S354" s="24"/>
      <c r="T354" s="24"/>
      <c r="U354" s="24"/>
      <c r="V354" s="4"/>
      <c r="W354" s="29"/>
      <c r="X354" s="34"/>
      <c r="Y354" s="34"/>
      <c r="Z354" s="34"/>
      <c r="AA354" s="34"/>
      <c r="AB354" s="34"/>
      <c r="AC354" s="4"/>
      <c r="AD354" s="4"/>
      <c r="AE354" s="4"/>
      <c r="AF354" s="6"/>
      <c r="AG354" s="6"/>
      <c r="AH354" s="6"/>
      <c r="AI354" s="6"/>
    </row>
    <row r="355" spans="2:35" ht="12.75" customHeight="1">
      <c r="B355" s="6"/>
      <c r="C355" s="4"/>
      <c r="D355" s="25"/>
      <c r="E355" s="27"/>
      <c r="F355" s="28" t="s">
        <v>223</v>
      </c>
      <c r="G355" s="154"/>
      <c r="H355" s="28"/>
      <c r="I355" s="155">
        <v>60.478000000000002</v>
      </c>
      <c r="J355" s="162" t="s">
        <v>2</v>
      </c>
      <c r="K355" s="45">
        <v>39.6</v>
      </c>
      <c r="L355" s="45"/>
      <c r="M355" s="71">
        <f t="shared" si="108"/>
        <v>39.6</v>
      </c>
      <c r="N355" s="176">
        <f t="shared" si="109"/>
        <v>2394.9288000000001</v>
      </c>
      <c r="O355" s="28"/>
      <c r="P355" s="28"/>
      <c r="Q355" s="28"/>
      <c r="R355" s="12"/>
      <c r="S355" s="24"/>
      <c r="T355" s="24"/>
      <c r="U355" s="24"/>
      <c r="V355" s="4"/>
      <c r="W355" s="29"/>
      <c r="X355" s="34"/>
      <c r="Y355" s="34"/>
      <c r="Z355" s="34"/>
      <c r="AA355" s="34"/>
      <c r="AB355" s="34"/>
      <c r="AC355" s="4"/>
      <c r="AD355" s="4"/>
      <c r="AE355" s="4"/>
      <c r="AF355" s="6"/>
      <c r="AG355" s="6"/>
      <c r="AH355" s="6"/>
      <c r="AI355" s="6"/>
    </row>
    <row r="356" spans="2:35" ht="12.75" customHeight="1">
      <c r="B356" s="6"/>
      <c r="C356" s="4"/>
      <c r="D356" s="25"/>
      <c r="E356" s="27"/>
      <c r="F356" s="28"/>
      <c r="G356" s="154"/>
      <c r="H356" s="28"/>
      <c r="I356" s="155"/>
      <c r="J356" s="162"/>
      <c r="K356" s="45"/>
      <c r="L356" s="45"/>
      <c r="M356" s="71"/>
      <c r="N356" s="176"/>
      <c r="O356" s="28"/>
      <c r="P356" s="28"/>
      <c r="Q356" s="28"/>
      <c r="R356" s="12"/>
      <c r="S356" s="24"/>
      <c r="T356" s="24"/>
      <c r="U356" s="24"/>
      <c r="V356" s="4"/>
      <c r="W356" s="29"/>
      <c r="X356" s="34"/>
      <c r="Y356" s="34"/>
      <c r="Z356" s="34"/>
      <c r="AA356" s="34"/>
      <c r="AB356" s="34"/>
      <c r="AC356" s="4"/>
      <c r="AD356" s="4"/>
      <c r="AE356" s="4"/>
      <c r="AF356" s="6"/>
      <c r="AG356" s="6"/>
      <c r="AH356" s="6"/>
      <c r="AI356" s="6"/>
    </row>
    <row r="357" spans="2:35" ht="12.75" customHeight="1">
      <c r="B357" s="6"/>
      <c r="C357" s="4"/>
      <c r="D357" s="42"/>
      <c r="E357" s="62" t="s">
        <v>224</v>
      </c>
      <c r="F357" s="63"/>
      <c r="G357" s="63"/>
      <c r="H357" s="64"/>
      <c r="I357" s="75"/>
      <c r="J357" s="65"/>
      <c r="K357" s="65"/>
      <c r="L357" s="65"/>
      <c r="M357" s="66"/>
      <c r="N357" s="67"/>
      <c r="O357" s="67"/>
      <c r="P357" s="68">
        <f>SUM(N358:N361)</f>
        <v>2763.6026880000004</v>
      </c>
      <c r="Q357" s="24"/>
      <c r="R357" s="12"/>
      <c r="S357" s="24"/>
      <c r="T357" s="24"/>
      <c r="U357" s="24"/>
      <c r="V357" s="4"/>
      <c r="W357" s="34"/>
      <c r="X357" s="34"/>
      <c r="Y357" s="34"/>
      <c r="Z357" s="34"/>
      <c r="AA357" s="34"/>
      <c r="AB357" s="34"/>
      <c r="AC357" s="4" t="s">
        <v>224</v>
      </c>
      <c r="AD357" s="3">
        <f>P357</f>
        <v>2763.6026880000004</v>
      </c>
      <c r="AE357" s="4"/>
      <c r="AF357" s="6"/>
      <c r="AG357" s="6"/>
      <c r="AH357" s="6"/>
      <c r="AI357" s="6"/>
    </row>
    <row r="358" spans="2:35" ht="12.75" customHeight="1">
      <c r="B358" s="6"/>
      <c r="C358" s="4"/>
      <c r="D358" s="25"/>
      <c r="E358" s="27" t="s">
        <v>224</v>
      </c>
      <c r="F358" s="28"/>
      <c r="G358" s="154"/>
      <c r="H358" s="28"/>
      <c r="I358" s="155"/>
      <c r="J358" s="162"/>
      <c r="K358" s="45"/>
      <c r="L358" s="45"/>
      <c r="M358" s="71"/>
      <c r="N358" s="176"/>
      <c r="O358" s="28"/>
      <c r="P358" s="28"/>
      <c r="Q358" s="28"/>
      <c r="R358" s="12"/>
      <c r="S358" s="24"/>
      <c r="T358" s="24"/>
      <c r="U358" s="24"/>
      <c r="V358" s="4"/>
      <c r="W358" s="29"/>
      <c r="X358" s="34"/>
      <c r="Y358" s="34"/>
      <c r="Z358" s="34"/>
      <c r="AA358" s="34"/>
      <c r="AB358" s="34"/>
      <c r="AC358" s="4"/>
      <c r="AD358" s="4"/>
      <c r="AE358" s="4"/>
      <c r="AF358" s="6"/>
      <c r="AG358" s="6"/>
      <c r="AH358" s="6"/>
      <c r="AI358" s="6"/>
    </row>
    <row r="359" spans="2:35" ht="12.75" customHeight="1">
      <c r="B359" s="6"/>
      <c r="C359" s="4"/>
      <c r="D359" s="25"/>
      <c r="E359" s="27"/>
      <c r="F359" s="28" t="s">
        <v>222</v>
      </c>
      <c r="G359" s="154"/>
      <c r="H359" s="28"/>
      <c r="I359" s="155">
        <v>60.478000000000002</v>
      </c>
      <c r="J359" s="162" t="s">
        <v>2</v>
      </c>
      <c r="K359" s="45"/>
      <c r="L359" s="45">
        <v>4.8960000000000008</v>
      </c>
      <c r="M359" s="71">
        <f t="shared" ref="M359:M360" si="110">SUM(K359:L359)</f>
        <v>4.8960000000000008</v>
      </c>
      <c r="N359" s="176">
        <f t="shared" ref="N359:N360" si="111">M359*I359</f>
        <v>296.10028800000003</v>
      </c>
      <c r="O359" s="28"/>
      <c r="P359" s="28"/>
      <c r="Q359" s="28"/>
      <c r="R359" s="12"/>
      <c r="S359" s="24"/>
      <c r="T359" s="24"/>
      <c r="U359" s="24"/>
      <c r="V359" s="4"/>
      <c r="W359" s="29"/>
      <c r="X359" s="34"/>
      <c r="Y359" s="34"/>
      <c r="Z359" s="34"/>
      <c r="AA359" s="34"/>
      <c r="AB359" s="34"/>
      <c r="AC359" s="4"/>
      <c r="AD359" s="4"/>
      <c r="AE359" s="4"/>
      <c r="AF359" s="6"/>
      <c r="AG359" s="6"/>
      <c r="AH359" s="6"/>
      <c r="AI359" s="6"/>
    </row>
    <row r="360" spans="2:35" ht="12.75" customHeight="1">
      <c r="B360" s="6"/>
      <c r="C360" s="4"/>
      <c r="D360" s="25"/>
      <c r="E360" s="27"/>
      <c r="F360" s="28" t="s">
        <v>223</v>
      </c>
      <c r="G360" s="154"/>
      <c r="H360" s="28"/>
      <c r="I360" s="155">
        <v>60.478000000000002</v>
      </c>
      <c r="J360" s="162" t="s">
        <v>2</v>
      </c>
      <c r="K360" s="45"/>
      <c r="L360" s="45">
        <v>40.800000000000004</v>
      </c>
      <c r="M360" s="71">
        <f t="shared" si="110"/>
        <v>40.800000000000004</v>
      </c>
      <c r="N360" s="176">
        <f t="shared" si="111"/>
        <v>2467.5024000000003</v>
      </c>
      <c r="O360" s="28"/>
      <c r="P360" s="28"/>
      <c r="Q360" s="28"/>
      <c r="R360" s="12"/>
      <c r="S360" s="24"/>
      <c r="T360" s="24"/>
      <c r="U360" s="24"/>
      <c r="V360" s="4"/>
      <c r="W360" s="29"/>
      <c r="X360" s="34"/>
      <c r="Y360" s="34"/>
      <c r="Z360" s="34"/>
      <c r="AA360" s="34"/>
      <c r="AB360" s="34"/>
      <c r="AC360" s="4"/>
      <c r="AD360" s="4"/>
      <c r="AE360" s="4"/>
      <c r="AF360" s="6"/>
      <c r="AG360" s="6"/>
      <c r="AH360" s="6"/>
      <c r="AI360" s="6"/>
    </row>
    <row r="361" spans="2:35" ht="12.75" customHeight="1">
      <c r="B361" s="6"/>
      <c r="C361" s="4"/>
      <c r="D361" s="25"/>
      <c r="E361" s="27"/>
      <c r="F361" s="28"/>
      <c r="G361" s="154"/>
      <c r="H361" s="28"/>
      <c r="I361" s="155"/>
      <c r="J361" s="162"/>
      <c r="K361" s="45"/>
      <c r="L361" s="45"/>
      <c r="M361" s="71"/>
      <c r="N361" s="176"/>
      <c r="O361" s="28"/>
      <c r="P361" s="28"/>
      <c r="Q361" s="28"/>
      <c r="R361" s="12"/>
      <c r="S361" s="24"/>
      <c r="T361" s="24"/>
      <c r="U361" s="24"/>
      <c r="V361" s="4"/>
      <c r="W361" s="29"/>
      <c r="X361" s="34"/>
      <c r="Y361" s="34"/>
      <c r="Z361" s="34"/>
      <c r="AA361" s="34"/>
      <c r="AB361" s="34"/>
      <c r="AC361" s="4"/>
      <c r="AD361" s="4"/>
      <c r="AE361" s="4"/>
      <c r="AF361" s="6"/>
      <c r="AG361" s="6"/>
      <c r="AH361" s="6"/>
      <c r="AI361" s="6"/>
    </row>
    <row r="362" spans="2:35" ht="12.75" customHeight="1">
      <c r="B362" s="6"/>
      <c r="C362" s="4"/>
      <c r="D362" s="42"/>
      <c r="E362" s="62" t="s">
        <v>225</v>
      </c>
      <c r="F362" s="63"/>
      <c r="G362" s="63"/>
      <c r="H362" s="64"/>
      <c r="I362" s="75"/>
      <c r="J362" s="65"/>
      <c r="K362" s="65"/>
      <c r="L362" s="65"/>
      <c r="M362" s="66"/>
      <c r="N362" s="67"/>
      <c r="O362" s="67"/>
      <c r="P362" s="68">
        <f>SUM(N363:N366)</f>
        <v>12355.9506</v>
      </c>
      <c r="Q362" s="24"/>
      <c r="R362" s="12"/>
      <c r="S362" s="24"/>
      <c r="T362" s="24"/>
      <c r="U362" s="24"/>
      <c r="V362" s="4"/>
      <c r="W362" s="34"/>
      <c r="X362" s="34"/>
      <c r="Y362" s="34"/>
      <c r="Z362" s="34"/>
      <c r="AA362" s="34"/>
      <c r="AB362" s="34"/>
      <c r="AC362" s="4" t="str">
        <f>E362</f>
        <v>Waterproofing</v>
      </c>
      <c r="AD362" s="3">
        <f>P362</f>
        <v>12355.9506</v>
      </c>
      <c r="AE362" s="4"/>
      <c r="AF362" s="6"/>
      <c r="AG362" s="6"/>
      <c r="AH362" s="6"/>
      <c r="AI362" s="6"/>
    </row>
    <row r="363" spans="2:35" ht="12.75" customHeight="1">
      <c r="B363" s="6"/>
      <c r="C363" s="4"/>
      <c r="D363" s="25"/>
      <c r="E363" s="27"/>
      <c r="F363" s="28" t="s">
        <v>226</v>
      </c>
      <c r="G363" s="154"/>
      <c r="H363" s="28"/>
      <c r="I363" s="155">
        <v>157.44</v>
      </c>
      <c r="J363" s="162" t="s">
        <v>2</v>
      </c>
      <c r="K363" s="45">
        <v>56.7</v>
      </c>
      <c r="L363" s="45"/>
      <c r="M363" s="71">
        <f t="shared" ref="M363:M364" si="112">SUM(K363:L363)</f>
        <v>56.7</v>
      </c>
      <c r="N363" s="176">
        <f t="shared" ref="N363:N364" si="113">M363*I363</f>
        <v>8926.848</v>
      </c>
      <c r="O363" s="28"/>
      <c r="P363" s="28"/>
      <c r="Q363" s="28"/>
      <c r="R363" s="12"/>
      <c r="S363" s="24"/>
      <c r="T363" s="24"/>
      <c r="U363" s="24"/>
      <c r="V363" s="4"/>
      <c r="W363" s="29"/>
      <c r="X363" s="34"/>
      <c r="Y363" s="34"/>
      <c r="Z363" s="34"/>
      <c r="AA363" s="34"/>
      <c r="AB363" s="34"/>
      <c r="AC363" s="4"/>
      <c r="AD363" s="4"/>
      <c r="AE363" s="4"/>
      <c r="AF363" s="6"/>
      <c r="AG363" s="6"/>
      <c r="AH363" s="6"/>
      <c r="AI363" s="6"/>
    </row>
    <row r="364" spans="2:35" ht="12.75" customHeight="1">
      <c r="B364" s="6"/>
      <c r="C364" s="4"/>
      <c r="D364" s="25"/>
      <c r="E364" s="27"/>
      <c r="F364" s="28" t="s">
        <v>227</v>
      </c>
      <c r="G364" s="154"/>
      <c r="H364" s="28"/>
      <c r="I364" s="155">
        <v>60.478000000000002</v>
      </c>
      <c r="J364" s="162" t="s">
        <v>2</v>
      </c>
      <c r="K364" s="45">
        <v>56.7</v>
      </c>
      <c r="L364" s="45"/>
      <c r="M364" s="71">
        <f t="shared" si="112"/>
        <v>56.7</v>
      </c>
      <c r="N364" s="176">
        <f t="shared" si="113"/>
        <v>3429.1026000000002</v>
      </c>
      <c r="O364" s="28"/>
      <c r="P364" s="28"/>
      <c r="Q364" s="28"/>
      <c r="R364" s="12"/>
      <c r="S364" s="24"/>
      <c r="T364" s="24"/>
      <c r="U364" s="24"/>
      <c r="V364" s="4"/>
      <c r="W364" s="29"/>
      <c r="X364" s="34"/>
      <c r="Y364" s="34"/>
      <c r="Z364" s="34"/>
      <c r="AA364" s="34"/>
      <c r="AB364" s="34"/>
      <c r="AC364" s="4"/>
      <c r="AD364" s="4"/>
      <c r="AE364" s="4"/>
      <c r="AF364" s="6"/>
      <c r="AG364" s="6"/>
      <c r="AH364" s="6"/>
      <c r="AI364" s="6"/>
    </row>
    <row r="365" spans="2:35" ht="12.75" customHeight="1">
      <c r="B365" s="6"/>
      <c r="C365" s="4"/>
      <c r="D365" s="25"/>
      <c r="E365" s="27"/>
      <c r="F365" s="28"/>
      <c r="G365" s="154"/>
      <c r="H365" s="28"/>
      <c r="I365" s="155"/>
      <c r="J365" s="162"/>
      <c r="K365" s="45"/>
      <c r="L365" s="45"/>
      <c r="M365" s="71"/>
      <c r="N365" s="176"/>
      <c r="O365" s="28"/>
      <c r="P365" s="28"/>
      <c r="Q365" s="28"/>
      <c r="R365" s="12"/>
      <c r="S365" s="24"/>
      <c r="T365" s="24"/>
      <c r="U365" s="24"/>
      <c r="V365" s="4"/>
      <c r="W365" s="29"/>
      <c r="X365" s="34"/>
      <c r="Y365" s="34"/>
      <c r="Z365" s="34"/>
      <c r="AA365" s="34"/>
      <c r="AB365" s="34"/>
      <c r="AC365" s="4"/>
      <c r="AD365" s="4"/>
      <c r="AE365" s="4"/>
      <c r="AF365" s="6"/>
      <c r="AG365" s="6"/>
      <c r="AH365" s="6"/>
      <c r="AI365" s="6"/>
    </row>
    <row r="366" spans="2:35" ht="12.75" customHeight="1">
      <c r="B366" s="6"/>
      <c r="C366" s="4"/>
      <c r="D366" s="25"/>
      <c r="E366" s="27"/>
      <c r="F366" s="28"/>
      <c r="G366" s="154"/>
      <c r="H366" s="28"/>
      <c r="I366" s="155"/>
      <c r="J366" s="162"/>
      <c r="K366" s="45"/>
      <c r="L366" s="45"/>
      <c r="M366" s="71"/>
      <c r="N366" s="176"/>
      <c r="O366" s="28"/>
      <c r="P366" s="28"/>
      <c r="Q366" s="28"/>
      <c r="R366" s="12"/>
      <c r="S366" s="24"/>
      <c r="T366" s="24"/>
      <c r="U366" s="24"/>
      <c r="V366" s="4"/>
      <c r="W366" s="29"/>
      <c r="X366" s="34"/>
      <c r="Y366" s="34"/>
      <c r="Z366" s="34"/>
      <c r="AA366" s="34"/>
      <c r="AB366" s="34"/>
      <c r="AC366" s="4"/>
      <c r="AD366" s="4"/>
      <c r="AE366" s="4"/>
      <c r="AF366" s="6"/>
      <c r="AG366" s="6"/>
      <c r="AH366" s="6"/>
      <c r="AI366" s="6"/>
    </row>
    <row r="367" spans="2:35" ht="12.75" hidden="1" customHeight="1" outlineLevel="1">
      <c r="B367" s="6"/>
      <c r="C367" s="10"/>
      <c r="D367" s="40" t="s">
        <v>34</v>
      </c>
      <c r="E367" s="50"/>
      <c r="F367" s="51"/>
      <c r="G367" s="52"/>
      <c r="H367" s="57"/>
      <c r="I367" s="79" t="s">
        <v>337</v>
      </c>
      <c r="J367" s="55" t="s">
        <v>23</v>
      </c>
      <c r="K367" s="54" t="s">
        <v>356</v>
      </c>
      <c r="L367" s="54" t="s">
        <v>339</v>
      </c>
      <c r="M367" s="55" t="s">
        <v>340</v>
      </c>
      <c r="N367" s="56" t="s">
        <v>302</v>
      </c>
      <c r="O367" s="57"/>
      <c r="P367" s="57" t="s">
        <v>353</v>
      </c>
      <c r="Q367" s="58"/>
      <c r="R367" s="40"/>
      <c r="S367" s="40" t="s">
        <v>34</v>
      </c>
      <c r="T367" s="40"/>
      <c r="U367" s="59">
        <f>B367</f>
        <v>0</v>
      </c>
      <c r="V367" s="6"/>
      <c r="W367" s="60">
        <f>SUM(N368:N368)</f>
        <v>0</v>
      </c>
      <c r="X367" s="61"/>
      <c r="Y367" s="61">
        <f>SUM(W367:X367)</f>
        <v>0</v>
      </c>
      <c r="Z367" s="61">
        <f>Y367*$N$457</f>
        <v>0</v>
      </c>
      <c r="AA367" s="61">
        <f>SUM(Y367:Z367)</f>
        <v>0</v>
      </c>
      <c r="AB367" s="42"/>
      <c r="AC367" s="4" t="str">
        <f>D367</f>
        <v>Cabinets</v>
      </c>
      <c r="AD367" s="3">
        <f>W367</f>
        <v>0</v>
      </c>
      <c r="AE367" s="4"/>
      <c r="AF367" s="6"/>
      <c r="AG367" s="6"/>
      <c r="AH367" s="6"/>
      <c r="AI367" s="6"/>
    </row>
    <row r="368" spans="2:35" ht="12.75" hidden="1" customHeight="1" outlineLevel="1">
      <c r="B368" s="6"/>
      <c r="C368" s="4"/>
      <c r="D368" s="25"/>
      <c r="E368" s="27"/>
      <c r="F368" s="28"/>
      <c r="G368" s="154"/>
      <c r="H368" s="28"/>
      <c r="I368" s="155"/>
      <c r="J368" s="26"/>
      <c r="K368" s="8"/>
      <c r="L368" s="8"/>
      <c r="M368" s="71"/>
      <c r="N368" s="175"/>
      <c r="O368" s="28"/>
      <c r="P368" s="28"/>
      <c r="Q368" s="28"/>
      <c r="R368" s="12"/>
      <c r="S368" s="24"/>
      <c r="T368" s="24"/>
      <c r="U368" s="24"/>
      <c r="V368" s="4"/>
      <c r="W368" s="29"/>
      <c r="X368" s="34"/>
      <c r="Y368" s="34"/>
      <c r="Z368" s="34"/>
      <c r="AA368" s="34"/>
      <c r="AB368" s="34"/>
      <c r="AC368" s="4"/>
      <c r="AD368" s="4"/>
      <c r="AE368" s="4"/>
      <c r="AF368" s="6"/>
      <c r="AG368" s="6"/>
      <c r="AH368" s="6"/>
      <c r="AI368" s="6"/>
    </row>
    <row r="369" spans="2:35" ht="12.75" hidden="1" customHeight="1" outlineLevel="1">
      <c r="B369" s="6"/>
      <c r="C369" s="4"/>
      <c r="D369" s="25"/>
      <c r="E369" s="29"/>
      <c r="F369" s="163"/>
      <c r="G369" s="164"/>
      <c r="H369" s="156"/>
      <c r="I369" s="162"/>
      <c r="J369" s="162"/>
      <c r="K369" s="15"/>
      <c r="L369" s="15"/>
      <c r="M369" s="45"/>
      <c r="N369" s="176"/>
      <c r="O369" s="156"/>
      <c r="P369" s="156"/>
      <c r="Q369" s="156"/>
      <c r="R369" s="9"/>
      <c r="S369" s="43"/>
      <c r="T369" s="43"/>
      <c r="U369" s="43"/>
      <c r="V369" s="4"/>
      <c r="W369" s="29"/>
      <c r="X369" s="34"/>
      <c r="Y369" s="34"/>
      <c r="Z369" s="34"/>
      <c r="AA369" s="34"/>
      <c r="AB369" s="34"/>
      <c r="AC369" s="4"/>
      <c r="AD369" s="4"/>
      <c r="AE369" s="4"/>
      <c r="AF369" s="6"/>
      <c r="AG369" s="6"/>
      <c r="AH369" s="6"/>
      <c r="AI369" s="6"/>
    </row>
    <row r="370" spans="2:35" ht="12.75" hidden="1" customHeight="1" outlineLevel="1">
      <c r="B370" s="6"/>
      <c r="C370" s="10"/>
      <c r="D370" s="40" t="s">
        <v>233</v>
      </c>
      <c r="E370" s="50"/>
      <c r="F370" s="51"/>
      <c r="G370" s="52"/>
      <c r="H370" s="57"/>
      <c r="I370" s="79" t="s">
        <v>337</v>
      </c>
      <c r="J370" s="55" t="s">
        <v>23</v>
      </c>
      <c r="K370" s="54" t="s">
        <v>356</v>
      </c>
      <c r="L370" s="54" t="s">
        <v>339</v>
      </c>
      <c r="M370" s="55" t="s">
        <v>340</v>
      </c>
      <c r="N370" s="56" t="s">
        <v>302</v>
      </c>
      <c r="O370" s="57"/>
      <c r="P370" s="57" t="s">
        <v>353</v>
      </c>
      <c r="Q370" s="58"/>
      <c r="R370" s="40"/>
      <c r="S370" s="40" t="s">
        <v>233</v>
      </c>
      <c r="T370" s="40"/>
      <c r="U370" s="59">
        <f>B370</f>
        <v>0</v>
      </c>
      <c r="V370" s="6"/>
      <c r="W370" s="60">
        <f>SUM(N371:N371)</f>
        <v>0</v>
      </c>
      <c r="X370" s="61">
        <f>VLOOKUP(S370,$R$418:$S$442,2,0)</f>
        <v>0</v>
      </c>
      <c r="Y370" s="61">
        <f>SUM(W370:X370)</f>
        <v>0</v>
      </c>
      <c r="Z370" s="61">
        <f>Y370*$N$457</f>
        <v>0</v>
      </c>
      <c r="AA370" s="61">
        <f>SUM(Y370:Z370)</f>
        <v>0</v>
      </c>
      <c r="AB370" s="42"/>
      <c r="AC370" s="4" t="s">
        <v>233</v>
      </c>
      <c r="AD370" s="3">
        <f>SUM(AD371:$AD$371)</f>
        <v>0</v>
      </c>
      <c r="AE370" s="4"/>
      <c r="AF370" s="6"/>
      <c r="AG370" s="6"/>
      <c r="AH370" s="6"/>
      <c r="AI370" s="6"/>
    </row>
    <row r="371" spans="2:35" ht="12.5" hidden="1" customHeight="1" outlineLevel="1">
      <c r="B371" s="6"/>
      <c r="C371" s="4"/>
      <c r="D371" s="6"/>
      <c r="E371" s="27"/>
      <c r="F371" s="28"/>
      <c r="G371" s="154"/>
      <c r="H371" s="28"/>
      <c r="I371" s="155"/>
      <c r="J371" s="26"/>
      <c r="K371" s="8"/>
      <c r="L371" s="8"/>
      <c r="M371" s="81"/>
      <c r="N371" s="175"/>
      <c r="O371" s="28"/>
      <c r="P371" s="28"/>
      <c r="Q371" s="28"/>
      <c r="R371" s="12"/>
      <c r="S371" s="24"/>
      <c r="T371" s="24"/>
      <c r="U371" s="24"/>
      <c r="V371" s="4"/>
      <c r="W371" s="29"/>
      <c r="X371" s="34"/>
      <c r="Y371" s="34"/>
      <c r="Z371" s="34"/>
      <c r="AA371" s="34"/>
      <c r="AB371" s="34"/>
      <c r="AC371" s="4"/>
      <c r="AD371" s="4"/>
      <c r="AE371" s="4"/>
      <c r="AF371" s="6"/>
      <c r="AG371" s="6"/>
      <c r="AH371" s="6"/>
      <c r="AI371" s="6"/>
    </row>
    <row r="372" spans="2:35" ht="12.75" hidden="1" customHeight="1" outlineLevel="1">
      <c r="B372" s="6"/>
      <c r="C372" s="4"/>
      <c r="D372" s="25"/>
      <c r="E372" s="29"/>
      <c r="F372" s="163"/>
      <c r="G372" s="164"/>
      <c r="H372" s="156"/>
      <c r="I372" s="162"/>
      <c r="J372" s="162"/>
      <c r="K372" s="15"/>
      <c r="L372" s="15"/>
      <c r="M372" s="45"/>
      <c r="N372" s="176"/>
      <c r="O372" s="156"/>
      <c r="P372" s="156"/>
      <c r="Q372" s="156"/>
      <c r="R372" s="9"/>
      <c r="S372" s="43"/>
      <c r="T372" s="43"/>
      <c r="U372" s="43"/>
      <c r="V372" s="4"/>
      <c r="W372" s="29"/>
      <c r="X372" s="34"/>
      <c r="Y372" s="34"/>
      <c r="Z372" s="34"/>
      <c r="AA372" s="34"/>
      <c r="AB372" s="34"/>
      <c r="AC372" s="4"/>
      <c r="AD372" s="4"/>
      <c r="AE372" s="4"/>
      <c r="AF372" s="6"/>
      <c r="AG372" s="6"/>
      <c r="AH372" s="6"/>
      <c r="AI372" s="6"/>
    </row>
    <row r="373" spans="2:35" ht="12.75" customHeight="1" collapsed="1">
      <c r="B373" s="6"/>
      <c r="C373" s="10"/>
      <c r="D373" s="40" t="s">
        <v>240</v>
      </c>
      <c r="E373" s="50"/>
      <c r="F373" s="51"/>
      <c r="G373" s="53">
        <v>0</v>
      </c>
      <c r="H373" s="57"/>
      <c r="I373" s="79" t="s">
        <v>337</v>
      </c>
      <c r="J373" s="55" t="s">
        <v>23</v>
      </c>
      <c r="K373" s="54" t="s">
        <v>356</v>
      </c>
      <c r="L373" s="54" t="s">
        <v>339</v>
      </c>
      <c r="M373" s="55" t="s">
        <v>340</v>
      </c>
      <c r="N373" s="56" t="s">
        <v>302</v>
      </c>
      <c r="O373" s="57"/>
      <c r="P373" s="57" t="s">
        <v>353</v>
      </c>
      <c r="Q373" s="58"/>
      <c r="R373" s="40"/>
      <c r="S373" s="40" t="s">
        <v>240</v>
      </c>
      <c r="T373" s="40"/>
      <c r="U373" s="59">
        <f>B373</f>
        <v>0</v>
      </c>
      <c r="V373" s="6"/>
      <c r="W373" s="60">
        <f>SUM(N374:N384)</f>
        <v>16382.9613488</v>
      </c>
      <c r="X373" s="61">
        <f>VLOOKUP(S373,$R$418:$S$442,2,0)</f>
        <v>750</v>
      </c>
      <c r="Y373" s="61">
        <f>SUM(W373:X373)</f>
        <v>17132.9613488</v>
      </c>
      <c r="Z373" s="61">
        <f>Y373*$N$457</f>
        <v>3426.5922697599999</v>
      </c>
      <c r="AA373" s="61">
        <f>SUM(Y373:Z373)</f>
        <v>20559.553618559999</v>
      </c>
      <c r="AB373" s="42"/>
      <c r="AC373" s="4" t="str">
        <f>D373</f>
        <v>Painting</v>
      </c>
      <c r="AD373" s="3">
        <f>W373</f>
        <v>16382.9613488</v>
      </c>
      <c r="AE373" s="4"/>
      <c r="AF373" s="6"/>
      <c r="AG373" s="6"/>
      <c r="AH373" s="6"/>
      <c r="AI373" s="6"/>
    </row>
    <row r="374" spans="2:35" ht="12.75" customHeight="1">
      <c r="B374" s="6"/>
      <c r="C374" s="4"/>
      <c r="D374" s="42"/>
      <c r="E374" s="62" t="s">
        <v>241</v>
      </c>
      <c r="F374" s="63"/>
      <c r="G374" s="63"/>
      <c r="H374" s="64"/>
      <c r="I374" s="75"/>
      <c r="J374" s="65"/>
      <c r="K374" s="65"/>
      <c r="L374" s="65"/>
      <c r="M374" s="66"/>
      <c r="N374" s="67"/>
      <c r="O374" s="67"/>
      <c r="P374" s="68">
        <f>SUM(N375:N383)</f>
        <v>16382.9613488</v>
      </c>
      <c r="Q374" s="24"/>
      <c r="R374" s="12"/>
      <c r="S374" s="24"/>
      <c r="T374" s="24"/>
      <c r="U374" s="24"/>
      <c r="V374" s="4"/>
      <c r="W374" s="34"/>
      <c r="X374" s="34"/>
      <c r="Y374" s="34"/>
      <c r="Z374" s="34"/>
      <c r="AA374" s="34"/>
      <c r="AB374" s="34"/>
      <c r="AC374" s="4"/>
      <c r="AD374" s="3"/>
      <c r="AE374" s="4"/>
      <c r="AF374" s="6"/>
      <c r="AG374" s="6"/>
      <c r="AH374" s="6"/>
      <c r="AI374" s="6"/>
    </row>
    <row r="375" spans="2:35" ht="12.75" customHeight="1">
      <c r="B375" s="6"/>
      <c r="C375" s="4"/>
      <c r="D375" s="25"/>
      <c r="E375" s="27" t="s">
        <v>215</v>
      </c>
      <c r="F375" s="28"/>
      <c r="G375" s="154"/>
      <c r="H375" s="28"/>
      <c r="I375" s="155"/>
      <c r="J375" s="18"/>
      <c r="K375" s="18"/>
      <c r="L375" s="18"/>
      <c r="M375" s="81"/>
      <c r="N375" s="175"/>
      <c r="O375" s="28"/>
      <c r="P375" s="28"/>
      <c r="Q375" s="28"/>
      <c r="R375" s="12"/>
      <c r="S375" s="24"/>
      <c r="T375" s="24"/>
      <c r="U375" s="24"/>
      <c r="V375" s="4"/>
      <c r="W375" s="29"/>
      <c r="X375" s="34"/>
      <c r="Y375" s="34"/>
      <c r="Z375" s="34"/>
      <c r="AA375" s="34"/>
      <c r="AB375" s="34"/>
      <c r="AC375" s="4"/>
      <c r="AD375" s="4"/>
      <c r="AE375" s="4"/>
      <c r="AF375" s="6"/>
      <c r="AG375" s="6"/>
      <c r="AH375" s="6"/>
      <c r="AI375" s="6"/>
    </row>
    <row r="376" spans="2:35" ht="12.75" customHeight="1">
      <c r="B376" s="6"/>
      <c r="C376" s="4"/>
      <c r="D376" s="25"/>
      <c r="E376" s="27"/>
      <c r="F376" s="28" t="s">
        <v>242</v>
      </c>
      <c r="G376" s="154"/>
      <c r="H376" s="28"/>
      <c r="I376" s="155">
        <v>3</v>
      </c>
      <c r="J376" s="26" t="s">
        <v>11</v>
      </c>
      <c r="K376" s="45"/>
      <c r="L376" s="45">
        <v>103.74</v>
      </c>
      <c r="M376" s="71">
        <f t="shared" ref="M376:M379" si="114">SUM(K376:L376)</f>
        <v>103.74</v>
      </c>
      <c r="N376" s="176">
        <f t="shared" ref="N376:N379" si="115">M376*I376</f>
        <v>311.21999999999997</v>
      </c>
      <c r="O376" s="28"/>
      <c r="P376" s="28"/>
      <c r="Q376" s="28"/>
      <c r="R376" s="12"/>
      <c r="S376" s="24"/>
      <c r="T376" s="24"/>
      <c r="U376" s="24"/>
      <c r="V376" s="4"/>
      <c r="W376" s="29"/>
      <c r="X376" s="34"/>
      <c r="Y376" s="34"/>
      <c r="Z376" s="34"/>
      <c r="AA376" s="34"/>
      <c r="AB376" s="34"/>
      <c r="AC376" s="4"/>
      <c r="AD376" s="4"/>
      <c r="AE376" s="4"/>
      <c r="AF376" s="6"/>
      <c r="AG376" s="6"/>
      <c r="AH376" s="6"/>
      <c r="AI376" s="6"/>
    </row>
    <row r="377" spans="2:35" ht="12.75" customHeight="1">
      <c r="B377" s="6"/>
      <c r="C377" s="4"/>
      <c r="D377" s="25"/>
      <c r="E377" s="27"/>
      <c r="F377" s="28" t="s">
        <v>243</v>
      </c>
      <c r="G377" s="154"/>
      <c r="H377" s="28"/>
      <c r="I377" s="155">
        <v>224.82999999999998</v>
      </c>
      <c r="J377" s="26" t="s">
        <v>2</v>
      </c>
      <c r="K377" s="45"/>
      <c r="L377" s="45">
        <v>9.1999999999999993</v>
      </c>
      <c r="M377" s="71">
        <f t="shared" si="114"/>
        <v>9.1999999999999993</v>
      </c>
      <c r="N377" s="176">
        <f t="shared" si="115"/>
        <v>2068.4359999999997</v>
      </c>
      <c r="O377" s="28"/>
      <c r="P377" s="28"/>
      <c r="Q377" s="28"/>
      <c r="R377" s="12"/>
      <c r="S377" s="24"/>
      <c r="T377" s="24"/>
      <c r="U377" s="24"/>
      <c r="V377" s="4"/>
      <c r="W377" s="29"/>
      <c r="X377" s="34"/>
      <c r="Y377" s="34"/>
      <c r="Z377" s="34"/>
      <c r="AA377" s="34"/>
      <c r="AB377" s="34"/>
      <c r="AC377" s="4"/>
      <c r="AD377" s="4"/>
      <c r="AE377" s="4"/>
      <c r="AF377" s="6"/>
      <c r="AG377" s="6"/>
      <c r="AH377" s="6"/>
      <c r="AI377" s="6"/>
    </row>
    <row r="378" spans="2:35" ht="12.75" customHeight="1">
      <c r="B378" s="6"/>
      <c r="C378" s="4"/>
      <c r="D378" s="25"/>
      <c r="E378" s="27"/>
      <c r="F378" s="28" t="s">
        <v>149</v>
      </c>
      <c r="G378" s="154"/>
      <c r="H378" s="28"/>
      <c r="I378" s="155">
        <v>163.28400000000002</v>
      </c>
      <c r="J378" s="26" t="s">
        <v>2</v>
      </c>
      <c r="K378" s="45"/>
      <c r="L378" s="45">
        <v>18.673200000000001</v>
      </c>
      <c r="M378" s="71">
        <f t="shared" si="114"/>
        <v>18.673200000000001</v>
      </c>
      <c r="N378" s="176">
        <f t="shared" si="115"/>
        <v>3049.0347888000006</v>
      </c>
      <c r="O378" s="28"/>
      <c r="P378" s="28"/>
      <c r="Q378" s="28"/>
      <c r="R378" s="12"/>
      <c r="S378" s="24"/>
      <c r="T378" s="24"/>
      <c r="U378" s="24"/>
      <c r="V378" s="4"/>
      <c r="W378" s="29"/>
      <c r="X378" s="34"/>
      <c r="Y378" s="34"/>
      <c r="Z378" s="34"/>
      <c r="AA378" s="34"/>
      <c r="AB378" s="34"/>
      <c r="AC378" s="4"/>
      <c r="AD378" s="4"/>
      <c r="AE378" s="4"/>
      <c r="AF378" s="6"/>
      <c r="AG378" s="6"/>
      <c r="AH378" s="6"/>
      <c r="AI378" s="6"/>
    </row>
    <row r="379" spans="2:35" ht="12.75" customHeight="1">
      <c r="B379" s="6"/>
      <c r="C379" s="4"/>
      <c r="D379" s="25"/>
      <c r="E379" s="27"/>
      <c r="F379" s="28" t="s">
        <v>244</v>
      </c>
      <c r="G379" s="154"/>
      <c r="H379" s="28"/>
      <c r="I379" s="155">
        <v>71.36</v>
      </c>
      <c r="J379" s="26" t="s">
        <v>12</v>
      </c>
      <c r="K379" s="45"/>
      <c r="L379" s="45">
        <v>7.3709999999999996</v>
      </c>
      <c r="M379" s="71">
        <f t="shared" si="114"/>
        <v>7.3709999999999996</v>
      </c>
      <c r="N379" s="176">
        <f t="shared" si="115"/>
        <v>525.99455999999998</v>
      </c>
      <c r="O379" s="28"/>
      <c r="P379" s="28"/>
      <c r="Q379" s="28"/>
      <c r="R379" s="12"/>
      <c r="S379" s="24"/>
      <c r="T379" s="24"/>
      <c r="U379" s="24"/>
      <c r="V379" s="4"/>
      <c r="W379" s="29"/>
      <c r="X379" s="34"/>
      <c r="Y379" s="34"/>
      <c r="Z379" s="34"/>
      <c r="AA379" s="34"/>
      <c r="AB379" s="34"/>
      <c r="AC379" s="4"/>
      <c r="AD379" s="4"/>
      <c r="AE379" s="4"/>
      <c r="AF379" s="6"/>
      <c r="AG379" s="6"/>
      <c r="AH379" s="6"/>
      <c r="AI379" s="6"/>
    </row>
    <row r="380" spans="2:35" ht="12.75" customHeight="1">
      <c r="B380" s="6"/>
      <c r="C380" s="4"/>
      <c r="D380" s="25"/>
      <c r="E380" s="27"/>
      <c r="F380" s="12"/>
      <c r="G380" s="171"/>
      <c r="H380" s="12"/>
      <c r="I380" s="20"/>
      <c r="J380" s="18"/>
      <c r="K380" s="18"/>
      <c r="L380" s="45"/>
      <c r="M380" s="81"/>
      <c r="N380" s="175"/>
      <c r="O380" s="28"/>
      <c r="P380" s="28"/>
      <c r="Q380" s="28"/>
      <c r="R380" s="12"/>
      <c r="S380" s="24"/>
      <c r="T380" s="24"/>
      <c r="U380" s="24"/>
      <c r="V380" s="4"/>
      <c r="W380" s="29"/>
      <c r="X380" s="34"/>
      <c r="Y380" s="34"/>
      <c r="Z380" s="34"/>
      <c r="AA380" s="34"/>
      <c r="AB380" s="34"/>
      <c r="AC380" s="4"/>
      <c r="AD380" s="4"/>
      <c r="AE380" s="4"/>
      <c r="AF380" s="6"/>
      <c r="AG380" s="6"/>
      <c r="AH380" s="6"/>
      <c r="AI380" s="6"/>
    </row>
    <row r="381" spans="2:35" ht="12.75" customHeight="1">
      <c r="B381" s="6"/>
      <c r="C381" s="4"/>
      <c r="D381" s="25"/>
      <c r="E381" s="27" t="s">
        <v>245</v>
      </c>
      <c r="F381" s="12"/>
      <c r="G381" s="171"/>
      <c r="H381" s="12"/>
      <c r="I381" s="20"/>
      <c r="J381" s="18"/>
      <c r="K381" s="18"/>
      <c r="L381" s="45"/>
      <c r="M381" s="81"/>
      <c r="N381" s="175"/>
      <c r="O381" s="28"/>
      <c r="P381" s="28"/>
      <c r="Q381" s="28"/>
      <c r="R381" s="12"/>
      <c r="S381" s="24"/>
      <c r="T381" s="24"/>
      <c r="U381" s="24"/>
      <c r="V381" s="4"/>
      <c r="W381" s="29"/>
      <c r="X381" s="34"/>
      <c r="Y381" s="34"/>
      <c r="Z381" s="34"/>
      <c r="AA381" s="34"/>
      <c r="AB381" s="34"/>
      <c r="AC381" s="4"/>
      <c r="AD381" s="4"/>
      <c r="AE381" s="4"/>
      <c r="AF381" s="6"/>
      <c r="AG381" s="6"/>
      <c r="AH381" s="6"/>
      <c r="AI381" s="6"/>
    </row>
    <row r="382" spans="2:35" ht="12.75" customHeight="1">
      <c r="B382" s="6"/>
      <c r="C382" s="4"/>
      <c r="D382" s="25"/>
      <c r="E382" s="27"/>
      <c r="F382" s="12" t="s">
        <v>246</v>
      </c>
      <c r="G382" s="171"/>
      <c r="H382" s="12"/>
      <c r="I382" s="20">
        <v>157.44</v>
      </c>
      <c r="J382" s="26" t="s">
        <v>2</v>
      </c>
      <c r="K382" s="45"/>
      <c r="L382" s="45">
        <v>62</v>
      </c>
      <c r="M382" s="71">
        <f t="shared" ref="M382" si="116">SUM(K382:L382)</f>
        <v>62</v>
      </c>
      <c r="N382" s="176">
        <f t="shared" ref="N382:N383" si="117">M382*I382</f>
        <v>9761.2800000000007</v>
      </c>
      <c r="O382" s="28"/>
      <c r="P382" s="28"/>
      <c r="Q382" s="28"/>
      <c r="R382" s="12"/>
      <c r="S382" s="24"/>
      <c r="T382" s="24"/>
      <c r="U382" s="24"/>
      <c r="V382" s="4"/>
      <c r="W382" s="29"/>
      <c r="X382" s="34"/>
      <c r="Y382" s="34"/>
      <c r="Z382" s="34"/>
      <c r="AA382" s="34"/>
      <c r="AB382" s="34"/>
      <c r="AC382" s="4"/>
      <c r="AD382" s="4"/>
      <c r="AE382" s="4"/>
      <c r="AF382" s="6"/>
      <c r="AG382" s="6"/>
      <c r="AH382" s="6"/>
      <c r="AI382" s="6"/>
    </row>
    <row r="383" spans="2:35" ht="12.75" customHeight="1">
      <c r="B383" s="6"/>
      <c r="C383" s="4"/>
      <c r="D383" s="25"/>
      <c r="E383" s="27"/>
      <c r="F383" s="12" t="s">
        <v>247</v>
      </c>
      <c r="G383" s="171"/>
      <c r="H383" s="12"/>
      <c r="I383" s="20">
        <v>10.758000000000001</v>
      </c>
      <c r="J383" s="26" t="s">
        <v>2</v>
      </c>
      <c r="K383" s="45"/>
      <c r="L383" s="45">
        <v>62</v>
      </c>
      <c r="M383" s="71">
        <f>SUM(K383:L383)</f>
        <v>62</v>
      </c>
      <c r="N383" s="176">
        <f t="shared" si="117"/>
        <v>666.99600000000009</v>
      </c>
      <c r="O383" s="28"/>
      <c r="P383" s="28"/>
      <c r="Q383" s="28"/>
      <c r="R383" s="12"/>
      <c r="S383" s="24"/>
      <c r="T383" s="24"/>
      <c r="U383" s="24"/>
      <c r="V383" s="4"/>
      <c r="W383" s="29"/>
      <c r="X383" s="34"/>
      <c r="Y383" s="34"/>
      <c r="Z383" s="34"/>
      <c r="AA383" s="34"/>
      <c r="AB383" s="34"/>
      <c r="AC383" s="4"/>
      <c r="AD383" s="4"/>
      <c r="AE383" s="4"/>
      <c r="AF383" s="6"/>
      <c r="AG383" s="6"/>
      <c r="AH383" s="6"/>
      <c r="AI383" s="6"/>
    </row>
    <row r="384" spans="2:35" ht="12.75" customHeight="1">
      <c r="B384" s="6"/>
      <c r="C384" s="4"/>
      <c r="D384" s="189"/>
      <c r="E384" s="190"/>
      <c r="F384" s="186"/>
      <c r="G384" s="198"/>
      <c r="H384" s="186"/>
      <c r="I384" s="192"/>
      <c r="J384" s="185"/>
      <c r="K384" s="193"/>
      <c r="L384" s="193"/>
      <c r="M384" s="194"/>
      <c r="N384" s="195"/>
      <c r="O384" s="186"/>
      <c r="P384" s="186"/>
      <c r="Q384" s="186"/>
      <c r="R384" s="186"/>
      <c r="S384" s="199"/>
      <c r="T384" s="199"/>
      <c r="U384" s="199"/>
      <c r="V384" s="4"/>
      <c r="W384" s="203"/>
      <c r="X384" s="197"/>
      <c r="Y384" s="197"/>
      <c r="Z384" s="197"/>
      <c r="AA384" s="197"/>
      <c r="AB384" s="197"/>
      <c r="AC384" s="4"/>
      <c r="AD384" s="4"/>
      <c r="AE384" s="4"/>
      <c r="AF384" s="6"/>
      <c r="AG384" s="6"/>
      <c r="AH384" s="6"/>
      <c r="AI384" s="6"/>
    </row>
    <row r="385" spans="2:35" ht="12.75" customHeight="1">
      <c r="B385" s="6"/>
      <c r="C385" s="4"/>
      <c r="D385" s="25"/>
      <c r="E385" s="27"/>
      <c r="F385" s="29"/>
      <c r="G385" s="180"/>
      <c r="H385" s="29"/>
      <c r="I385" s="172"/>
      <c r="J385" s="16"/>
      <c r="K385" s="16"/>
      <c r="L385" s="16"/>
      <c r="M385" s="16"/>
      <c r="N385" s="16"/>
      <c r="O385" s="29"/>
      <c r="P385" s="29"/>
      <c r="Q385" s="29"/>
      <c r="R385" s="4"/>
      <c r="S385" s="34"/>
      <c r="T385" s="34"/>
      <c r="U385" s="34"/>
      <c r="V385" s="4"/>
      <c r="W385" s="29"/>
      <c r="X385" s="34"/>
      <c r="Y385" s="34"/>
      <c r="Z385" s="34"/>
      <c r="AA385" s="34"/>
      <c r="AB385" s="34"/>
      <c r="AC385" s="4"/>
      <c r="AD385" s="4"/>
      <c r="AE385" s="4"/>
      <c r="AF385" s="6"/>
      <c r="AG385" s="6"/>
      <c r="AH385" s="6"/>
      <c r="AI385" s="6"/>
    </row>
    <row r="386" spans="2:35" ht="12.75" customHeight="1">
      <c r="B386" s="6"/>
      <c r="C386" s="10"/>
      <c r="D386" s="40" t="s">
        <v>248</v>
      </c>
      <c r="E386" s="50"/>
      <c r="F386" s="51"/>
      <c r="G386" s="52"/>
      <c r="H386" s="57"/>
      <c r="I386" s="79" t="s">
        <v>337</v>
      </c>
      <c r="J386" s="55" t="s">
        <v>23</v>
      </c>
      <c r="K386" s="54" t="s">
        <v>356</v>
      </c>
      <c r="L386" s="54" t="s">
        <v>339</v>
      </c>
      <c r="M386" s="55" t="s">
        <v>340</v>
      </c>
      <c r="N386" s="56" t="s">
        <v>302</v>
      </c>
      <c r="O386" s="57"/>
      <c r="P386" s="57" t="s">
        <v>353</v>
      </c>
      <c r="Q386" s="58"/>
      <c r="R386" s="40"/>
      <c r="S386" s="40" t="s">
        <v>248</v>
      </c>
      <c r="T386" s="40"/>
      <c r="U386" s="59">
        <f>B386</f>
        <v>0</v>
      </c>
      <c r="V386" s="6"/>
      <c r="W386" s="60">
        <f>SUM(N387:N403)</f>
        <v>79702.985350400006</v>
      </c>
      <c r="X386" s="61">
        <f>VLOOKUP(S386,$R$418:$S$442,2,0)</f>
        <v>3649</v>
      </c>
      <c r="Y386" s="61">
        <f>SUM(W386:X386)</f>
        <v>83351.985350400006</v>
      </c>
      <c r="Z386" s="61">
        <f>Y386*$N$457</f>
        <v>16670.397070080002</v>
      </c>
      <c r="AA386" s="61">
        <f>SUM(Y386:Z386)</f>
        <v>100022.38242048</v>
      </c>
      <c r="AB386" s="42"/>
      <c r="AC386" s="4" t="str">
        <f>D386</f>
        <v>External Items</v>
      </c>
      <c r="AD386" s="3">
        <f>W386</f>
        <v>79702.985350400006</v>
      </c>
      <c r="AE386" s="4"/>
      <c r="AF386" s="6"/>
      <c r="AG386" s="6"/>
      <c r="AH386" s="6"/>
      <c r="AI386" s="6"/>
    </row>
    <row r="387" spans="2:35" ht="12.75" customHeight="1">
      <c r="B387" s="6"/>
      <c r="C387" s="4"/>
      <c r="D387" s="6"/>
      <c r="E387" s="62" t="s">
        <v>249</v>
      </c>
      <c r="F387" s="63"/>
      <c r="G387" s="63"/>
      <c r="H387" s="64"/>
      <c r="I387" s="75"/>
      <c r="J387" s="65"/>
      <c r="K387" s="65"/>
      <c r="L387" s="65"/>
      <c r="M387" s="66"/>
      <c r="N387" s="67"/>
      <c r="O387" s="67"/>
      <c r="P387" s="68">
        <f>SUM(N388:N388)</f>
        <v>661.5</v>
      </c>
      <c r="Q387" s="24"/>
      <c r="R387" s="12"/>
      <c r="S387" s="24"/>
      <c r="T387" s="24"/>
      <c r="U387" s="24"/>
      <c r="V387" s="4"/>
      <c r="W387" s="34"/>
      <c r="X387" s="34"/>
      <c r="Y387" s="34"/>
      <c r="Z387" s="34"/>
      <c r="AA387" s="34"/>
      <c r="AB387" s="34"/>
      <c r="AC387" s="4"/>
      <c r="AD387" s="4"/>
      <c r="AE387" s="4"/>
      <c r="AF387" s="6"/>
      <c r="AG387" s="6"/>
      <c r="AH387" s="6"/>
      <c r="AI387" s="6"/>
    </row>
    <row r="388" spans="2:35" ht="12.75" customHeight="1">
      <c r="B388" s="6"/>
      <c r="C388" s="4"/>
      <c r="D388" s="6"/>
      <c r="E388" s="27"/>
      <c r="F388" s="28" t="s">
        <v>250</v>
      </c>
      <c r="G388" s="154"/>
      <c r="H388" s="28"/>
      <c r="I388" s="155">
        <v>1</v>
      </c>
      <c r="J388" s="162" t="s">
        <v>11</v>
      </c>
      <c r="K388" s="45">
        <v>661.5</v>
      </c>
      <c r="L388" s="15"/>
      <c r="M388" s="71">
        <f t="shared" ref="M388" si="118">SUM(K388:L388)</f>
        <v>661.5</v>
      </c>
      <c r="N388" s="176">
        <f t="shared" ref="N388" si="119">M388*I388</f>
        <v>661.5</v>
      </c>
      <c r="O388" s="28"/>
      <c r="P388" s="28"/>
      <c r="Q388" s="28"/>
      <c r="R388" s="12"/>
      <c r="S388" s="24"/>
      <c r="T388" s="24"/>
      <c r="U388" s="24"/>
      <c r="V388" s="4"/>
      <c r="W388" s="29"/>
      <c r="X388" s="34"/>
      <c r="Y388" s="34"/>
      <c r="Z388" s="34"/>
      <c r="AA388" s="34"/>
      <c r="AB388" s="34"/>
      <c r="AC388" s="4"/>
      <c r="AD388" s="4"/>
      <c r="AE388" s="4"/>
      <c r="AF388" s="6"/>
      <c r="AG388" s="6"/>
      <c r="AH388" s="6"/>
      <c r="AI388" s="6"/>
    </row>
    <row r="389" spans="2:35" ht="12.75" customHeight="1">
      <c r="B389" s="6"/>
      <c r="C389" s="4"/>
      <c r="D389" s="6"/>
      <c r="E389" s="27"/>
      <c r="F389" s="28"/>
      <c r="G389" s="154"/>
      <c r="H389" s="28"/>
      <c r="I389" s="155"/>
      <c r="J389" s="18"/>
      <c r="K389" s="18"/>
      <c r="L389" s="18"/>
      <c r="M389" s="71"/>
      <c r="N389" s="176"/>
      <c r="O389" s="28"/>
      <c r="P389" s="28"/>
      <c r="Q389" s="28"/>
      <c r="R389" s="12"/>
      <c r="S389" s="24"/>
      <c r="T389" s="24"/>
      <c r="U389" s="24"/>
      <c r="V389" s="4"/>
      <c r="W389" s="29"/>
      <c r="X389" s="34"/>
      <c r="Y389" s="34"/>
      <c r="Z389" s="34"/>
      <c r="AA389" s="34"/>
      <c r="AB389" s="34"/>
      <c r="AC389" s="4"/>
      <c r="AD389" s="4"/>
      <c r="AE389" s="4"/>
      <c r="AF389" s="6"/>
      <c r="AG389" s="6"/>
      <c r="AH389" s="6"/>
      <c r="AI389" s="6"/>
    </row>
    <row r="390" spans="2:35" ht="12" customHeight="1">
      <c r="B390" s="6"/>
      <c r="C390" s="4"/>
      <c r="D390" s="6"/>
      <c r="E390" s="62" t="s">
        <v>254</v>
      </c>
      <c r="F390" s="63"/>
      <c r="G390" s="63"/>
      <c r="H390" s="64"/>
      <c r="I390" s="75"/>
      <c r="J390" s="65"/>
      <c r="K390" s="65"/>
      <c r="L390" s="65"/>
      <c r="M390" s="65"/>
      <c r="N390" s="65"/>
      <c r="O390" s="67"/>
      <c r="P390" s="68">
        <f>SUM(N391:N398)</f>
        <v>1794.5240000000001</v>
      </c>
      <c r="Q390" s="24"/>
      <c r="R390" s="12"/>
      <c r="S390" s="24"/>
      <c r="T390" s="24"/>
      <c r="U390" s="24"/>
      <c r="V390" s="4"/>
      <c r="W390" s="34"/>
      <c r="X390" s="34"/>
      <c r="Y390" s="34"/>
      <c r="Z390" s="34"/>
      <c r="AA390" s="34"/>
      <c r="AB390" s="34"/>
      <c r="AC390" s="4"/>
      <c r="AD390" s="4"/>
      <c r="AE390" s="4"/>
      <c r="AF390" s="6"/>
      <c r="AG390" s="6"/>
      <c r="AH390" s="6"/>
      <c r="AI390" s="6"/>
    </row>
    <row r="391" spans="2:35" ht="12.75" customHeight="1">
      <c r="B391" s="6"/>
      <c r="C391" s="4"/>
      <c r="D391" s="25"/>
      <c r="E391" s="27" t="s">
        <v>252</v>
      </c>
      <c r="F391" s="28"/>
      <c r="G391" s="154"/>
      <c r="H391" s="28"/>
      <c r="I391" s="155"/>
      <c r="J391" s="18"/>
      <c r="K391" s="18"/>
      <c r="L391" s="18"/>
      <c r="M391" s="81"/>
      <c r="N391" s="175"/>
      <c r="O391" s="28"/>
      <c r="P391" s="28"/>
      <c r="Q391" s="28"/>
      <c r="R391" s="12"/>
      <c r="S391" s="24"/>
      <c r="T391" s="24"/>
      <c r="U391" s="24"/>
      <c r="V391" s="4"/>
      <c r="W391" s="29"/>
      <c r="X391" s="34"/>
      <c r="Y391" s="34"/>
      <c r="Z391" s="34"/>
      <c r="AA391" s="34"/>
      <c r="AB391" s="34"/>
      <c r="AC391" s="4"/>
      <c r="AD391" s="4"/>
      <c r="AE391" s="4"/>
      <c r="AF391" s="6"/>
      <c r="AG391" s="6"/>
      <c r="AH391" s="6"/>
      <c r="AI391" s="6"/>
    </row>
    <row r="392" spans="2:35" ht="12.75" customHeight="1">
      <c r="B392" s="6"/>
      <c r="C392" s="4"/>
      <c r="D392" s="25"/>
      <c r="E392" s="27"/>
      <c r="F392" s="28" t="s">
        <v>256</v>
      </c>
      <c r="G392" s="154"/>
      <c r="H392" s="28"/>
      <c r="I392" s="155">
        <v>17.52</v>
      </c>
      <c r="J392" s="18" t="s">
        <v>2</v>
      </c>
      <c r="K392" s="45">
        <v>13.5</v>
      </c>
      <c r="L392" s="18"/>
      <c r="M392" s="71">
        <f>SUM(K392:L392)</f>
        <v>13.5</v>
      </c>
      <c r="N392" s="176">
        <f>M392*I392</f>
        <v>236.51999999999998</v>
      </c>
      <c r="O392" s="28"/>
      <c r="P392" s="28"/>
      <c r="Q392" s="28"/>
      <c r="R392" s="12"/>
      <c r="S392" s="24"/>
      <c r="T392" s="24"/>
      <c r="U392" s="24"/>
      <c r="V392" s="4"/>
      <c r="W392" s="29"/>
      <c r="X392" s="34"/>
      <c r="Y392" s="34"/>
      <c r="Z392" s="34"/>
      <c r="AA392" s="34"/>
      <c r="AB392" s="34"/>
      <c r="AC392" s="4"/>
      <c r="AD392" s="4"/>
      <c r="AE392" s="4"/>
      <c r="AF392" s="6"/>
      <c r="AG392" s="6"/>
      <c r="AH392" s="6"/>
      <c r="AI392" s="6"/>
    </row>
    <row r="393" spans="2:35" ht="12.75" customHeight="1">
      <c r="B393" s="6"/>
      <c r="C393" s="4"/>
      <c r="D393" s="25"/>
      <c r="E393" s="27"/>
      <c r="F393" s="28" t="s">
        <v>255</v>
      </c>
      <c r="G393" s="154"/>
      <c r="H393" s="28"/>
      <c r="I393" s="155">
        <v>14.6</v>
      </c>
      <c r="J393" s="18" t="s">
        <v>2</v>
      </c>
      <c r="K393" s="45">
        <v>52.5</v>
      </c>
      <c r="L393" s="18"/>
      <c r="M393" s="71">
        <f t="shared" ref="M393:M394" si="120">SUM(K393:L393)</f>
        <v>52.5</v>
      </c>
      <c r="N393" s="176">
        <f t="shared" ref="N393:N394" si="121">M393*I393</f>
        <v>766.5</v>
      </c>
      <c r="O393" s="28"/>
      <c r="P393" s="28"/>
      <c r="Q393" s="28"/>
      <c r="R393" s="12"/>
      <c r="S393" s="24"/>
      <c r="T393" s="24"/>
      <c r="U393" s="24"/>
      <c r="V393" s="4"/>
      <c r="W393" s="29"/>
      <c r="X393" s="34"/>
      <c r="Y393" s="34"/>
      <c r="Z393" s="34"/>
      <c r="AA393" s="34"/>
      <c r="AB393" s="34"/>
      <c r="AC393" s="4"/>
      <c r="AD393" s="4"/>
      <c r="AE393" s="4"/>
      <c r="AF393" s="6"/>
      <c r="AG393" s="6"/>
      <c r="AH393" s="6"/>
      <c r="AI393" s="6"/>
    </row>
    <row r="394" spans="2:35" ht="12.75" customHeight="1">
      <c r="B394" s="6"/>
      <c r="C394" s="4"/>
      <c r="D394" s="25"/>
      <c r="E394" s="27"/>
      <c r="F394" s="28" t="s">
        <v>257</v>
      </c>
      <c r="G394" s="154"/>
      <c r="H394" s="28"/>
      <c r="I394" s="155">
        <v>1</v>
      </c>
      <c r="J394" s="18" t="s">
        <v>11</v>
      </c>
      <c r="K394" s="45">
        <v>150</v>
      </c>
      <c r="L394" s="18"/>
      <c r="M394" s="71">
        <f t="shared" si="120"/>
        <v>150</v>
      </c>
      <c r="N394" s="176">
        <f t="shared" si="121"/>
        <v>150</v>
      </c>
      <c r="O394" s="28"/>
      <c r="P394" s="28"/>
      <c r="Q394" s="28"/>
      <c r="R394" s="12"/>
      <c r="S394" s="24"/>
      <c r="T394" s="24"/>
      <c r="U394" s="24"/>
      <c r="V394" s="4"/>
      <c r="W394" s="29"/>
      <c r="X394" s="34"/>
      <c r="Y394" s="34"/>
      <c r="Z394" s="34"/>
      <c r="AA394" s="34"/>
      <c r="AB394" s="34"/>
      <c r="AC394" s="4"/>
      <c r="AD394" s="4"/>
      <c r="AE394" s="4"/>
      <c r="AF394" s="6"/>
      <c r="AG394" s="6"/>
      <c r="AH394" s="6"/>
      <c r="AI394" s="6"/>
    </row>
    <row r="395" spans="2:35" ht="12.75" customHeight="1">
      <c r="B395" s="6"/>
      <c r="C395" s="4"/>
      <c r="D395" s="25"/>
      <c r="E395" s="27"/>
      <c r="F395" s="28"/>
      <c r="G395" s="154"/>
      <c r="H395" s="28"/>
      <c r="I395" s="155"/>
      <c r="J395" s="18"/>
      <c r="K395" s="18"/>
      <c r="L395" s="18"/>
      <c r="M395" s="71"/>
      <c r="N395" s="176"/>
      <c r="O395" s="28"/>
      <c r="P395" s="28"/>
      <c r="Q395" s="28"/>
      <c r="R395" s="12"/>
      <c r="S395" s="24"/>
      <c r="T395" s="24"/>
      <c r="U395" s="24"/>
      <c r="V395" s="4"/>
      <c r="W395" s="29"/>
      <c r="X395" s="34"/>
      <c r="Y395" s="34"/>
      <c r="Z395" s="34"/>
      <c r="AA395" s="34"/>
      <c r="AB395" s="34"/>
      <c r="AC395" s="4"/>
      <c r="AD395" s="4"/>
      <c r="AE395" s="4"/>
      <c r="AF395" s="6"/>
      <c r="AG395" s="6"/>
      <c r="AH395" s="6"/>
      <c r="AI395" s="6"/>
    </row>
    <row r="396" spans="2:35" ht="12.75" customHeight="1">
      <c r="B396" s="6"/>
      <c r="C396" s="4"/>
      <c r="D396" s="25"/>
      <c r="E396" s="27" t="s">
        <v>253</v>
      </c>
      <c r="F396" s="28"/>
      <c r="G396" s="154"/>
      <c r="H396" s="28"/>
      <c r="I396" s="155"/>
      <c r="J396" s="18"/>
      <c r="K396" s="18"/>
      <c r="L396" s="18"/>
      <c r="M396" s="81"/>
      <c r="N396" s="175"/>
      <c r="O396" s="28"/>
      <c r="P396" s="28"/>
      <c r="Q396" s="28"/>
      <c r="R396" s="12"/>
      <c r="S396" s="24"/>
      <c r="T396" s="24"/>
      <c r="U396" s="24"/>
      <c r="V396" s="4"/>
      <c r="W396" s="29"/>
      <c r="X396" s="34"/>
      <c r="Y396" s="34"/>
      <c r="Z396" s="34"/>
      <c r="AA396" s="34"/>
      <c r="AB396" s="34"/>
      <c r="AC396" s="4"/>
      <c r="AD396" s="4"/>
      <c r="AE396" s="4"/>
      <c r="AF396" s="6"/>
      <c r="AG396" s="6"/>
      <c r="AH396" s="6"/>
      <c r="AI396" s="6"/>
    </row>
    <row r="397" spans="2:35" ht="12.75" customHeight="1">
      <c r="B397" s="6"/>
      <c r="C397" s="4"/>
      <c r="D397" s="25"/>
      <c r="E397" s="27"/>
      <c r="F397" s="28" t="s">
        <v>258</v>
      </c>
      <c r="G397" s="154"/>
      <c r="H397" s="28"/>
      <c r="I397" s="155">
        <v>14.6</v>
      </c>
      <c r="J397" s="18" t="s">
        <v>2</v>
      </c>
      <c r="K397" s="18"/>
      <c r="L397" s="45">
        <v>30.240000000000006</v>
      </c>
      <c r="M397" s="71">
        <f t="shared" ref="M397:M398" si="122">SUM(K397:L397)</f>
        <v>30.240000000000006</v>
      </c>
      <c r="N397" s="176">
        <f t="shared" ref="N397:N398" si="123">M397*I397</f>
        <v>441.50400000000008</v>
      </c>
      <c r="O397" s="28"/>
      <c r="P397" s="28"/>
      <c r="Q397" s="28"/>
      <c r="R397" s="12"/>
      <c r="S397" s="24"/>
      <c r="T397" s="24"/>
      <c r="U397" s="24"/>
      <c r="V397" s="4"/>
      <c r="W397" s="29"/>
      <c r="X397" s="34"/>
      <c r="Y397" s="34"/>
      <c r="Z397" s="34"/>
      <c r="AA397" s="34"/>
      <c r="AB397" s="34"/>
      <c r="AC397" s="4"/>
      <c r="AD397" s="4"/>
      <c r="AE397" s="4"/>
      <c r="AF397" s="6"/>
      <c r="AG397" s="6"/>
      <c r="AH397" s="6"/>
      <c r="AI397" s="6"/>
    </row>
    <row r="398" spans="2:35" ht="12.75" customHeight="1">
      <c r="B398" s="6"/>
      <c r="C398" s="4"/>
      <c r="D398" s="25"/>
      <c r="E398" s="27"/>
      <c r="F398" s="28" t="s">
        <v>259</v>
      </c>
      <c r="G398" s="154"/>
      <c r="H398" s="28"/>
      <c r="I398" s="155">
        <v>1</v>
      </c>
      <c r="J398" s="18" t="s">
        <v>11</v>
      </c>
      <c r="K398" s="18"/>
      <c r="L398" s="45">
        <v>200</v>
      </c>
      <c r="M398" s="71">
        <f t="shared" si="122"/>
        <v>200</v>
      </c>
      <c r="N398" s="176">
        <f t="shared" si="123"/>
        <v>200</v>
      </c>
      <c r="O398" s="28"/>
      <c r="P398" s="28"/>
      <c r="Q398" s="28"/>
      <c r="R398" s="12"/>
      <c r="S398" s="24"/>
      <c r="T398" s="24"/>
      <c r="U398" s="24"/>
      <c r="V398" s="4"/>
      <c r="W398" s="29"/>
      <c r="X398" s="34"/>
      <c r="Y398" s="34"/>
      <c r="Z398" s="34"/>
      <c r="AA398" s="34"/>
      <c r="AB398" s="34"/>
      <c r="AC398" s="4"/>
      <c r="AD398" s="4"/>
      <c r="AE398" s="4"/>
      <c r="AF398" s="6"/>
      <c r="AG398" s="6"/>
      <c r="AH398" s="6"/>
      <c r="AI398" s="6"/>
    </row>
    <row r="399" spans="2:35" ht="12.75" customHeight="1">
      <c r="B399" s="6"/>
      <c r="C399" s="4"/>
      <c r="D399" s="25"/>
      <c r="E399" s="27"/>
      <c r="F399" s="28"/>
      <c r="G399" s="154"/>
      <c r="H399" s="28"/>
      <c r="I399" s="155"/>
      <c r="J399" s="18"/>
      <c r="K399" s="18"/>
      <c r="L399" s="18"/>
      <c r="M399" s="81"/>
      <c r="N399" s="175"/>
      <c r="O399" s="28"/>
      <c r="P399" s="28"/>
      <c r="Q399" s="28"/>
      <c r="R399" s="12"/>
      <c r="S399" s="24"/>
      <c r="T399" s="24"/>
      <c r="U399" s="24"/>
      <c r="V399" s="4"/>
      <c r="W399" s="29"/>
      <c r="X399" s="34"/>
      <c r="Y399" s="34"/>
      <c r="Z399" s="34"/>
      <c r="AA399" s="34"/>
      <c r="AB399" s="34"/>
      <c r="AC399" s="4"/>
      <c r="AD399" s="4"/>
      <c r="AE399" s="4"/>
      <c r="AF399" s="6"/>
      <c r="AG399" s="6"/>
      <c r="AH399" s="6"/>
      <c r="AI399" s="6"/>
    </row>
    <row r="400" spans="2:35" ht="12.75" customHeight="1">
      <c r="B400" s="6"/>
      <c r="C400" s="4"/>
      <c r="D400" s="42"/>
      <c r="E400" s="62" t="s">
        <v>573</v>
      </c>
      <c r="F400" s="63"/>
      <c r="G400" s="63"/>
      <c r="H400" s="64"/>
      <c r="I400" s="75"/>
      <c r="J400" s="65"/>
      <c r="K400" s="65"/>
      <c r="L400" s="65"/>
      <c r="M400" s="65"/>
      <c r="N400" s="67"/>
      <c r="O400" s="67"/>
      <c r="P400" s="68">
        <f>SUM(N401:N402)</f>
        <v>77246.961350400001</v>
      </c>
      <c r="Q400" s="24"/>
      <c r="R400" s="12"/>
      <c r="S400" s="24"/>
      <c r="T400" s="24"/>
      <c r="U400" s="24"/>
      <c r="V400" s="4"/>
      <c r="W400" s="34"/>
      <c r="X400" s="34"/>
      <c r="Y400" s="34"/>
      <c r="Z400" s="34"/>
      <c r="AA400" s="34"/>
      <c r="AB400" s="34"/>
      <c r="AC400" s="4"/>
      <c r="AD400" s="4"/>
      <c r="AE400" s="4"/>
      <c r="AF400" s="6"/>
      <c r="AG400" s="6"/>
      <c r="AH400" s="6"/>
      <c r="AI400" s="6"/>
    </row>
    <row r="401" spans="2:35" ht="12.75" customHeight="1">
      <c r="B401" s="6"/>
      <c r="C401" s="4"/>
      <c r="D401" s="189"/>
      <c r="E401" s="190" t="s">
        <v>595</v>
      </c>
      <c r="F401" s="186"/>
      <c r="G401" s="198"/>
      <c r="H401" s="186"/>
      <c r="I401" s="192"/>
      <c r="J401" s="193"/>
      <c r="K401" s="193"/>
      <c r="L401" s="193"/>
      <c r="M401" s="194"/>
      <c r="N401" s="195"/>
      <c r="O401" s="186"/>
      <c r="P401" s="186"/>
      <c r="Q401" s="186"/>
      <c r="R401" s="186"/>
      <c r="S401" s="199"/>
      <c r="T401" s="199"/>
      <c r="U401" s="199"/>
      <c r="V401" s="4"/>
      <c r="W401" s="203"/>
      <c r="X401" s="197"/>
      <c r="Y401" s="197"/>
      <c r="Z401" s="197"/>
      <c r="AA401" s="197"/>
      <c r="AB401" s="197"/>
      <c r="AC401" s="4"/>
      <c r="AD401" s="4"/>
      <c r="AE401" s="4"/>
      <c r="AF401" s="6"/>
      <c r="AG401" s="6"/>
      <c r="AH401" s="6"/>
      <c r="AI401" s="6"/>
    </row>
    <row r="402" spans="2:35" ht="12.75" customHeight="1">
      <c r="B402" s="6"/>
      <c r="C402" s="4"/>
      <c r="D402" s="25"/>
      <c r="E402" s="27"/>
      <c r="F402" s="28" t="s">
        <v>266</v>
      </c>
      <c r="G402" s="154"/>
      <c r="H402" s="28"/>
      <c r="I402" s="155">
        <v>1</v>
      </c>
      <c r="J402" s="18" t="s">
        <v>16</v>
      </c>
      <c r="K402" s="45">
        <v>77246.961350400001</v>
      </c>
      <c r="L402" s="18"/>
      <c r="M402" s="71">
        <f t="shared" ref="M402" si="124">SUM(K402:L402)</f>
        <v>77246.961350400001</v>
      </c>
      <c r="N402" s="176">
        <f t="shared" ref="N402" si="125">M402*I402</f>
        <v>77246.961350400001</v>
      </c>
      <c r="O402" s="28"/>
      <c r="P402" s="28"/>
      <c r="Q402" s="28"/>
      <c r="R402" s="12"/>
      <c r="S402" s="24"/>
      <c r="T402" s="24"/>
      <c r="U402" s="24"/>
      <c r="V402" s="4"/>
      <c r="W402" s="29"/>
      <c r="X402" s="34"/>
      <c r="Y402" s="34"/>
      <c r="Z402" s="34"/>
      <c r="AA402" s="34"/>
      <c r="AB402" s="34"/>
      <c r="AC402" s="4"/>
      <c r="AD402" s="4"/>
      <c r="AE402" s="4"/>
      <c r="AF402" s="6"/>
      <c r="AG402" s="6"/>
      <c r="AH402" s="6"/>
      <c r="AI402" s="6"/>
    </row>
    <row r="403" spans="2:35" ht="12.75" customHeight="1">
      <c r="B403" s="6"/>
      <c r="C403" s="4"/>
      <c r="D403" s="25"/>
      <c r="E403" s="27"/>
      <c r="F403" s="28"/>
      <c r="G403" s="154"/>
      <c r="H403" s="28"/>
      <c r="I403" s="155"/>
      <c r="J403" s="18"/>
      <c r="K403" s="18"/>
      <c r="L403" s="18"/>
      <c r="M403" s="71"/>
      <c r="N403" s="175"/>
      <c r="O403" s="28"/>
      <c r="P403" s="28"/>
      <c r="Q403" s="28"/>
      <c r="R403" s="12"/>
      <c r="S403" s="24"/>
      <c r="T403" s="24"/>
      <c r="U403" s="24"/>
      <c r="V403" s="4"/>
      <c r="W403" s="29"/>
      <c r="X403" s="34"/>
      <c r="Y403" s="34"/>
      <c r="Z403" s="34"/>
      <c r="AA403" s="34"/>
      <c r="AB403" s="34"/>
      <c r="AC403" s="4"/>
      <c r="AD403" s="4"/>
      <c r="AE403" s="4"/>
      <c r="AF403" s="6"/>
      <c r="AG403" s="6"/>
      <c r="AH403" s="6"/>
      <c r="AI403" s="6"/>
    </row>
    <row r="404" spans="2:35" ht="12.75" customHeight="1">
      <c r="B404" s="6"/>
      <c r="C404" s="4"/>
      <c r="D404" s="25"/>
      <c r="E404" s="27"/>
      <c r="F404" s="29"/>
      <c r="G404" s="180"/>
      <c r="H404" s="29"/>
      <c r="I404" s="172"/>
      <c r="J404" s="16"/>
      <c r="K404" s="16"/>
      <c r="L404" s="16"/>
      <c r="M404" s="16"/>
      <c r="N404" s="13"/>
      <c r="O404" s="29"/>
      <c r="P404" s="29"/>
      <c r="Q404" s="29"/>
      <c r="R404" s="4"/>
      <c r="S404" s="34"/>
      <c r="T404" s="34"/>
      <c r="U404" s="34"/>
      <c r="V404" s="4"/>
      <c r="W404" s="29"/>
      <c r="X404" s="34"/>
      <c r="Y404" s="34"/>
      <c r="Z404" s="34"/>
      <c r="AA404" s="34"/>
      <c r="AB404" s="34"/>
      <c r="AC404" s="4"/>
      <c r="AD404" s="4"/>
      <c r="AE404" s="4"/>
      <c r="AF404" s="6"/>
      <c r="AG404" s="6"/>
      <c r="AH404" s="6"/>
      <c r="AI404" s="6"/>
    </row>
    <row r="405" spans="2:35" ht="12.75" hidden="1" customHeight="1" outlineLevel="1">
      <c r="B405" s="6"/>
      <c r="C405" s="10"/>
      <c r="D405" s="40" t="s">
        <v>268</v>
      </c>
      <c r="E405" s="50"/>
      <c r="F405" s="51"/>
      <c r="G405" s="52"/>
      <c r="H405" s="57"/>
      <c r="I405" s="79" t="s">
        <v>337</v>
      </c>
      <c r="J405" s="55" t="s">
        <v>23</v>
      </c>
      <c r="K405" s="54" t="s">
        <v>356</v>
      </c>
      <c r="L405" s="54" t="s">
        <v>339</v>
      </c>
      <c r="M405" s="55" t="s">
        <v>340</v>
      </c>
      <c r="N405" s="56" t="s">
        <v>302</v>
      </c>
      <c r="O405" s="57"/>
      <c r="P405" s="57" t="s">
        <v>353</v>
      </c>
      <c r="Q405" s="58"/>
      <c r="R405" s="40"/>
      <c r="S405" s="40" t="s">
        <v>268</v>
      </c>
      <c r="T405" s="40"/>
      <c r="U405" s="59">
        <f>B405</f>
        <v>0</v>
      </c>
      <c r="V405" s="6"/>
      <c r="W405" s="60">
        <f>SUM(N406:N406)</f>
        <v>0</v>
      </c>
      <c r="X405" s="61"/>
      <c r="Y405" s="61">
        <f>SUM(W405:X405)</f>
        <v>0</v>
      </c>
      <c r="Z405" s="61">
        <f>Y405*$N$457</f>
        <v>0</v>
      </c>
      <c r="AA405" s="61">
        <f>SUM(Y405:Z405)</f>
        <v>0</v>
      </c>
      <c r="AB405" s="42"/>
      <c r="AC405" s="4" t="str">
        <f>D405</f>
        <v>Air-Conditioning &amp; Heating</v>
      </c>
      <c r="AD405" s="3">
        <f>W405</f>
        <v>0</v>
      </c>
      <c r="AE405" s="4"/>
      <c r="AF405" s="6"/>
      <c r="AG405" s="6"/>
      <c r="AH405" s="6"/>
      <c r="AI405" s="6"/>
    </row>
    <row r="406" spans="2:35" ht="12.75" hidden="1" customHeight="1" outlineLevel="1">
      <c r="B406" s="6"/>
      <c r="C406" s="4"/>
      <c r="D406" s="25"/>
      <c r="E406" s="27"/>
      <c r="F406" s="28"/>
      <c r="G406" s="154"/>
      <c r="H406" s="28"/>
      <c r="I406" s="155"/>
      <c r="J406" s="26"/>
      <c r="K406" s="8"/>
      <c r="L406" s="8"/>
      <c r="M406" s="71"/>
      <c r="N406" s="175"/>
      <c r="O406" s="28"/>
      <c r="P406" s="28"/>
      <c r="Q406" s="28"/>
      <c r="R406" s="12"/>
      <c r="S406" s="24"/>
      <c r="T406" s="24"/>
      <c r="U406" s="24"/>
      <c r="V406" s="4"/>
      <c r="W406" s="34"/>
      <c r="X406" s="34"/>
      <c r="Y406" s="34"/>
      <c r="Z406" s="34"/>
      <c r="AA406" s="34"/>
      <c r="AB406" s="34"/>
      <c r="AC406" s="4"/>
      <c r="AD406" s="4"/>
      <c r="AE406" s="4"/>
      <c r="AF406" s="6"/>
      <c r="AG406" s="6"/>
      <c r="AH406" s="6"/>
      <c r="AI406" s="6"/>
    </row>
    <row r="407" spans="2:35" ht="12.75" hidden="1" customHeight="1" outlineLevel="1">
      <c r="B407" s="6"/>
      <c r="C407" s="4"/>
      <c r="D407" s="25"/>
      <c r="E407" s="27"/>
      <c r="F407" s="29"/>
      <c r="G407" s="180"/>
      <c r="H407" s="29"/>
      <c r="I407" s="172"/>
      <c r="J407" s="174"/>
      <c r="K407" s="10"/>
      <c r="L407" s="10"/>
      <c r="M407" s="10"/>
      <c r="N407" s="13"/>
      <c r="O407" s="29"/>
      <c r="P407" s="29"/>
      <c r="Q407" s="29"/>
      <c r="R407" s="4"/>
      <c r="S407" s="34"/>
      <c r="T407" s="34"/>
      <c r="U407" s="34"/>
      <c r="V407" s="4"/>
      <c r="W407" s="34"/>
      <c r="X407" s="34"/>
      <c r="Y407" s="34"/>
      <c r="Z407" s="34"/>
      <c r="AA407" s="34"/>
      <c r="AB407" s="34"/>
      <c r="AC407" s="4"/>
      <c r="AD407" s="4"/>
      <c r="AE407" s="4"/>
      <c r="AF407" s="6"/>
      <c r="AG407" s="6"/>
      <c r="AH407" s="6"/>
      <c r="AI407" s="6"/>
    </row>
    <row r="408" spans="2:35" ht="12.75" hidden="1" customHeight="1" outlineLevel="1">
      <c r="B408" s="6"/>
      <c r="C408" s="10"/>
      <c r="D408" s="40" t="s">
        <v>272</v>
      </c>
      <c r="E408" s="50"/>
      <c r="F408" s="51"/>
      <c r="G408" s="52"/>
      <c r="H408" s="57"/>
      <c r="I408" s="79" t="s">
        <v>337</v>
      </c>
      <c r="J408" s="55" t="s">
        <v>23</v>
      </c>
      <c r="K408" s="54" t="s">
        <v>356</v>
      </c>
      <c r="L408" s="54" t="s">
        <v>339</v>
      </c>
      <c r="M408" s="55" t="s">
        <v>340</v>
      </c>
      <c r="N408" s="56" t="s">
        <v>302</v>
      </c>
      <c r="O408" s="57"/>
      <c r="P408" s="57" t="s">
        <v>353</v>
      </c>
      <c r="Q408" s="58"/>
      <c r="R408" s="40"/>
      <c r="S408" s="40" t="s">
        <v>361</v>
      </c>
      <c r="T408" s="40"/>
      <c r="U408" s="59">
        <f>B408</f>
        <v>0</v>
      </c>
      <c r="V408" s="6"/>
      <c r="W408" s="60">
        <f>SUM(N409:N410)</f>
        <v>0</v>
      </c>
      <c r="X408" s="61">
        <f>VLOOKUP(S408,$R$418:$S$442,2,0)</f>
        <v>0</v>
      </c>
      <c r="Y408" s="61">
        <f>SUM(W408:X408)</f>
        <v>0</v>
      </c>
      <c r="Z408" s="61">
        <f>Y408*$N$457</f>
        <v>0</v>
      </c>
      <c r="AA408" s="61">
        <f>SUM(Y408:Z408)</f>
        <v>0</v>
      </c>
      <c r="AB408" s="42"/>
      <c r="AC408" s="4" t="str">
        <f>D408</f>
        <v>Internal item</v>
      </c>
      <c r="AD408" s="3">
        <f>W408</f>
        <v>0</v>
      </c>
      <c r="AE408" s="4"/>
      <c r="AF408" s="6"/>
      <c r="AG408" s="6"/>
      <c r="AH408" s="6"/>
      <c r="AI408" s="6"/>
    </row>
    <row r="409" spans="2:35" ht="12.75" hidden="1" customHeight="1" outlineLevel="1">
      <c r="B409" s="6"/>
      <c r="C409" s="4"/>
      <c r="D409" s="25"/>
      <c r="E409" s="27"/>
      <c r="F409" s="28"/>
      <c r="G409" s="154"/>
      <c r="H409" s="28"/>
      <c r="I409" s="155"/>
      <c r="J409" s="18"/>
      <c r="K409" s="18"/>
      <c r="L409" s="18"/>
      <c r="M409" s="71"/>
      <c r="N409" s="175"/>
      <c r="O409" s="28"/>
      <c r="P409" s="28"/>
      <c r="Q409" s="28"/>
      <c r="R409" s="12"/>
      <c r="S409" s="24"/>
      <c r="T409" s="24"/>
      <c r="U409" s="24"/>
      <c r="V409" s="4"/>
      <c r="W409" s="34"/>
      <c r="X409" s="34"/>
      <c r="Y409" s="34"/>
      <c r="Z409" s="34"/>
      <c r="AA409" s="34"/>
      <c r="AB409" s="34"/>
      <c r="AC409" s="4"/>
      <c r="AD409" s="4"/>
      <c r="AE409" s="4"/>
      <c r="AF409" s="6"/>
      <c r="AG409" s="6"/>
      <c r="AH409" s="6"/>
      <c r="AI409" s="6"/>
    </row>
    <row r="410" spans="2:35" ht="12.75" hidden="1" customHeight="1" outlineLevel="1">
      <c r="B410" s="6"/>
      <c r="C410" s="4"/>
      <c r="D410" s="42"/>
      <c r="E410" s="73"/>
      <c r="F410" s="34"/>
      <c r="G410" s="88"/>
      <c r="H410" s="34"/>
      <c r="I410" s="83"/>
      <c r="J410" s="16"/>
      <c r="K410" s="16"/>
      <c r="L410" s="16"/>
      <c r="M410" s="16"/>
      <c r="N410" s="16"/>
      <c r="O410" s="16"/>
      <c r="P410" s="29"/>
      <c r="Q410" s="29"/>
      <c r="R410" s="4"/>
      <c r="S410" s="34"/>
      <c r="T410" s="34"/>
      <c r="U410" s="34"/>
      <c r="V410" s="4"/>
      <c r="W410" s="34"/>
      <c r="X410" s="34"/>
      <c r="Y410" s="34"/>
      <c r="Z410" s="34"/>
      <c r="AA410" s="34"/>
      <c r="AB410" s="34"/>
      <c r="AC410" s="4"/>
      <c r="AD410" s="4"/>
      <c r="AE410" s="4"/>
      <c r="AF410" s="6"/>
      <c r="AG410" s="6"/>
      <c r="AH410" s="6"/>
      <c r="AI410" s="6"/>
    </row>
    <row r="411" spans="2:35" ht="12.75" customHeight="1" collapsed="1">
      <c r="B411" s="6"/>
      <c r="C411" s="10"/>
      <c r="D411" s="40" t="s">
        <v>274</v>
      </c>
      <c r="E411" s="50"/>
      <c r="F411" s="51"/>
      <c r="G411" s="53">
        <v>125.73</v>
      </c>
      <c r="H411" s="57"/>
      <c r="I411" s="79" t="s">
        <v>337</v>
      </c>
      <c r="J411" s="55" t="s">
        <v>23</v>
      </c>
      <c r="K411" s="54" t="s">
        <v>338</v>
      </c>
      <c r="L411" s="54" t="s">
        <v>339</v>
      </c>
      <c r="M411" s="55" t="s">
        <v>340</v>
      </c>
      <c r="N411" s="56" t="s">
        <v>302</v>
      </c>
      <c r="O411" s="57"/>
      <c r="P411" s="57" t="s">
        <v>353</v>
      </c>
      <c r="Q411" s="58"/>
      <c r="R411" s="40"/>
      <c r="S411" s="40" t="s">
        <v>274</v>
      </c>
      <c r="T411" s="40"/>
      <c r="U411" s="59">
        <f>B411</f>
        <v>0</v>
      </c>
      <c r="V411" s="6"/>
      <c r="W411" s="60">
        <f>SUM(N412:N416)</f>
        <v>852.97777500000007</v>
      </c>
      <c r="X411" s="61">
        <f>VLOOKUP(S411,$R$418:$S$442,2,0)</f>
        <v>40</v>
      </c>
      <c r="Y411" s="61">
        <f>SUM(W411:X411)</f>
        <v>892.97777500000007</v>
      </c>
      <c r="Z411" s="61">
        <f>Y411*$N$457</f>
        <v>178.59555500000002</v>
      </c>
      <c r="AA411" s="61">
        <f>SUM(Y411:Z411)</f>
        <v>1071.5733300000002</v>
      </c>
      <c r="AB411" s="42"/>
      <c r="AC411" s="4" t="str">
        <f>D411</f>
        <v xml:space="preserve">House Cleaning </v>
      </c>
      <c r="AD411" s="3">
        <f>W411</f>
        <v>852.97777500000007</v>
      </c>
      <c r="AE411" s="4"/>
      <c r="AF411" s="6"/>
      <c r="AG411" s="6"/>
      <c r="AH411" s="6"/>
      <c r="AI411" s="6"/>
    </row>
    <row r="412" spans="2:35" ht="12.75" customHeight="1">
      <c r="B412" s="6"/>
      <c r="C412" s="41"/>
      <c r="D412" s="42"/>
      <c r="E412" s="62" t="s">
        <v>199</v>
      </c>
      <c r="F412" s="63"/>
      <c r="G412" s="63"/>
      <c r="H412" s="64"/>
      <c r="I412" s="75"/>
      <c r="J412" s="65"/>
      <c r="K412" s="65"/>
      <c r="L412" s="65"/>
      <c r="M412" s="65"/>
      <c r="N412" s="67"/>
      <c r="O412" s="67"/>
      <c r="P412" s="68"/>
      <c r="Q412" s="24"/>
      <c r="R412" s="12"/>
      <c r="S412" s="24"/>
      <c r="T412" s="24"/>
      <c r="U412" s="24"/>
      <c r="V412" s="24"/>
      <c r="W412" s="34"/>
      <c r="X412" s="34"/>
      <c r="Y412" s="34"/>
      <c r="Z412" s="34"/>
      <c r="AA412" s="34"/>
      <c r="AB412" s="34"/>
      <c r="AC412" s="4"/>
      <c r="AD412" s="4"/>
      <c r="AE412" s="4"/>
      <c r="AF412" s="6"/>
      <c r="AG412" s="6"/>
      <c r="AH412" s="6"/>
      <c r="AI412" s="6"/>
    </row>
    <row r="413" spans="2:35" ht="12.75" customHeight="1">
      <c r="B413" s="6"/>
      <c r="C413" s="69"/>
      <c r="D413" s="42"/>
      <c r="E413" s="73"/>
      <c r="F413" s="28" t="s">
        <v>275</v>
      </c>
      <c r="G413" s="154"/>
      <c r="H413" s="28"/>
      <c r="I413" s="155">
        <v>125.73</v>
      </c>
      <c r="J413" s="26" t="s">
        <v>2</v>
      </c>
      <c r="K413" s="45"/>
      <c r="L413" s="45">
        <v>3.31656</v>
      </c>
      <c r="M413" s="71">
        <f t="shared" ref="M413:M415" si="126">SUM(K413:L413)</f>
        <v>3.31656</v>
      </c>
      <c r="N413" s="176">
        <f t="shared" ref="N413:N415" si="127">M413*I413</f>
        <v>416.9910888</v>
      </c>
      <c r="O413" s="28"/>
      <c r="P413" s="28"/>
      <c r="Q413" s="28"/>
      <c r="R413" s="12"/>
      <c r="S413" s="24"/>
      <c r="T413" s="24"/>
      <c r="U413" s="24"/>
      <c r="V413" s="24"/>
      <c r="W413" s="34"/>
      <c r="X413" s="34"/>
      <c r="Y413" s="34"/>
      <c r="Z413" s="34"/>
      <c r="AA413" s="34"/>
      <c r="AB413" s="34"/>
      <c r="AC413" s="4"/>
      <c r="AD413" s="4"/>
      <c r="AE413" s="4"/>
      <c r="AF413" s="6"/>
      <c r="AG413" s="6"/>
      <c r="AH413" s="6"/>
      <c r="AI413" s="6"/>
    </row>
    <row r="414" spans="2:35" ht="12.75" customHeight="1">
      <c r="B414" s="6"/>
      <c r="C414" s="69"/>
      <c r="D414" s="42"/>
      <c r="E414" s="73"/>
      <c r="F414" s="28" t="s">
        <v>276</v>
      </c>
      <c r="G414" s="154"/>
      <c r="H414" s="28"/>
      <c r="I414" s="155">
        <v>60.478000000000002</v>
      </c>
      <c r="J414" s="26" t="s">
        <v>2</v>
      </c>
      <c r="K414" s="45"/>
      <c r="L414" s="45">
        <v>4.1456999999999997</v>
      </c>
      <c r="M414" s="71">
        <f t="shared" si="126"/>
        <v>4.1456999999999997</v>
      </c>
      <c r="N414" s="176">
        <f t="shared" si="127"/>
        <v>250.7236446</v>
      </c>
      <c r="O414" s="28"/>
      <c r="P414" s="28"/>
      <c r="Q414" s="28"/>
      <c r="R414" s="12"/>
      <c r="S414" s="24"/>
      <c r="T414" s="24"/>
      <c r="U414" s="24"/>
      <c r="V414" s="24"/>
      <c r="W414" s="34"/>
      <c r="X414" s="34"/>
      <c r="Y414" s="34"/>
      <c r="Z414" s="34"/>
      <c r="AA414" s="34"/>
      <c r="AB414" s="34"/>
      <c r="AC414" s="4"/>
      <c r="AD414" s="4"/>
      <c r="AE414" s="4"/>
      <c r="AF414" s="6"/>
      <c r="AG414" s="6"/>
      <c r="AH414" s="6"/>
      <c r="AI414" s="6"/>
    </row>
    <row r="415" spans="2:35" ht="12.75" customHeight="1">
      <c r="B415" s="6"/>
      <c r="C415" s="69"/>
      <c r="D415" s="42"/>
      <c r="E415" s="73"/>
      <c r="F415" s="28" t="s">
        <v>277</v>
      </c>
      <c r="G415" s="154"/>
      <c r="H415" s="28"/>
      <c r="I415" s="155">
        <v>55.86</v>
      </c>
      <c r="J415" s="26" t="s">
        <v>2</v>
      </c>
      <c r="K415" s="45"/>
      <c r="L415" s="45">
        <v>3.31656</v>
      </c>
      <c r="M415" s="71">
        <f t="shared" si="126"/>
        <v>3.31656</v>
      </c>
      <c r="N415" s="176">
        <f t="shared" si="127"/>
        <v>185.26304160000001</v>
      </c>
      <c r="O415" s="28"/>
      <c r="P415" s="28"/>
      <c r="Q415" s="28"/>
      <c r="R415" s="12"/>
      <c r="S415" s="24"/>
      <c r="T415" s="24"/>
      <c r="U415" s="24"/>
      <c r="V415" s="24"/>
      <c r="W415" s="34"/>
      <c r="X415" s="34"/>
      <c r="Y415" s="34"/>
      <c r="Z415" s="34"/>
      <c r="AA415" s="34"/>
      <c r="AB415" s="34"/>
      <c r="AC415" s="4"/>
      <c r="AD415" s="4"/>
      <c r="AE415" s="4"/>
      <c r="AF415" s="6"/>
      <c r="AG415" s="6"/>
      <c r="AH415" s="6"/>
      <c r="AI415" s="6"/>
    </row>
    <row r="416" spans="2:35" ht="12.75" customHeight="1">
      <c r="B416" s="6"/>
      <c r="C416" s="69"/>
      <c r="D416" s="42"/>
      <c r="E416" s="73"/>
      <c r="F416" s="28"/>
      <c r="G416" s="154"/>
      <c r="H416" s="28"/>
      <c r="I416" s="155"/>
      <c r="J416" s="18"/>
      <c r="K416" s="18"/>
      <c r="L416" s="18"/>
      <c r="M416" s="71"/>
      <c r="N416" s="175"/>
      <c r="O416" s="28"/>
      <c r="P416" s="28"/>
      <c r="Q416" s="28"/>
      <c r="R416" s="12"/>
      <c r="S416" s="24"/>
      <c r="T416" s="24"/>
      <c r="U416" s="24"/>
      <c r="V416" s="24"/>
      <c r="W416" s="34"/>
      <c r="X416" s="34"/>
      <c r="Y416" s="34"/>
      <c r="Z416" s="34"/>
      <c r="AA416" s="34"/>
      <c r="AB416" s="34"/>
      <c r="AC416" s="4"/>
      <c r="AD416" s="4"/>
      <c r="AE416" s="4"/>
      <c r="AF416" s="6"/>
      <c r="AG416" s="6"/>
      <c r="AH416" s="6"/>
      <c r="AI416" s="6"/>
    </row>
    <row r="417" spans="2:35" ht="12.75" customHeight="1">
      <c r="B417" s="6"/>
      <c r="C417" s="69"/>
      <c r="D417" s="42"/>
      <c r="E417" s="73"/>
      <c r="F417" s="29"/>
      <c r="G417" s="180"/>
      <c r="H417" s="29"/>
      <c r="I417" s="172"/>
      <c r="J417" s="16"/>
      <c r="K417" s="16"/>
      <c r="L417" s="16"/>
      <c r="M417" s="16"/>
      <c r="N417" s="16"/>
      <c r="O417" s="16"/>
      <c r="P417" s="29"/>
      <c r="Q417" s="29"/>
      <c r="R417" s="4"/>
      <c r="S417" s="34"/>
      <c r="T417" s="34"/>
      <c r="U417" s="34"/>
      <c r="V417" s="34"/>
      <c r="W417" s="34"/>
      <c r="X417" s="34"/>
      <c r="Y417" s="34"/>
      <c r="Z417" s="34"/>
      <c r="AA417" s="34"/>
      <c r="AB417" s="34"/>
      <c r="AC417" s="4"/>
      <c r="AD417" s="4"/>
      <c r="AE417" s="4"/>
      <c r="AF417" s="6"/>
      <c r="AG417" s="6"/>
      <c r="AH417" s="6"/>
      <c r="AI417" s="6"/>
    </row>
    <row r="418" spans="2:35" ht="12.75" customHeight="1">
      <c r="B418" s="6"/>
      <c r="C418" s="41"/>
      <c r="D418" s="40"/>
      <c r="E418" s="50"/>
      <c r="F418" s="51" t="s">
        <v>301</v>
      </c>
      <c r="G418" s="52"/>
      <c r="H418" s="57"/>
      <c r="I418" s="79" t="s">
        <v>337</v>
      </c>
      <c r="J418" s="55" t="s">
        <v>23</v>
      </c>
      <c r="K418" s="54" t="s">
        <v>338</v>
      </c>
      <c r="L418" s="54" t="s">
        <v>339</v>
      </c>
      <c r="M418" s="55" t="s">
        <v>340</v>
      </c>
      <c r="N418" s="56" t="s">
        <v>302</v>
      </c>
      <c r="O418" s="57"/>
      <c r="P418" s="57" t="s">
        <v>353</v>
      </c>
      <c r="Q418" s="58"/>
      <c r="R418" s="40"/>
      <c r="S418" s="40" t="s">
        <v>301</v>
      </c>
      <c r="T418" s="40"/>
      <c r="U418" s="40"/>
      <c r="V418" s="40"/>
      <c r="W418" s="60">
        <f>SUM(N419:N442)</f>
        <v>16331</v>
      </c>
      <c r="X418" s="61"/>
      <c r="Y418" s="61"/>
      <c r="Z418" s="61"/>
      <c r="AA418" s="61"/>
      <c r="AB418" s="42"/>
      <c r="AC418" s="4" t="str">
        <f>F418</f>
        <v>Supervisions &amp; Contingency</v>
      </c>
      <c r="AD418" s="3">
        <f>W418</f>
        <v>16331</v>
      </c>
      <c r="AE418" s="4"/>
      <c r="AF418" s="6"/>
      <c r="AG418" s="6"/>
      <c r="AH418" s="6"/>
      <c r="AI418" s="6"/>
    </row>
    <row r="419" spans="2:35" ht="12.75" hidden="1" customHeight="1" outlineLevel="1">
      <c r="B419" s="6"/>
      <c r="C419" s="41"/>
      <c r="D419" s="42"/>
      <c r="E419" s="73"/>
      <c r="F419" s="28" t="s">
        <v>0</v>
      </c>
      <c r="G419" s="154"/>
      <c r="H419" s="175">
        <f t="shared" ref="H419:H424" si="128">G464</f>
        <v>2.1483371156608776E-2</v>
      </c>
      <c r="I419" s="155">
        <v>1</v>
      </c>
      <c r="J419" s="162" t="s">
        <v>11</v>
      </c>
      <c r="K419" s="15"/>
      <c r="L419" s="15"/>
      <c r="M419" s="71">
        <f>H419*$N$452</f>
        <v>350.60861727585524</v>
      </c>
      <c r="N419" s="175">
        <f t="shared" ref="N419:N442" si="129">ROUNDUP(I419*M419,0)</f>
        <v>351</v>
      </c>
      <c r="O419" s="28"/>
      <c r="P419" s="28"/>
      <c r="Q419" s="28"/>
      <c r="R419" s="12" t="s">
        <v>0</v>
      </c>
      <c r="S419" s="37">
        <f t="shared" ref="S419:S442" si="130">N419</f>
        <v>351</v>
      </c>
      <c r="T419" s="24"/>
      <c r="U419" s="24"/>
      <c r="V419" s="24"/>
      <c r="W419" s="34"/>
      <c r="X419" s="34"/>
      <c r="Y419" s="34"/>
      <c r="Z419" s="34"/>
      <c r="AA419" s="34"/>
      <c r="AB419" s="34"/>
      <c r="AC419" s="4"/>
      <c r="AD419" s="4"/>
      <c r="AE419" s="4"/>
      <c r="AF419" s="6"/>
      <c r="AG419" s="6"/>
      <c r="AH419" s="6"/>
      <c r="AI419" s="6"/>
    </row>
    <row r="420" spans="2:35" ht="12.75" hidden="1" customHeight="1" outlineLevel="1">
      <c r="B420" s="6"/>
      <c r="C420" s="41"/>
      <c r="D420" s="42"/>
      <c r="E420" s="73"/>
      <c r="F420" s="28" t="s">
        <v>24</v>
      </c>
      <c r="G420" s="154"/>
      <c r="H420" s="175">
        <f t="shared" si="128"/>
        <v>3.4574685540608469E-2</v>
      </c>
      <c r="I420" s="155">
        <v>1</v>
      </c>
      <c r="J420" s="162" t="s">
        <v>11</v>
      </c>
      <c r="K420" s="15"/>
      <c r="L420" s="15"/>
      <c r="M420" s="71">
        <f>H420*$N$452</f>
        <v>564.25886802273021</v>
      </c>
      <c r="N420" s="175">
        <f t="shared" si="129"/>
        <v>565</v>
      </c>
      <c r="O420" s="28"/>
      <c r="P420" s="28"/>
      <c r="Q420" s="28"/>
      <c r="R420" s="12" t="s">
        <v>24</v>
      </c>
      <c r="S420" s="37">
        <f t="shared" si="130"/>
        <v>565</v>
      </c>
      <c r="T420" s="24"/>
      <c r="U420" s="24"/>
      <c r="V420" s="24"/>
      <c r="W420" s="34"/>
      <c r="X420" s="34"/>
      <c r="Y420" s="34"/>
      <c r="Z420" s="34"/>
      <c r="AA420" s="34"/>
      <c r="AB420" s="34"/>
      <c r="AC420" s="4"/>
      <c r="AD420" s="4"/>
      <c r="AE420" s="4"/>
      <c r="AF420" s="6"/>
      <c r="AG420" s="6"/>
      <c r="AH420" s="6"/>
      <c r="AI420" s="6"/>
    </row>
    <row r="421" spans="2:35" ht="12.75" hidden="1" customHeight="1" outlineLevel="1">
      <c r="B421" s="6"/>
      <c r="C421" s="41"/>
      <c r="D421" s="42"/>
      <c r="E421" s="73"/>
      <c r="F421" s="28" t="s">
        <v>7</v>
      </c>
      <c r="G421" s="154"/>
      <c r="H421" s="175">
        <f t="shared" si="128"/>
        <v>4.2926879699660615E-2</v>
      </c>
      <c r="I421" s="155">
        <v>1</v>
      </c>
      <c r="J421" s="162" t="s">
        <v>11</v>
      </c>
      <c r="K421" s="15"/>
      <c r="L421" s="15"/>
      <c r="M421" s="71">
        <f>H421*$N$452</f>
        <v>700.56667669846127</v>
      </c>
      <c r="N421" s="175">
        <f t="shared" si="129"/>
        <v>701</v>
      </c>
      <c r="O421" s="28"/>
      <c r="P421" s="28"/>
      <c r="Q421" s="28"/>
      <c r="R421" s="12" t="s">
        <v>7</v>
      </c>
      <c r="S421" s="37">
        <f t="shared" si="130"/>
        <v>701</v>
      </c>
      <c r="T421" s="24"/>
      <c r="U421" s="24"/>
      <c r="V421" s="24"/>
      <c r="W421" s="34"/>
      <c r="X421" s="34"/>
      <c r="Y421" s="34"/>
      <c r="Z421" s="34"/>
      <c r="AA421" s="34"/>
      <c r="AB421" s="34"/>
      <c r="AC421" s="4"/>
      <c r="AD421" s="4"/>
      <c r="AE421" s="4"/>
      <c r="AF421" s="6"/>
      <c r="AG421" s="6"/>
      <c r="AH421" s="6"/>
      <c r="AI421" s="6"/>
    </row>
    <row r="422" spans="2:35" ht="12.75" hidden="1" customHeight="1" outlineLevel="1">
      <c r="B422" s="6"/>
      <c r="C422" s="41"/>
      <c r="D422" s="42"/>
      <c r="E422" s="73"/>
      <c r="F422" s="28" t="s">
        <v>357</v>
      </c>
      <c r="G422" s="154"/>
      <c r="H422" s="175">
        <f t="shared" si="128"/>
        <v>0</v>
      </c>
      <c r="I422" s="155">
        <v>1</v>
      </c>
      <c r="J422" s="162" t="s">
        <v>11</v>
      </c>
      <c r="K422" s="15"/>
      <c r="L422" s="15"/>
      <c r="M422" s="71">
        <f>H422*$N$452</f>
        <v>0</v>
      </c>
      <c r="N422" s="175">
        <f t="shared" si="129"/>
        <v>0</v>
      </c>
      <c r="O422" s="28"/>
      <c r="P422" s="28"/>
      <c r="Q422" s="28"/>
      <c r="R422" s="12" t="s">
        <v>357</v>
      </c>
      <c r="S422" s="37">
        <f t="shared" si="130"/>
        <v>0</v>
      </c>
      <c r="T422" s="24"/>
      <c r="U422" s="24"/>
      <c r="V422" s="24"/>
      <c r="W422" s="34"/>
      <c r="X422" s="34"/>
      <c r="Y422" s="34"/>
      <c r="Z422" s="34"/>
      <c r="AA422" s="34"/>
      <c r="AB422" s="34"/>
      <c r="AC422" s="4"/>
      <c r="AD422" s="4"/>
      <c r="AE422" s="4"/>
      <c r="AF422" s="6"/>
      <c r="AG422" s="6"/>
      <c r="AH422" s="6"/>
      <c r="AI422" s="6"/>
    </row>
    <row r="423" spans="2:35" ht="12.75" hidden="1" customHeight="1" outlineLevel="1">
      <c r="B423" s="6"/>
      <c r="C423" s="41"/>
      <c r="D423" s="42"/>
      <c r="E423" s="73"/>
      <c r="F423" s="28" t="s">
        <v>40</v>
      </c>
      <c r="G423" s="154"/>
      <c r="H423" s="175">
        <f t="shared" si="128"/>
        <v>0.10981077585315469</v>
      </c>
      <c r="I423" s="155">
        <v>1</v>
      </c>
      <c r="J423" s="162" t="s">
        <v>11</v>
      </c>
      <c r="K423" s="15"/>
      <c r="L423" s="15"/>
      <c r="M423" s="71">
        <f>H423*$N$452</f>
        <v>1792.1118619234844</v>
      </c>
      <c r="N423" s="175">
        <f t="shared" si="129"/>
        <v>1793</v>
      </c>
      <c r="O423" s="28"/>
      <c r="P423" s="28"/>
      <c r="Q423" s="28"/>
      <c r="R423" s="12" t="s">
        <v>40</v>
      </c>
      <c r="S423" s="37">
        <f t="shared" si="130"/>
        <v>1793</v>
      </c>
      <c r="T423" s="24"/>
      <c r="U423" s="24"/>
      <c r="V423" s="24"/>
      <c r="W423" s="34"/>
      <c r="X423" s="34"/>
      <c r="Y423" s="34"/>
      <c r="Z423" s="34"/>
      <c r="AA423" s="34"/>
      <c r="AB423" s="34"/>
      <c r="AC423" s="4"/>
      <c r="AD423" s="4"/>
      <c r="AE423" s="4"/>
      <c r="AF423" s="6"/>
      <c r="AG423" s="6"/>
      <c r="AH423" s="6"/>
      <c r="AI423" s="6"/>
    </row>
    <row r="424" spans="2:35" ht="12.75" hidden="1" customHeight="1" outlineLevel="1">
      <c r="B424" s="6"/>
      <c r="C424" s="41"/>
      <c r="D424" s="42"/>
      <c r="E424" s="73"/>
      <c r="F424" s="28" t="s">
        <v>58</v>
      </c>
      <c r="G424" s="154"/>
      <c r="H424" s="175">
        <f t="shared" si="128"/>
        <v>6.6309024314217688E-2</v>
      </c>
      <c r="I424" s="155">
        <v>1</v>
      </c>
      <c r="J424" s="162" t="s">
        <v>11</v>
      </c>
      <c r="K424" s="15"/>
      <c r="L424" s="15"/>
      <c r="M424" s="71">
        <f>H424*$N$452</f>
        <v>1082.1632768080326</v>
      </c>
      <c r="N424" s="175">
        <f t="shared" si="129"/>
        <v>1083</v>
      </c>
      <c r="O424" s="28"/>
      <c r="P424" s="28"/>
      <c r="Q424" s="28"/>
      <c r="R424" s="12" t="s">
        <v>58</v>
      </c>
      <c r="S424" s="37">
        <f t="shared" si="130"/>
        <v>1083</v>
      </c>
      <c r="T424" s="24"/>
      <c r="U424" s="24"/>
      <c r="V424" s="24"/>
      <c r="W424" s="34"/>
      <c r="X424" s="34"/>
      <c r="Y424" s="34"/>
      <c r="Z424" s="34"/>
      <c r="AA424" s="34"/>
      <c r="AB424" s="34"/>
      <c r="AC424" s="4"/>
      <c r="AD424" s="4"/>
      <c r="AE424" s="4"/>
      <c r="AF424" s="6"/>
      <c r="AG424" s="6"/>
      <c r="AH424" s="6"/>
      <c r="AI424" s="6"/>
    </row>
    <row r="425" spans="2:35" ht="12.75" hidden="1" customHeight="1" outlineLevel="1">
      <c r="B425" s="6"/>
      <c r="C425" s="41"/>
      <c r="D425" s="42"/>
      <c r="E425" s="73"/>
      <c r="F425" s="28" t="s">
        <v>4</v>
      </c>
      <c r="G425" s="154"/>
      <c r="H425" s="175">
        <f>G474</f>
        <v>4.8807519589778393E-2</v>
      </c>
      <c r="I425" s="155">
        <v>1</v>
      </c>
      <c r="J425" s="162" t="s">
        <v>11</v>
      </c>
      <c r="K425" s="15"/>
      <c r="L425" s="15"/>
      <c r="M425" s="71">
        <f>H425*$N$452</f>
        <v>796.53871970518333</v>
      </c>
      <c r="N425" s="175">
        <f t="shared" si="129"/>
        <v>797</v>
      </c>
      <c r="O425" s="28"/>
      <c r="P425" s="28"/>
      <c r="Q425" s="28"/>
      <c r="R425" s="12" t="s">
        <v>4</v>
      </c>
      <c r="S425" s="37">
        <f t="shared" si="130"/>
        <v>797</v>
      </c>
      <c r="T425" s="24"/>
      <c r="U425" s="24"/>
      <c r="V425" s="24"/>
      <c r="W425" s="34"/>
      <c r="X425" s="34"/>
      <c r="Y425" s="34"/>
      <c r="Z425" s="34"/>
      <c r="AA425" s="34"/>
      <c r="AB425" s="34"/>
      <c r="AC425" s="4"/>
      <c r="AD425" s="4"/>
      <c r="AE425" s="4"/>
      <c r="AF425" s="6"/>
      <c r="AG425" s="6"/>
      <c r="AH425" s="6"/>
      <c r="AI425" s="6"/>
    </row>
    <row r="426" spans="2:35" ht="12.75" hidden="1" customHeight="1" outlineLevel="1">
      <c r="B426" s="6"/>
      <c r="C426" s="41"/>
      <c r="D426" s="42"/>
      <c r="E426" s="73"/>
      <c r="F426" s="28" t="s">
        <v>87</v>
      </c>
      <c r="G426" s="154"/>
      <c r="H426" s="175">
        <f t="shared" ref="H426:H429" si="131">G470</f>
        <v>0</v>
      </c>
      <c r="I426" s="155">
        <v>1</v>
      </c>
      <c r="J426" s="162" t="s">
        <v>11</v>
      </c>
      <c r="K426" s="15"/>
      <c r="L426" s="15"/>
      <c r="M426" s="71">
        <f>H426*$N$452</f>
        <v>0</v>
      </c>
      <c r="N426" s="175">
        <f t="shared" si="129"/>
        <v>0</v>
      </c>
      <c r="O426" s="28"/>
      <c r="P426" s="28"/>
      <c r="Q426" s="28"/>
      <c r="R426" s="12" t="s">
        <v>87</v>
      </c>
      <c r="S426" s="37">
        <f t="shared" si="130"/>
        <v>0</v>
      </c>
      <c r="T426" s="24"/>
      <c r="U426" s="24"/>
      <c r="V426" s="24"/>
      <c r="W426" s="34"/>
      <c r="X426" s="34"/>
      <c r="Y426" s="34"/>
      <c r="Z426" s="34"/>
      <c r="AA426" s="34"/>
      <c r="AB426" s="34"/>
      <c r="AC426" s="4"/>
      <c r="AD426" s="4"/>
      <c r="AE426" s="4"/>
      <c r="AF426" s="6"/>
      <c r="AG426" s="6"/>
      <c r="AH426" s="6"/>
      <c r="AI426" s="6"/>
    </row>
    <row r="427" spans="2:35" ht="12.75" hidden="1" customHeight="1" outlineLevel="1">
      <c r="B427" s="6"/>
      <c r="C427" s="41"/>
      <c r="D427" s="42"/>
      <c r="E427" s="73"/>
      <c r="F427" s="28" t="s">
        <v>106</v>
      </c>
      <c r="G427" s="154"/>
      <c r="H427" s="175">
        <f t="shared" si="131"/>
        <v>2.7330704376697719E-2</v>
      </c>
      <c r="I427" s="155">
        <v>1</v>
      </c>
      <c r="J427" s="162" t="s">
        <v>11</v>
      </c>
      <c r="K427" s="15"/>
      <c r="L427" s="15"/>
      <c r="M427" s="71">
        <f>H427*$N$452</f>
        <v>446.03709542770679</v>
      </c>
      <c r="N427" s="175">
        <f t="shared" si="129"/>
        <v>447</v>
      </c>
      <c r="O427" s="28"/>
      <c r="P427" s="28"/>
      <c r="Q427" s="28"/>
      <c r="R427" s="12" t="str">
        <f>F427</f>
        <v xml:space="preserve">Bricklayer </v>
      </c>
      <c r="S427" s="37">
        <f t="shared" si="130"/>
        <v>447</v>
      </c>
      <c r="T427" s="24"/>
      <c r="U427" s="24"/>
      <c r="V427" s="24"/>
      <c r="W427" s="34"/>
      <c r="X427" s="34"/>
      <c r="Y427" s="34"/>
      <c r="Z427" s="34"/>
      <c r="AA427" s="34"/>
      <c r="AB427" s="34"/>
      <c r="AC427" s="4"/>
      <c r="AD427" s="4"/>
      <c r="AE427" s="4"/>
      <c r="AF427" s="6"/>
      <c r="AG427" s="6"/>
      <c r="AH427" s="6"/>
      <c r="AI427" s="6"/>
    </row>
    <row r="428" spans="2:35" ht="12.75" hidden="1" customHeight="1" outlineLevel="1">
      <c r="B428" s="6"/>
      <c r="C428" s="41"/>
      <c r="D428" s="42"/>
      <c r="E428" s="73"/>
      <c r="F428" s="28" t="s">
        <v>177</v>
      </c>
      <c r="G428" s="154"/>
      <c r="H428" s="175">
        <f t="shared" si="131"/>
        <v>3.7533077064732544E-2</v>
      </c>
      <c r="I428" s="155">
        <v>1</v>
      </c>
      <c r="J428" s="162" t="s">
        <v>11</v>
      </c>
      <c r="K428" s="15"/>
      <c r="L428" s="15"/>
      <c r="M428" s="71">
        <f>H428*$N$452</f>
        <v>612.53981769643508</v>
      </c>
      <c r="N428" s="175">
        <f t="shared" si="129"/>
        <v>613</v>
      </c>
      <c r="O428" s="28"/>
      <c r="P428" s="28"/>
      <c r="Q428" s="28"/>
      <c r="R428" s="24" t="s">
        <v>177</v>
      </c>
      <c r="S428" s="37">
        <f t="shared" si="130"/>
        <v>613</v>
      </c>
      <c r="T428" s="24"/>
      <c r="U428" s="24"/>
      <c r="V428" s="24"/>
      <c r="W428" s="34"/>
      <c r="X428" s="34"/>
      <c r="Y428" s="34"/>
      <c r="Z428" s="34"/>
      <c r="AA428" s="34"/>
      <c r="AB428" s="34"/>
      <c r="AC428" s="4"/>
      <c r="AD428" s="4"/>
      <c r="AE428" s="4"/>
      <c r="AF428" s="6"/>
      <c r="AG428" s="6"/>
      <c r="AH428" s="6"/>
      <c r="AI428" s="6"/>
    </row>
    <row r="429" spans="2:35" ht="12.75" hidden="1" customHeight="1" outlineLevel="1">
      <c r="B429" s="6"/>
      <c r="C429" s="41"/>
      <c r="D429" s="42"/>
      <c r="E429" s="73"/>
      <c r="F429" s="28" t="s">
        <v>96</v>
      </c>
      <c r="G429" s="154"/>
      <c r="H429" s="175">
        <f t="shared" si="131"/>
        <v>3.0171114954274634E-2</v>
      </c>
      <c r="I429" s="155">
        <v>1</v>
      </c>
      <c r="J429" s="162" t="s">
        <v>11</v>
      </c>
      <c r="K429" s="15"/>
      <c r="L429" s="15"/>
      <c r="M429" s="71">
        <f>H429*$N$452</f>
        <v>492.39259605376202</v>
      </c>
      <c r="N429" s="175">
        <f t="shared" si="129"/>
        <v>493</v>
      </c>
      <c r="O429" s="28"/>
      <c r="P429" s="28"/>
      <c r="Q429" s="28"/>
      <c r="R429" s="12" t="s">
        <v>96</v>
      </c>
      <c r="S429" s="37">
        <f t="shared" si="130"/>
        <v>493</v>
      </c>
      <c r="T429" s="24"/>
      <c r="U429" s="24"/>
      <c r="V429" s="24"/>
      <c r="W429" s="34"/>
      <c r="X429" s="34"/>
      <c r="Y429" s="34"/>
      <c r="Z429" s="34"/>
      <c r="AA429" s="34"/>
      <c r="AB429" s="34"/>
      <c r="AC429" s="4"/>
      <c r="AD429" s="4"/>
      <c r="AE429" s="4"/>
      <c r="AF429" s="6"/>
      <c r="AG429" s="6"/>
      <c r="AH429" s="6"/>
      <c r="AI429" s="6"/>
    </row>
    <row r="430" spans="2:35" ht="12.75" hidden="1" customHeight="1" outlineLevel="1">
      <c r="B430" s="6"/>
      <c r="C430" s="41"/>
      <c r="D430" s="42"/>
      <c r="E430" s="73"/>
      <c r="F430" s="28" t="s">
        <v>207</v>
      </c>
      <c r="G430" s="154"/>
      <c r="H430" s="175">
        <f t="shared" ref="H430:H442" si="132">G475</f>
        <v>7.720335664225462E-3</v>
      </c>
      <c r="I430" s="155">
        <v>1</v>
      </c>
      <c r="J430" s="162" t="s">
        <v>11</v>
      </c>
      <c r="K430" s="15"/>
      <c r="L430" s="15"/>
      <c r="M430" s="71">
        <f>H430*$N$452</f>
        <v>125.99587804015954</v>
      </c>
      <c r="N430" s="175">
        <f t="shared" si="129"/>
        <v>126</v>
      </c>
      <c r="O430" s="28"/>
      <c r="P430" s="28"/>
      <c r="Q430" s="28"/>
      <c r="R430" s="12" t="s">
        <v>207</v>
      </c>
      <c r="S430" s="37">
        <f t="shared" si="130"/>
        <v>126</v>
      </c>
      <c r="T430" s="24"/>
      <c r="U430" s="24"/>
      <c r="V430" s="24"/>
      <c r="W430" s="34"/>
      <c r="X430" s="34"/>
      <c r="Y430" s="34"/>
      <c r="Z430" s="34"/>
      <c r="AA430" s="34"/>
      <c r="AB430" s="34"/>
      <c r="AC430" s="4"/>
      <c r="AD430" s="4"/>
      <c r="AE430" s="4"/>
      <c r="AF430" s="6"/>
      <c r="AG430" s="6"/>
      <c r="AH430" s="6"/>
      <c r="AI430" s="6"/>
    </row>
    <row r="431" spans="2:35" ht="12.75" hidden="1" customHeight="1" outlineLevel="1">
      <c r="B431" s="6"/>
      <c r="C431" s="41"/>
      <c r="D431" s="42"/>
      <c r="E431" s="73"/>
      <c r="F431" s="28" t="s">
        <v>68</v>
      </c>
      <c r="G431" s="154"/>
      <c r="H431" s="175">
        <f t="shared" si="132"/>
        <v>9.1241599023309472E-2</v>
      </c>
      <c r="I431" s="155">
        <v>1</v>
      </c>
      <c r="J431" s="162" t="s">
        <v>11</v>
      </c>
      <c r="K431" s="15"/>
      <c r="L431" s="15"/>
      <c r="M431" s="71">
        <f>H431*$N$452</f>
        <v>1489.0628960604106</v>
      </c>
      <c r="N431" s="175">
        <f t="shared" si="129"/>
        <v>1490</v>
      </c>
      <c r="O431" s="28"/>
      <c r="P431" s="28"/>
      <c r="Q431" s="28"/>
      <c r="R431" s="12" t="str">
        <f>F431</f>
        <v xml:space="preserve">Structural Steel </v>
      </c>
      <c r="S431" s="37">
        <f t="shared" si="130"/>
        <v>1490</v>
      </c>
      <c r="T431" s="24"/>
      <c r="U431" s="24"/>
      <c r="V431" s="24"/>
      <c r="W431" s="34"/>
      <c r="X431" s="34"/>
      <c r="Y431" s="34"/>
      <c r="Z431" s="34"/>
      <c r="AA431" s="34"/>
      <c r="AB431" s="34"/>
      <c r="AC431" s="4"/>
      <c r="AD431" s="4"/>
      <c r="AE431" s="4"/>
      <c r="AF431" s="6"/>
      <c r="AG431" s="6"/>
      <c r="AH431" s="6"/>
      <c r="AI431" s="6"/>
    </row>
    <row r="432" spans="2:35" ht="12.75" hidden="1" customHeight="1" outlineLevel="1">
      <c r="B432" s="6"/>
      <c r="C432" s="41"/>
      <c r="D432" s="42"/>
      <c r="E432" s="73"/>
      <c r="F432" s="28" t="s">
        <v>5</v>
      </c>
      <c r="G432" s="154"/>
      <c r="H432" s="175">
        <f t="shared" si="132"/>
        <v>3.4483380779262501E-3</v>
      </c>
      <c r="I432" s="155">
        <v>1</v>
      </c>
      <c r="J432" s="162" t="s">
        <v>11</v>
      </c>
      <c r="K432" s="15"/>
      <c r="L432" s="15"/>
      <c r="M432" s="71">
        <f>H432*$N$452</f>
        <v>56.276877431756404</v>
      </c>
      <c r="N432" s="175">
        <f t="shared" si="129"/>
        <v>57</v>
      </c>
      <c r="O432" s="28"/>
      <c r="P432" s="28"/>
      <c r="Q432" s="28"/>
      <c r="R432" s="12" t="s">
        <v>5</v>
      </c>
      <c r="S432" s="37">
        <f t="shared" si="130"/>
        <v>57</v>
      </c>
      <c r="T432" s="24"/>
      <c r="U432" s="24"/>
      <c r="V432" s="24"/>
      <c r="W432" s="34"/>
      <c r="X432" s="34"/>
      <c r="Y432" s="34"/>
      <c r="Z432" s="34"/>
      <c r="AA432" s="34"/>
      <c r="AB432" s="34"/>
      <c r="AC432" s="4"/>
      <c r="AD432" s="4"/>
      <c r="AE432" s="4"/>
      <c r="AF432" s="6"/>
      <c r="AG432" s="6"/>
      <c r="AH432" s="6"/>
      <c r="AI432" s="6"/>
    </row>
    <row r="433" spans="2:35" ht="12.75" hidden="1" customHeight="1" outlineLevel="1">
      <c r="B433" s="6"/>
      <c r="C433" s="41"/>
      <c r="D433" s="42"/>
      <c r="E433" s="73"/>
      <c r="F433" s="28" t="s">
        <v>112</v>
      </c>
      <c r="G433" s="154"/>
      <c r="H433" s="175">
        <f t="shared" si="132"/>
        <v>4.9982366356968261E-2</v>
      </c>
      <c r="I433" s="155">
        <v>1</v>
      </c>
      <c r="J433" s="162" t="s">
        <v>11</v>
      </c>
      <c r="K433" s="15"/>
      <c r="L433" s="15"/>
      <c r="M433" s="71">
        <f>H433*$N$452</f>
        <v>815.71221894572204</v>
      </c>
      <c r="N433" s="175">
        <f t="shared" si="129"/>
        <v>816</v>
      </c>
      <c r="O433" s="28"/>
      <c r="P433" s="28"/>
      <c r="Q433" s="28"/>
      <c r="R433" s="12" t="s">
        <v>112</v>
      </c>
      <c r="S433" s="37">
        <f t="shared" si="130"/>
        <v>816</v>
      </c>
      <c r="T433" s="24"/>
      <c r="U433" s="24"/>
      <c r="V433" s="24"/>
      <c r="W433" s="34"/>
      <c r="X433" s="34"/>
      <c r="Y433" s="34"/>
      <c r="Z433" s="34"/>
      <c r="AA433" s="34"/>
      <c r="AB433" s="34"/>
      <c r="AC433" s="4"/>
      <c r="AD433" s="4"/>
      <c r="AE433" s="4"/>
      <c r="AF433" s="6"/>
      <c r="AG433" s="6"/>
      <c r="AH433" s="6"/>
      <c r="AI433" s="6"/>
    </row>
    <row r="434" spans="2:35" ht="12.75" hidden="1" customHeight="1" outlineLevel="1">
      <c r="B434" s="6"/>
      <c r="C434" s="41"/>
      <c r="D434" s="42"/>
      <c r="E434" s="73"/>
      <c r="F434" s="28" t="s">
        <v>119</v>
      </c>
      <c r="G434" s="154"/>
      <c r="H434" s="175">
        <f t="shared" si="132"/>
        <v>0.10234894938707925</v>
      </c>
      <c r="I434" s="155">
        <v>1</v>
      </c>
      <c r="J434" s="162" t="s">
        <v>11</v>
      </c>
      <c r="K434" s="15"/>
      <c r="L434" s="15"/>
      <c r="M434" s="71">
        <f>H434*$N$452</f>
        <v>1670.3348539971335</v>
      </c>
      <c r="N434" s="175">
        <f t="shared" si="129"/>
        <v>1671</v>
      </c>
      <c r="O434" s="28"/>
      <c r="P434" s="28"/>
      <c r="Q434" s="28"/>
      <c r="R434" s="12" t="s">
        <v>119</v>
      </c>
      <c r="S434" s="37">
        <f t="shared" si="130"/>
        <v>1671</v>
      </c>
      <c r="T434" s="24"/>
      <c r="U434" s="24"/>
      <c r="V434" s="24"/>
      <c r="W434" s="34"/>
      <c r="X434" s="34"/>
      <c r="Y434" s="34"/>
      <c r="Z434" s="34"/>
      <c r="AA434" s="34"/>
      <c r="AB434" s="34"/>
      <c r="AC434" s="4"/>
      <c r="AD434" s="4"/>
      <c r="AE434" s="4"/>
      <c r="AF434" s="6"/>
      <c r="AG434" s="6"/>
      <c r="AH434" s="6"/>
      <c r="AI434" s="6"/>
    </row>
    <row r="435" spans="2:35" ht="12.75" hidden="1" customHeight="1" outlineLevel="1">
      <c r="B435" s="6"/>
      <c r="C435" s="41"/>
      <c r="D435" s="42"/>
      <c r="E435" s="73"/>
      <c r="F435" s="28" t="s">
        <v>359</v>
      </c>
      <c r="G435" s="154"/>
      <c r="H435" s="175">
        <f t="shared" si="132"/>
        <v>4.1658582015526831E-3</v>
      </c>
      <c r="I435" s="155">
        <v>1</v>
      </c>
      <c r="J435" s="162" t="s">
        <v>11</v>
      </c>
      <c r="K435" s="15"/>
      <c r="L435" s="15"/>
      <c r="M435" s="71">
        <f>H435*$N$452</f>
        <v>67.986805849339788</v>
      </c>
      <c r="N435" s="175">
        <f t="shared" si="129"/>
        <v>68</v>
      </c>
      <c r="O435" s="28"/>
      <c r="P435" s="28"/>
      <c r="Q435" s="28"/>
      <c r="R435" s="12" t="s">
        <v>359</v>
      </c>
      <c r="S435" s="37">
        <f t="shared" si="130"/>
        <v>68</v>
      </c>
      <c r="T435" s="24"/>
      <c r="U435" s="24"/>
      <c r="V435" s="24"/>
      <c r="W435" s="34"/>
      <c r="X435" s="34"/>
      <c r="Y435" s="34"/>
      <c r="Z435" s="34"/>
      <c r="AA435" s="34"/>
      <c r="AB435" s="34"/>
      <c r="AC435" s="4"/>
      <c r="AD435" s="4"/>
      <c r="AE435" s="4"/>
      <c r="AF435" s="6"/>
      <c r="AG435" s="6"/>
      <c r="AH435" s="6"/>
      <c r="AI435" s="6"/>
    </row>
    <row r="436" spans="2:35" ht="12.75" hidden="1" customHeight="1" outlineLevel="1">
      <c r="B436" s="6"/>
      <c r="C436" s="41"/>
      <c r="D436" s="42"/>
      <c r="E436" s="73"/>
      <c r="F436" s="28" t="s">
        <v>193</v>
      </c>
      <c r="G436" s="154"/>
      <c r="H436" s="175">
        <f t="shared" si="132"/>
        <v>0</v>
      </c>
      <c r="I436" s="155">
        <v>1</v>
      </c>
      <c r="J436" s="162" t="s">
        <v>11</v>
      </c>
      <c r="K436" s="15"/>
      <c r="L436" s="15"/>
      <c r="M436" s="71">
        <f>H436*$N$452</f>
        <v>0</v>
      </c>
      <c r="N436" s="175">
        <f t="shared" si="129"/>
        <v>0</v>
      </c>
      <c r="O436" s="28"/>
      <c r="P436" s="28"/>
      <c r="Q436" s="28"/>
      <c r="R436" s="12" t="s">
        <v>193</v>
      </c>
      <c r="S436" s="37">
        <f t="shared" si="130"/>
        <v>0</v>
      </c>
      <c r="T436" s="24"/>
      <c r="U436" s="24"/>
      <c r="V436" s="24"/>
      <c r="W436" s="34"/>
      <c r="X436" s="34"/>
      <c r="Y436" s="34"/>
      <c r="Z436" s="34"/>
      <c r="AA436" s="34"/>
      <c r="AB436" s="34"/>
      <c r="AC436" s="4"/>
      <c r="AD436" s="4"/>
      <c r="AE436" s="4"/>
      <c r="AF436" s="6"/>
      <c r="AG436" s="6"/>
      <c r="AH436" s="6"/>
      <c r="AI436" s="6"/>
    </row>
    <row r="437" spans="2:35" ht="12.75" hidden="1" customHeight="1" outlineLevel="1">
      <c r="B437" s="6"/>
      <c r="C437" s="41"/>
      <c r="D437" s="42"/>
      <c r="E437" s="73"/>
      <c r="F437" s="28" t="s">
        <v>35</v>
      </c>
      <c r="G437" s="154"/>
      <c r="H437" s="175">
        <f t="shared" si="132"/>
        <v>5.0248114117921204E-2</v>
      </c>
      <c r="I437" s="155">
        <v>1</v>
      </c>
      <c r="J437" s="162" t="s">
        <v>11</v>
      </c>
      <c r="K437" s="15"/>
      <c r="L437" s="15"/>
      <c r="M437" s="71">
        <f>H437*$N$452</f>
        <v>820.04922240447399</v>
      </c>
      <c r="N437" s="175">
        <f t="shared" si="129"/>
        <v>821</v>
      </c>
      <c r="O437" s="28"/>
      <c r="P437" s="28"/>
      <c r="Q437" s="28"/>
      <c r="R437" s="12" t="s">
        <v>35</v>
      </c>
      <c r="S437" s="37">
        <f t="shared" si="130"/>
        <v>821</v>
      </c>
      <c r="T437" s="24"/>
      <c r="U437" s="24"/>
      <c r="V437" s="24"/>
      <c r="W437" s="34"/>
      <c r="X437" s="34"/>
      <c r="Y437" s="34"/>
      <c r="Z437" s="34"/>
      <c r="AA437" s="34"/>
      <c r="AB437" s="34"/>
      <c r="AC437" s="4"/>
      <c r="AD437" s="4"/>
      <c r="AE437" s="4"/>
      <c r="AF437" s="6"/>
      <c r="AG437" s="6"/>
      <c r="AH437" s="6"/>
      <c r="AI437" s="6"/>
    </row>
    <row r="438" spans="2:35" ht="12.75" hidden="1" customHeight="1" outlineLevel="1">
      <c r="B438" s="6"/>
      <c r="C438" s="41"/>
      <c r="D438" s="42"/>
      <c r="E438" s="73"/>
      <c r="F438" s="28" t="s">
        <v>233</v>
      </c>
      <c r="G438" s="154"/>
      <c r="H438" s="175">
        <f t="shared" si="132"/>
        <v>0</v>
      </c>
      <c r="I438" s="155">
        <v>1</v>
      </c>
      <c r="J438" s="162" t="s">
        <v>11</v>
      </c>
      <c r="K438" s="15"/>
      <c r="L438" s="15"/>
      <c r="M438" s="71">
        <f>H438*$N$452</f>
        <v>0</v>
      </c>
      <c r="N438" s="175">
        <f t="shared" si="129"/>
        <v>0</v>
      </c>
      <c r="O438" s="28"/>
      <c r="P438" s="28"/>
      <c r="Q438" s="28"/>
      <c r="R438" s="12" t="s">
        <v>233</v>
      </c>
      <c r="S438" s="37">
        <f t="shared" si="130"/>
        <v>0</v>
      </c>
      <c r="T438" s="24"/>
      <c r="U438" s="24"/>
      <c r="V438" s="24"/>
      <c r="W438" s="34"/>
      <c r="X438" s="34"/>
      <c r="Y438" s="34"/>
      <c r="Z438" s="34"/>
      <c r="AA438" s="34"/>
      <c r="AB438" s="34"/>
      <c r="AC438" s="4"/>
      <c r="AD438" s="4"/>
      <c r="AE438" s="4"/>
      <c r="AF438" s="6"/>
      <c r="AG438" s="6"/>
      <c r="AH438" s="6"/>
      <c r="AI438" s="6"/>
    </row>
    <row r="439" spans="2:35" ht="12.75" hidden="1" customHeight="1" outlineLevel="1">
      <c r="B439" s="6"/>
      <c r="C439" s="41"/>
      <c r="D439" s="42"/>
      <c r="E439" s="73"/>
      <c r="F439" s="28" t="s">
        <v>240</v>
      </c>
      <c r="G439" s="154"/>
      <c r="H439" s="175">
        <f t="shared" si="132"/>
        <v>4.5951435522122351E-2</v>
      </c>
      <c r="I439" s="155">
        <v>1</v>
      </c>
      <c r="J439" s="162" t="s">
        <v>11</v>
      </c>
      <c r="K439" s="15"/>
      <c r="L439" s="15"/>
      <c r="M439" s="71">
        <f>H439*$N$452</f>
        <v>749.92742772103679</v>
      </c>
      <c r="N439" s="175">
        <f t="shared" si="129"/>
        <v>750</v>
      </c>
      <c r="O439" s="28"/>
      <c r="P439" s="28"/>
      <c r="Q439" s="28"/>
      <c r="R439" s="12" t="s">
        <v>240</v>
      </c>
      <c r="S439" s="37">
        <f t="shared" si="130"/>
        <v>750</v>
      </c>
      <c r="T439" s="24"/>
      <c r="U439" s="24"/>
      <c r="V439" s="24"/>
      <c r="W439" s="34"/>
      <c r="X439" s="34"/>
      <c r="Y439" s="34"/>
      <c r="Z439" s="34"/>
      <c r="AA439" s="34"/>
      <c r="AB439" s="34"/>
      <c r="AC439" s="4"/>
      <c r="AD439" s="4"/>
      <c r="AE439" s="4"/>
      <c r="AF439" s="6"/>
      <c r="AG439" s="6"/>
      <c r="AH439" s="6"/>
      <c r="AI439" s="6"/>
    </row>
    <row r="440" spans="2:35" ht="12.75" hidden="1" customHeight="1" outlineLevel="1">
      <c r="B440" s="6"/>
      <c r="C440" s="41"/>
      <c r="D440" s="42"/>
      <c r="E440" s="73"/>
      <c r="F440" s="28" t="s">
        <v>248</v>
      </c>
      <c r="G440" s="154"/>
      <c r="H440" s="175">
        <f t="shared" si="132"/>
        <v>0.22355339271540381</v>
      </c>
      <c r="I440" s="155">
        <v>1</v>
      </c>
      <c r="J440" s="162" t="s">
        <v>11</v>
      </c>
      <c r="K440" s="15"/>
      <c r="L440" s="15"/>
      <c r="M440" s="71">
        <f>H440*$N$452</f>
        <v>3648.3913691153903</v>
      </c>
      <c r="N440" s="175">
        <f t="shared" si="129"/>
        <v>3649</v>
      </c>
      <c r="O440" s="28"/>
      <c r="P440" s="28"/>
      <c r="Q440" s="28"/>
      <c r="R440" s="12" t="s">
        <v>248</v>
      </c>
      <c r="S440" s="37">
        <f t="shared" si="130"/>
        <v>3649</v>
      </c>
      <c r="T440" s="24"/>
      <c r="U440" s="24"/>
      <c r="V440" s="24"/>
      <c r="W440" s="34"/>
      <c r="X440" s="34"/>
      <c r="Y440" s="34"/>
      <c r="Z440" s="34"/>
      <c r="AA440" s="34"/>
      <c r="AB440" s="34"/>
      <c r="AC440" s="4"/>
      <c r="AD440" s="4"/>
      <c r="AE440" s="4"/>
      <c r="AF440" s="6"/>
      <c r="AG440" s="6"/>
      <c r="AH440" s="6"/>
      <c r="AI440" s="6"/>
    </row>
    <row r="441" spans="2:35" ht="12.75" hidden="1" customHeight="1" outlineLevel="1">
      <c r="B441" s="6"/>
      <c r="C441" s="41"/>
      <c r="D441" s="42"/>
      <c r="E441" s="73"/>
      <c r="F441" s="28" t="s">
        <v>361</v>
      </c>
      <c r="G441" s="154"/>
      <c r="H441" s="175">
        <f t="shared" si="132"/>
        <v>0</v>
      </c>
      <c r="I441" s="155">
        <v>1</v>
      </c>
      <c r="J441" s="162" t="s">
        <v>11</v>
      </c>
      <c r="K441" s="15"/>
      <c r="L441" s="15"/>
      <c r="M441" s="71">
        <f>H441*$N$452</f>
        <v>0</v>
      </c>
      <c r="N441" s="175">
        <f t="shared" si="129"/>
        <v>0</v>
      </c>
      <c r="O441" s="28"/>
      <c r="P441" s="28"/>
      <c r="Q441" s="28"/>
      <c r="R441" s="24" t="s">
        <v>361</v>
      </c>
      <c r="S441" s="37">
        <f t="shared" si="130"/>
        <v>0</v>
      </c>
      <c r="T441" s="24"/>
      <c r="U441" s="24"/>
      <c r="V441" s="24"/>
      <c r="W441" s="34"/>
      <c r="X441" s="34"/>
      <c r="Y441" s="34"/>
      <c r="Z441" s="34"/>
      <c r="AA441" s="34"/>
      <c r="AB441" s="34"/>
      <c r="AC441" s="4"/>
      <c r="AD441" s="4"/>
      <c r="AE441" s="4"/>
      <c r="AF441" s="6"/>
      <c r="AG441" s="6"/>
      <c r="AH441" s="6"/>
      <c r="AI441" s="6"/>
    </row>
    <row r="442" spans="2:35" ht="12.75" hidden="1" customHeight="1" outlineLevel="1">
      <c r="B442" s="6"/>
      <c r="C442" s="41"/>
      <c r="D442" s="42"/>
      <c r="E442" s="73"/>
      <c r="F442" s="28" t="s">
        <v>274</v>
      </c>
      <c r="G442" s="154"/>
      <c r="H442" s="175">
        <f t="shared" si="132"/>
        <v>2.3924583837577592E-3</v>
      </c>
      <c r="I442" s="155">
        <v>1</v>
      </c>
      <c r="J442" s="162" t="s">
        <v>11</v>
      </c>
      <c r="K442" s="15"/>
      <c r="L442" s="15"/>
      <c r="M442" s="71">
        <f>H442*$N$452</f>
        <v>39.044920822926628</v>
      </c>
      <c r="N442" s="175">
        <f t="shared" si="129"/>
        <v>40</v>
      </c>
      <c r="O442" s="28"/>
      <c r="P442" s="28"/>
      <c r="Q442" s="28"/>
      <c r="R442" s="12" t="s">
        <v>274</v>
      </c>
      <c r="S442" s="37">
        <f t="shared" si="130"/>
        <v>40</v>
      </c>
      <c r="T442" s="24"/>
      <c r="U442" s="24"/>
      <c r="V442" s="24"/>
      <c r="W442" s="34"/>
      <c r="X442" s="34"/>
      <c r="Y442" s="34"/>
      <c r="Z442" s="34"/>
      <c r="AA442" s="34"/>
      <c r="AB442" s="34"/>
      <c r="AC442" s="4"/>
      <c r="AD442" s="4"/>
      <c r="AE442" s="4"/>
      <c r="AF442" s="6"/>
      <c r="AG442" s="6"/>
      <c r="AH442" s="6"/>
      <c r="AI442" s="6"/>
    </row>
    <row r="443" spans="2:35" ht="12.75" customHeight="1" collapsed="1">
      <c r="B443" s="6"/>
      <c r="C443" s="41"/>
      <c r="D443" s="42"/>
      <c r="E443" s="34"/>
      <c r="F443" s="29"/>
      <c r="G443" s="29"/>
      <c r="H443" s="29"/>
      <c r="I443" s="172"/>
      <c r="J443" s="174"/>
      <c r="K443" s="10"/>
      <c r="L443" s="10"/>
      <c r="M443" s="85"/>
      <c r="N443" s="29"/>
      <c r="O443" s="29"/>
      <c r="P443" s="29"/>
      <c r="Q443" s="29"/>
      <c r="R443" s="34" t="s">
        <v>362</v>
      </c>
      <c r="S443" s="72">
        <f>SUM(S419:S442)</f>
        <v>16331</v>
      </c>
      <c r="T443" s="34"/>
      <c r="U443" s="34"/>
      <c r="V443" s="34"/>
      <c r="W443" s="34"/>
      <c r="X443" s="34"/>
      <c r="Y443" s="34"/>
      <c r="Z443" s="34"/>
      <c r="AA443" s="34"/>
      <c r="AB443" s="34"/>
      <c r="AC443" s="4"/>
      <c r="AD443" s="4"/>
      <c r="AE443" s="4"/>
      <c r="AF443" s="6"/>
      <c r="AG443" s="6"/>
      <c r="AH443" s="6"/>
      <c r="AI443" s="6"/>
    </row>
    <row r="444" spans="2:35" ht="12.75" customHeight="1">
      <c r="B444" s="6"/>
      <c r="C444" s="41"/>
      <c r="D444" s="42"/>
      <c r="E444" s="34"/>
      <c r="F444" s="29"/>
      <c r="G444" s="29"/>
      <c r="H444" s="29"/>
      <c r="I444" s="172"/>
      <c r="J444" s="174"/>
      <c r="K444" s="10"/>
      <c r="L444" s="10"/>
      <c r="M444" s="85"/>
      <c r="N444" s="29"/>
      <c r="O444" s="29"/>
      <c r="P444" s="29"/>
      <c r="Q444" s="29"/>
      <c r="R444" s="34"/>
      <c r="S444" s="34"/>
      <c r="T444" s="34"/>
      <c r="U444" s="34"/>
      <c r="V444" s="34"/>
      <c r="W444" s="34"/>
      <c r="X444" s="34"/>
      <c r="Y444" s="34"/>
      <c r="Z444" s="34"/>
      <c r="AA444" s="34"/>
      <c r="AB444" s="34"/>
      <c r="AC444" s="4"/>
      <c r="AD444" s="4"/>
      <c r="AE444" s="4"/>
      <c r="AF444" s="6"/>
      <c r="AG444" s="6"/>
      <c r="AH444" s="6"/>
      <c r="AI444" s="6"/>
    </row>
    <row r="445" spans="2:35" ht="12.75" customHeight="1">
      <c r="B445" s="6"/>
      <c r="C445" s="69"/>
      <c r="D445" s="42"/>
      <c r="E445" s="34"/>
      <c r="F445" s="67" t="s">
        <v>363</v>
      </c>
      <c r="G445" s="67"/>
      <c r="H445" s="67"/>
      <c r="I445" s="75"/>
      <c r="J445" s="66"/>
      <c r="K445" s="66"/>
      <c r="L445" s="66"/>
      <c r="M445" s="66"/>
      <c r="N445" s="67"/>
      <c r="O445" s="4"/>
      <c r="P445" s="34"/>
      <c r="Q445" s="34"/>
      <c r="R445" s="34"/>
      <c r="S445" s="34"/>
      <c r="T445" s="34"/>
      <c r="U445" s="34"/>
      <c r="V445" s="34"/>
      <c r="W445" s="34"/>
      <c r="X445" s="34"/>
      <c r="Y445" s="34"/>
      <c r="Z445" s="34"/>
      <c r="AA445" s="34"/>
      <c r="AB445" s="34"/>
      <c r="AC445" s="4"/>
      <c r="AD445" s="4"/>
      <c r="AE445" s="4"/>
      <c r="AF445" s="6"/>
      <c r="AG445" s="6"/>
      <c r="AH445" s="6"/>
      <c r="AI445" s="6"/>
    </row>
    <row r="446" spans="2:35" ht="12.75" customHeight="1">
      <c r="B446" s="6"/>
      <c r="C446" s="69"/>
      <c r="D446" s="188"/>
      <c r="E446" s="212" t="s">
        <v>596</v>
      </c>
      <c r="F446" s="186"/>
      <c r="G446" s="198"/>
      <c r="H446" s="186"/>
      <c r="I446" s="192"/>
      <c r="J446" s="187"/>
      <c r="K446" s="193"/>
      <c r="L446" s="187"/>
      <c r="M446" s="194"/>
      <c r="N446" s="214"/>
      <c r="O446" s="186"/>
      <c r="P446" s="186"/>
      <c r="Q446" s="186"/>
      <c r="R446" s="186"/>
      <c r="S446" s="199"/>
      <c r="T446" s="199"/>
      <c r="U446" s="199"/>
      <c r="V446" s="199"/>
      <c r="W446" s="197"/>
      <c r="X446" s="197"/>
      <c r="Y446" s="197"/>
      <c r="Z446" s="197"/>
      <c r="AA446" s="197"/>
      <c r="AB446" s="197"/>
      <c r="AC446" s="4"/>
      <c r="AD446" s="4"/>
      <c r="AE446" s="4"/>
      <c r="AF446" s="6"/>
      <c r="AG446" s="6"/>
      <c r="AH446" s="6"/>
      <c r="AI446" s="6"/>
    </row>
    <row r="447" spans="2:35" ht="12.75" customHeight="1">
      <c r="B447" s="6"/>
      <c r="C447" s="69"/>
      <c r="D447" s="42"/>
      <c r="E447" s="73"/>
      <c r="F447" s="28" t="s">
        <v>364</v>
      </c>
      <c r="G447" s="154"/>
      <c r="H447" s="28"/>
      <c r="I447" s="155">
        <v>20</v>
      </c>
      <c r="J447" s="18" t="s">
        <v>138</v>
      </c>
      <c r="K447" s="45">
        <v>450</v>
      </c>
      <c r="L447" s="18"/>
      <c r="M447" s="71">
        <f>SUM(K447:L447)</f>
        <v>450</v>
      </c>
      <c r="N447" s="175">
        <f>M447*I447</f>
        <v>9000</v>
      </c>
      <c r="O447" s="28"/>
      <c r="P447" s="28"/>
      <c r="Q447" s="28"/>
      <c r="R447" s="12"/>
      <c r="S447" s="24"/>
      <c r="T447" s="24"/>
      <c r="U447" s="24"/>
      <c r="V447" s="24"/>
      <c r="W447" s="34"/>
      <c r="X447" s="34"/>
      <c r="Y447" s="34"/>
      <c r="Z447" s="34"/>
      <c r="AA447" s="34"/>
      <c r="AB447" s="34"/>
      <c r="AC447" s="4"/>
      <c r="AD447" s="4"/>
      <c r="AE447" s="4"/>
      <c r="AF447" s="6"/>
      <c r="AG447" s="6"/>
      <c r="AH447" s="6"/>
      <c r="AI447" s="6"/>
    </row>
    <row r="448" spans="2:35" ht="12.75" customHeight="1">
      <c r="B448" s="6"/>
      <c r="C448" s="69"/>
      <c r="D448" s="188"/>
      <c r="E448" s="190"/>
      <c r="F448" s="186"/>
      <c r="G448" s="198"/>
      <c r="H448" s="186"/>
      <c r="I448" s="192"/>
      <c r="J448" s="187"/>
      <c r="K448" s="193"/>
      <c r="L448" s="187"/>
      <c r="M448" s="194"/>
      <c r="N448" s="214"/>
      <c r="O448" s="186"/>
      <c r="P448" s="186"/>
      <c r="Q448" s="186"/>
      <c r="R448" s="186"/>
      <c r="S448" s="199"/>
      <c r="T448" s="199"/>
      <c r="U448" s="199"/>
      <c r="V448" s="199"/>
      <c r="W448" s="197"/>
      <c r="X448" s="197"/>
      <c r="Y448" s="197"/>
      <c r="Z448" s="197"/>
      <c r="AA448" s="197"/>
      <c r="AB448" s="197"/>
      <c r="AC448" s="4"/>
      <c r="AD448" s="4"/>
      <c r="AE448" s="4"/>
      <c r="AF448" s="6"/>
      <c r="AG448" s="6"/>
      <c r="AH448" s="6"/>
      <c r="AI448" s="6"/>
    </row>
    <row r="449" spans="2:35" ht="12.75" customHeight="1">
      <c r="B449" s="6"/>
      <c r="C449" s="69"/>
      <c r="D449" s="188"/>
      <c r="E449" s="190" t="s">
        <v>354</v>
      </c>
      <c r="F449" s="186"/>
      <c r="G449" s="198"/>
      <c r="H449" s="186"/>
      <c r="I449" s="192"/>
      <c r="J449" s="187"/>
      <c r="K449" s="193"/>
      <c r="L449" s="187"/>
      <c r="M449" s="194"/>
      <c r="N449" s="214"/>
      <c r="O449" s="186"/>
      <c r="P449" s="186"/>
      <c r="Q449" s="186"/>
      <c r="R449" s="186"/>
      <c r="S449" s="199"/>
      <c r="T449" s="199"/>
      <c r="U449" s="199"/>
      <c r="V449" s="199"/>
      <c r="W449" s="197"/>
      <c r="X449" s="197"/>
      <c r="Y449" s="197"/>
      <c r="Z449" s="197"/>
      <c r="AA449" s="197"/>
      <c r="AB449" s="197"/>
      <c r="AC449" s="4"/>
      <c r="AD449" s="4"/>
      <c r="AE449" s="4"/>
      <c r="AF449" s="6"/>
      <c r="AG449" s="6"/>
      <c r="AH449" s="6"/>
      <c r="AI449" s="6"/>
    </row>
    <row r="450" spans="2:35" ht="12.75" customHeight="1">
      <c r="B450" s="6"/>
      <c r="C450" s="41"/>
      <c r="D450" s="42"/>
      <c r="E450" s="73"/>
      <c r="F450" s="24" t="s">
        <v>365</v>
      </c>
      <c r="G450" s="77"/>
      <c r="H450" s="24"/>
      <c r="I450" s="70">
        <v>1</v>
      </c>
      <c r="J450" s="44" t="s">
        <v>16</v>
      </c>
      <c r="K450" s="45">
        <v>7320</v>
      </c>
      <c r="L450" s="15"/>
      <c r="M450" s="71">
        <f t="shared" ref="M450" si="133">SUM(K450:L450)</f>
        <v>7320</v>
      </c>
      <c r="N450" s="37">
        <f t="shared" ref="N450" si="134">M450*I450</f>
        <v>7320</v>
      </c>
      <c r="O450" s="24"/>
      <c r="P450" s="37"/>
      <c r="Q450" s="24"/>
      <c r="R450" s="12"/>
      <c r="S450" s="24"/>
      <c r="T450" s="24"/>
      <c r="U450" s="24"/>
      <c r="V450" s="24"/>
      <c r="W450" s="34"/>
      <c r="X450" s="34"/>
      <c r="Y450" s="34"/>
      <c r="Z450" s="34"/>
      <c r="AA450" s="34"/>
      <c r="AB450" s="34"/>
      <c r="AC450" s="4"/>
      <c r="AD450" s="4"/>
      <c r="AE450" s="4"/>
      <c r="AF450" s="6"/>
      <c r="AG450" s="6"/>
      <c r="AH450" s="6"/>
      <c r="AI450" s="6"/>
    </row>
    <row r="451" spans="2:35" ht="12.75" customHeight="1">
      <c r="B451" s="6"/>
      <c r="C451" s="41"/>
      <c r="D451" s="188"/>
      <c r="E451" s="212"/>
      <c r="F451" s="199"/>
      <c r="G451" s="213"/>
      <c r="H451" s="199"/>
      <c r="I451" s="216"/>
      <c r="J451" s="217"/>
      <c r="K451" s="193"/>
      <c r="L451" s="183"/>
      <c r="M451" s="194"/>
      <c r="N451" s="218"/>
      <c r="O451" s="199"/>
      <c r="P451" s="218"/>
      <c r="Q451" s="199"/>
      <c r="R451" s="186"/>
      <c r="S451" s="199"/>
      <c r="T451" s="199"/>
      <c r="U451" s="199"/>
      <c r="V451" s="199"/>
      <c r="W451" s="197"/>
      <c r="X451" s="197"/>
      <c r="Y451" s="197"/>
      <c r="Z451" s="197"/>
      <c r="AA451" s="197"/>
      <c r="AB451" s="197"/>
      <c r="AC451" s="4"/>
      <c r="AD451" s="4"/>
      <c r="AE451" s="4"/>
      <c r="AF451" s="6"/>
      <c r="AG451" s="6"/>
      <c r="AH451" s="6"/>
      <c r="AI451" s="6"/>
    </row>
    <row r="452" spans="2:35" ht="12.75" customHeight="1">
      <c r="B452" s="6"/>
      <c r="C452" s="69"/>
      <c r="D452" s="42"/>
      <c r="E452" s="73"/>
      <c r="F452" s="28"/>
      <c r="G452" s="154"/>
      <c r="H452" s="28"/>
      <c r="I452" s="181"/>
      <c r="J452" s="18"/>
      <c r="K452" s="18"/>
      <c r="L452" s="18"/>
      <c r="M452" s="71"/>
      <c r="N452" s="182">
        <f>SUM(N446:N450)</f>
        <v>16320</v>
      </c>
      <c r="O452" s="28"/>
      <c r="P452" s="175"/>
      <c r="Q452" s="28"/>
      <c r="R452" s="12"/>
      <c r="S452" s="24"/>
      <c r="T452" s="24"/>
      <c r="U452" s="24"/>
      <c r="V452" s="24"/>
      <c r="W452" s="34"/>
      <c r="X452" s="34"/>
      <c r="Y452" s="34"/>
      <c r="Z452" s="34"/>
      <c r="AA452" s="34"/>
      <c r="AB452" s="34"/>
      <c r="AC452" s="4"/>
      <c r="AD452" s="4"/>
      <c r="AE452" s="4"/>
      <c r="AF452" s="6"/>
      <c r="AG452" s="6"/>
      <c r="AH452" s="6"/>
      <c r="AI452" s="6"/>
    </row>
    <row r="453" spans="2:35" ht="12.75" customHeight="1">
      <c r="B453" s="6"/>
      <c r="C453" s="69"/>
      <c r="D453" s="42"/>
      <c r="E453" s="34"/>
      <c r="F453" s="34"/>
      <c r="G453" s="34"/>
      <c r="H453" s="34"/>
      <c r="I453" s="83"/>
      <c r="J453" s="89"/>
      <c r="K453" s="16"/>
      <c r="L453" s="16"/>
      <c r="M453" s="89"/>
      <c r="N453" s="72"/>
      <c r="O453" s="34"/>
      <c r="P453" s="34"/>
      <c r="Q453" s="34"/>
      <c r="R453" s="34"/>
      <c r="S453" s="34"/>
      <c r="T453" s="34"/>
      <c r="U453" s="34"/>
      <c r="V453" s="34"/>
      <c r="W453" s="34"/>
      <c r="X453" s="34"/>
      <c r="Y453" s="34"/>
      <c r="Z453" s="34"/>
      <c r="AA453" s="34"/>
      <c r="AB453" s="34"/>
      <c r="AC453" s="4"/>
      <c r="AD453" s="4"/>
      <c r="AE453" s="4"/>
      <c r="AF453" s="6"/>
      <c r="AG453" s="6"/>
      <c r="AH453" s="6"/>
      <c r="AI453" s="6"/>
    </row>
    <row r="454" spans="2:35" ht="12.75" customHeight="1">
      <c r="B454" s="6"/>
      <c r="C454" s="69"/>
      <c r="D454" s="42"/>
      <c r="E454" s="34"/>
      <c r="F454" s="34"/>
      <c r="G454" s="34"/>
      <c r="H454" s="34"/>
      <c r="I454" s="90"/>
      <c r="J454" s="91"/>
      <c r="K454" s="91"/>
      <c r="L454" s="91"/>
      <c r="M454" s="91"/>
      <c r="N454" s="92"/>
      <c r="O454" s="93"/>
      <c r="P454" s="93"/>
      <c r="Q454" s="93"/>
      <c r="R454" s="93"/>
      <c r="S454" s="93"/>
      <c r="T454" s="93"/>
      <c r="U454" s="93"/>
      <c r="V454" s="94"/>
      <c r="W454" s="22"/>
      <c r="X454" s="80"/>
      <c r="Y454" s="80"/>
      <c r="Z454" s="80"/>
      <c r="AA454" s="80"/>
      <c r="AB454" s="80"/>
      <c r="AC454" s="14"/>
      <c r="AD454" s="14"/>
      <c r="AE454" s="14"/>
      <c r="AF454" s="95"/>
      <c r="AG454" s="6"/>
      <c r="AH454" s="6"/>
      <c r="AI454" s="6"/>
    </row>
    <row r="455" spans="2:35" ht="4.5" customHeight="1">
      <c r="B455" s="6"/>
      <c r="C455" s="69"/>
      <c r="D455" s="42"/>
      <c r="E455" s="34"/>
      <c r="F455" s="4"/>
      <c r="G455" s="17"/>
      <c r="H455" s="34"/>
      <c r="I455" s="85"/>
      <c r="J455" s="89"/>
      <c r="K455" s="16"/>
      <c r="L455" s="16"/>
      <c r="M455" s="96"/>
      <c r="N455" s="72"/>
      <c r="O455" s="34"/>
      <c r="P455" s="34"/>
      <c r="Q455" s="34"/>
      <c r="R455" s="34"/>
      <c r="S455" s="34"/>
      <c r="T455" s="34"/>
      <c r="U455" s="34"/>
      <c r="V455" s="34"/>
      <c r="W455" s="34"/>
      <c r="X455" s="34"/>
      <c r="Y455" s="34"/>
      <c r="Z455" s="34"/>
      <c r="AA455" s="34"/>
      <c r="AB455" s="34"/>
      <c r="AC455" s="4"/>
      <c r="AD455" s="4"/>
      <c r="AE455" s="4"/>
      <c r="AF455" s="6"/>
      <c r="AG455" s="6"/>
      <c r="AH455" s="6"/>
      <c r="AI455" s="6"/>
    </row>
    <row r="456" spans="2:35" ht="12.75" customHeight="1">
      <c r="B456" s="6"/>
      <c r="C456" s="41"/>
      <c r="D456" s="42"/>
      <c r="E456" s="34"/>
      <c r="F456" s="4"/>
      <c r="G456" s="17"/>
      <c r="H456" s="34"/>
      <c r="I456" s="85"/>
      <c r="J456" s="47"/>
      <c r="K456" s="8"/>
      <c r="L456" s="8"/>
      <c r="M456" s="97" t="s">
        <v>366</v>
      </c>
      <c r="N456" s="98">
        <f>SUM(N10:N442)</f>
        <v>372858.73765713529</v>
      </c>
      <c r="O456" s="34"/>
      <c r="P456" s="24"/>
      <c r="Q456" s="97"/>
      <c r="R456" s="24"/>
      <c r="S456" s="97"/>
      <c r="T456" s="24"/>
      <c r="U456" s="97"/>
      <c r="V456" s="97"/>
      <c r="W456" s="34"/>
      <c r="X456" s="34"/>
      <c r="Y456" s="34"/>
      <c r="Z456" s="34"/>
      <c r="AA456" s="34"/>
      <c r="AB456" s="34"/>
      <c r="AC456" s="4"/>
      <c r="AD456" s="4"/>
      <c r="AE456" s="4"/>
      <c r="AF456" s="6"/>
      <c r="AG456" s="6"/>
      <c r="AH456" s="6"/>
      <c r="AI456" s="6"/>
    </row>
    <row r="457" spans="2:35" ht="12.75" customHeight="1">
      <c r="B457" s="6"/>
      <c r="C457" s="41"/>
      <c r="D457" s="42"/>
      <c r="E457" s="34"/>
      <c r="F457" s="4"/>
      <c r="G457" s="17"/>
      <c r="H457" s="34"/>
      <c r="I457" s="85"/>
      <c r="J457" s="47"/>
      <c r="K457" s="8"/>
      <c r="L457" s="8"/>
      <c r="M457" s="97" t="s">
        <v>367</v>
      </c>
      <c r="N457" s="99">
        <v>0.2</v>
      </c>
      <c r="O457" s="34"/>
      <c r="P457" s="86">
        <f>N457*1</f>
        <v>0.2</v>
      </c>
      <c r="Q457" s="100"/>
      <c r="R457" s="86"/>
      <c r="S457" s="100"/>
      <c r="T457" s="86"/>
      <c r="U457" s="100"/>
      <c r="V457" s="100"/>
      <c r="W457" s="42">
        <f>P457+1</f>
        <v>1.2</v>
      </c>
      <c r="X457" s="34"/>
      <c r="Y457" s="34"/>
      <c r="Z457" s="34"/>
      <c r="AA457" s="34"/>
      <c r="AB457" s="34"/>
      <c r="AC457" s="4"/>
      <c r="AD457" s="4"/>
      <c r="AE457" s="4"/>
      <c r="AF457" s="6"/>
      <c r="AG457" s="6"/>
      <c r="AH457" s="6"/>
      <c r="AI457" s="6"/>
    </row>
    <row r="458" spans="2:35" ht="12.75" customHeight="1">
      <c r="B458" s="6"/>
      <c r="C458" s="41"/>
      <c r="D458" s="42"/>
      <c r="E458" s="34"/>
      <c r="F458" s="4"/>
      <c r="G458" s="17"/>
      <c r="H458" s="34"/>
      <c r="I458" s="85"/>
      <c r="J458" s="47"/>
      <c r="K458" s="8"/>
      <c r="L458" s="8"/>
      <c r="M458" s="97" t="s">
        <v>368</v>
      </c>
      <c r="N458" s="101">
        <f>N456*N457</f>
        <v>74571.747531427056</v>
      </c>
      <c r="O458" s="34"/>
      <c r="P458" s="24"/>
      <c r="Q458" s="97"/>
      <c r="R458" s="24"/>
      <c r="S458" s="97"/>
      <c r="T458" s="24"/>
      <c r="U458" s="97"/>
      <c r="V458" s="97"/>
      <c r="W458" s="34"/>
      <c r="X458" s="34"/>
      <c r="Y458" s="34"/>
      <c r="Z458" s="34"/>
      <c r="AA458" s="34"/>
      <c r="AB458" s="34"/>
      <c r="AC458" s="4"/>
      <c r="AD458" s="4"/>
      <c r="AE458" s="4"/>
      <c r="AF458" s="6"/>
      <c r="AG458" s="6"/>
      <c r="AH458" s="6"/>
      <c r="AI458" s="6"/>
    </row>
    <row r="459" spans="2:35" ht="12.75" customHeight="1">
      <c r="B459" s="6"/>
      <c r="C459" s="41"/>
      <c r="D459" s="42"/>
      <c r="E459" s="34"/>
      <c r="F459" s="4"/>
      <c r="G459" s="17"/>
      <c r="H459" s="34"/>
      <c r="I459" s="85"/>
      <c r="J459" s="47"/>
      <c r="K459" s="8"/>
      <c r="L459" s="8"/>
      <c r="M459" s="97" t="s">
        <v>369</v>
      </c>
      <c r="N459" s="98">
        <f>N456+N458</f>
        <v>447430.48518856236</v>
      </c>
      <c r="O459" s="34"/>
      <c r="P459" s="24" t="s">
        <v>370</v>
      </c>
      <c r="Q459" s="97"/>
      <c r="R459" s="24"/>
      <c r="S459" s="97"/>
      <c r="T459" s="24"/>
      <c r="U459" s="97"/>
      <c r="V459" s="97"/>
      <c r="W459" s="34"/>
      <c r="X459" s="34"/>
      <c r="Y459" s="34"/>
      <c r="Z459" s="34"/>
      <c r="AA459" s="34"/>
      <c r="AB459" s="34"/>
      <c r="AC459" s="4"/>
      <c r="AD459" s="4"/>
      <c r="AE459" s="4"/>
      <c r="AF459" s="6"/>
      <c r="AG459" s="6"/>
      <c r="AH459" s="6"/>
      <c r="AI459" s="6"/>
    </row>
    <row r="460" spans="2:35" ht="12.75" customHeight="1">
      <c r="B460" s="6"/>
      <c r="C460" s="41"/>
      <c r="D460" s="42"/>
      <c r="E460" s="34"/>
      <c r="F460" s="4"/>
      <c r="G460" s="17"/>
      <c r="H460" s="34"/>
      <c r="I460" s="85"/>
      <c r="J460" s="47"/>
      <c r="K460" s="8"/>
      <c r="L460" s="8"/>
      <c r="M460" s="97" t="s">
        <v>371</v>
      </c>
      <c r="N460" s="101">
        <f>N459*0.1</f>
        <v>44743.048518856238</v>
      </c>
      <c r="O460" s="34"/>
      <c r="P460" s="24"/>
      <c r="Q460" s="97"/>
      <c r="R460" s="24"/>
      <c r="S460" s="97"/>
      <c r="T460" s="24"/>
      <c r="U460" s="97"/>
      <c r="V460" s="97"/>
      <c r="W460" s="34"/>
      <c r="X460" s="34"/>
      <c r="Y460" s="34"/>
      <c r="Z460" s="34"/>
      <c r="AA460" s="34"/>
      <c r="AB460" s="34"/>
      <c r="AC460" s="4"/>
      <c r="AD460" s="4"/>
      <c r="AE460" s="4"/>
      <c r="AF460" s="6"/>
      <c r="AG460" s="6"/>
      <c r="AH460" s="6"/>
      <c r="AI460" s="6"/>
    </row>
    <row r="461" spans="2:35" ht="12.75" customHeight="1">
      <c r="B461" s="6"/>
      <c r="C461" s="41"/>
      <c r="D461" s="42"/>
      <c r="E461" s="34"/>
      <c r="F461" s="4"/>
      <c r="G461" s="17"/>
      <c r="H461" s="34"/>
      <c r="I461" s="85"/>
      <c r="J461" s="47"/>
      <c r="K461" s="8"/>
      <c r="L461" s="8"/>
      <c r="M461" s="97" t="s">
        <v>372</v>
      </c>
      <c r="N461" s="98">
        <f>N459+N460</f>
        <v>492173.5337074186</v>
      </c>
      <c r="O461" s="34"/>
      <c r="P461" s="24"/>
      <c r="Q461" s="97"/>
      <c r="R461" s="24"/>
      <c r="S461" s="97"/>
      <c r="T461" s="24"/>
      <c r="U461" s="97"/>
      <c r="V461" s="97"/>
      <c r="W461" s="34"/>
      <c r="X461" s="34"/>
      <c r="Y461" s="34"/>
      <c r="Z461" s="34"/>
      <c r="AA461" s="34"/>
      <c r="AB461" s="34"/>
      <c r="AC461" s="4"/>
      <c r="AD461" s="4"/>
      <c r="AE461" s="4"/>
      <c r="AF461" s="6"/>
      <c r="AG461" s="6"/>
      <c r="AH461" s="6"/>
      <c r="AI461" s="6"/>
    </row>
    <row r="462" spans="2:35" ht="12.75" customHeight="1">
      <c r="B462" s="6"/>
      <c r="C462" s="69"/>
      <c r="D462" s="42"/>
      <c r="E462" s="34"/>
      <c r="F462" s="34"/>
      <c r="G462" s="34"/>
      <c r="H462" s="34"/>
      <c r="I462" s="85"/>
      <c r="J462" s="89"/>
      <c r="K462" s="16"/>
      <c r="L462" s="16"/>
      <c r="M462" s="96"/>
      <c r="N462" s="72"/>
      <c r="O462" s="34"/>
      <c r="P462" s="34"/>
      <c r="Q462" s="34"/>
      <c r="R462" s="34"/>
      <c r="S462" s="34"/>
      <c r="T462" s="34"/>
      <c r="U462" s="34"/>
      <c r="V462" s="34"/>
      <c r="W462" s="34"/>
      <c r="X462" s="34"/>
      <c r="Y462" s="34"/>
      <c r="Z462" s="34"/>
      <c r="AA462" s="34"/>
      <c r="AB462" s="34"/>
      <c r="AC462" s="4"/>
      <c r="AD462" s="4"/>
      <c r="AE462" s="4"/>
      <c r="AF462" s="6"/>
      <c r="AG462" s="6"/>
      <c r="AH462" s="6"/>
      <c r="AI462" s="6"/>
    </row>
    <row r="463" spans="2:35" ht="12.75" customHeight="1">
      <c r="B463" s="6"/>
      <c r="C463" s="69"/>
      <c r="D463" s="42"/>
      <c r="E463" s="34"/>
      <c r="F463" s="102" t="s">
        <v>373</v>
      </c>
      <c r="G463" s="103"/>
      <c r="H463" s="103"/>
      <c r="I463" s="103"/>
      <c r="J463" s="89"/>
      <c r="K463" s="16"/>
      <c r="L463" s="16"/>
      <c r="M463" s="96"/>
      <c r="N463" s="45">
        <f>IFERROR((N459/G411),0)</f>
        <v>3558.6612995193059</v>
      </c>
      <c r="O463" s="34"/>
      <c r="P463" s="24" t="s">
        <v>374</v>
      </c>
      <c r="Q463" s="97"/>
      <c r="R463" s="24"/>
      <c r="S463" s="97"/>
      <c r="T463" s="24"/>
      <c r="U463" s="97"/>
      <c r="V463" s="97"/>
      <c r="W463" s="34"/>
      <c r="X463" s="34"/>
      <c r="Y463" s="34"/>
      <c r="Z463" s="34"/>
      <c r="AA463" s="34"/>
      <c r="AB463" s="34"/>
      <c r="AC463" s="4"/>
      <c r="AD463" s="4"/>
      <c r="AE463" s="4"/>
      <c r="AF463" s="6"/>
      <c r="AG463" s="6"/>
      <c r="AH463" s="6"/>
      <c r="AI463" s="6"/>
    </row>
    <row r="464" spans="2:35" ht="12.75" hidden="1" customHeight="1">
      <c r="B464" s="6"/>
      <c r="C464" s="69"/>
      <c r="D464" s="42"/>
      <c r="E464" s="34"/>
      <c r="F464" s="34" t="s">
        <v>0</v>
      </c>
      <c r="G464" s="104">
        <f t="shared" ref="G464:G487" si="135">H464/$H$489</f>
        <v>2.1483371156608776E-2</v>
      </c>
      <c r="H464" s="72">
        <f>VLOOKUP(F464,$S$9:$W$417,5,0)</f>
        <v>7659.4177157142785</v>
      </c>
      <c r="I464" s="85"/>
      <c r="J464" s="89"/>
      <c r="K464" s="16"/>
      <c r="L464" s="16"/>
      <c r="M464" s="89"/>
      <c r="N464" s="72"/>
      <c r="O464" s="34"/>
      <c r="P464" s="34"/>
      <c r="Q464" s="34"/>
      <c r="R464" s="34"/>
      <c r="S464" s="34"/>
      <c r="T464" s="34"/>
      <c r="U464" s="34"/>
      <c r="V464" s="34"/>
      <c r="W464" s="34"/>
      <c r="X464" s="34"/>
      <c r="Y464" s="34"/>
      <c r="Z464" s="34"/>
      <c r="AA464" s="34"/>
      <c r="AB464" s="34"/>
      <c r="AC464" s="4"/>
      <c r="AD464" s="4"/>
      <c r="AE464" s="4"/>
      <c r="AF464" s="6"/>
      <c r="AG464" s="6"/>
      <c r="AH464" s="6"/>
      <c r="AI464" s="6"/>
    </row>
    <row r="465" spans="2:35" ht="12.75" hidden="1" customHeight="1">
      <c r="B465" s="6"/>
      <c r="C465" s="69"/>
      <c r="D465" s="42"/>
      <c r="E465" s="34"/>
      <c r="F465" s="34" t="s">
        <v>24</v>
      </c>
      <c r="G465" s="104">
        <f t="shared" si="135"/>
        <v>3.4574685540608469E-2</v>
      </c>
      <c r="H465" s="72">
        <f>VLOOKUP(F465,$S$9:$W$417,5,0)</f>
        <v>12326.834416000002</v>
      </c>
      <c r="I465" s="85"/>
      <c r="J465" s="89"/>
      <c r="K465" s="16"/>
      <c r="L465" s="16"/>
      <c r="M465" s="89"/>
      <c r="N465" s="72"/>
      <c r="O465" s="34"/>
      <c r="P465" s="34"/>
      <c r="Q465" s="34"/>
      <c r="R465" s="34"/>
      <c r="S465" s="34"/>
      <c r="T465" s="34"/>
      <c r="U465" s="34"/>
      <c r="V465" s="34"/>
      <c r="W465" s="34"/>
      <c r="X465" s="34"/>
      <c r="Y465" s="34"/>
      <c r="Z465" s="34"/>
      <c r="AA465" s="34"/>
      <c r="AB465" s="34"/>
      <c r="AC465" s="4"/>
      <c r="AD465" s="4"/>
      <c r="AE465" s="4"/>
      <c r="AF465" s="6"/>
      <c r="AG465" s="6"/>
      <c r="AH465" s="6"/>
      <c r="AI465" s="6"/>
    </row>
    <row r="466" spans="2:35" ht="12.75" hidden="1" customHeight="1">
      <c r="B466" s="6"/>
      <c r="C466" s="69"/>
      <c r="D466" s="42"/>
      <c r="E466" s="34"/>
      <c r="F466" s="34" t="s">
        <v>7</v>
      </c>
      <c r="G466" s="104">
        <f t="shared" si="135"/>
        <v>4.2926879699660615E-2</v>
      </c>
      <c r="H466" s="72">
        <f>VLOOKUP(F466,$S$9:$W$417,5,0)</f>
        <v>15304.623304000001</v>
      </c>
      <c r="I466" s="85"/>
      <c r="J466" s="89"/>
      <c r="K466" s="16"/>
      <c r="L466" s="16"/>
      <c r="M466" s="89"/>
      <c r="N466" s="72"/>
      <c r="O466" s="34"/>
      <c r="P466" s="34"/>
      <c r="Q466" s="34"/>
      <c r="R466" s="34"/>
      <c r="S466" s="34"/>
      <c r="T466" s="34"/>
      <c r="U466" s="34"/>
      <c r="V466" s="34"/>
      <c r="W466" s="34"/>
      <c r="X466" s="34"/>
      <c r="Y466" s="34"/>
      <c r="Z466" s="34"/>
      <c r="AA466" s="34"/>
      <c r="AB466" s="34"/>
      <c r="AC466" s="4"/>
      <c r="AD466" s="4"/>
      <c r="AE466" s="4"/>
      <c r="AF466" s="6"/>
      <c r="AG466" s="6"/>
      <c r="AH466" s="6"/>
      <c r="AI466" s="6"/>
    </row>
    <row r="467" spans="2:35" ht="12.75" hidden="1" customHeight="1">
      <c r="B467" s="6"/>
      <c r="C467" s="69"/>
      <c r="D467" s="42"/>
      <c r="E467" s="34"/>
      <c r="F467" s="34" t="s">
        <v>357</v>
      </c>
      <c r="G467" s="104">
        <f t="shared" si="135"/>
        <v>0</v>
      </c>
      <c r="H467" s="72">
        <f>VLOOKUP(F467,$S$9:$W$417,5,0)</f>
        <v>0</v>
      </c>
      <c r="I467" s="85"/>
      <c r="J467" s="89"/>
      <c r="K467" s="16"/>
      <c r="L467" s="16"/>
      <c r="M467" s="89"/>
      <c r="N467" s="72"/>
      <c r="O467" s="34"/>
      <c r="P467" s="34"/>
      <c r="Q467" s="34"/>
      <c r="R467" s="34"/>
      <c r="S467" s="34"/>
      <c r="T467" s="34"/>
      <c r="U467" s="34"/>
      <c r="V467" s="34"/>
      <c r="W467" s="34"/>
      <c r="X467" s="34"/>
      <c r="Y467" s="34"/>
      <c r="Z467" s="34"/>
      <c r="AA467" s="34"/>
      <c r="AB467" s="34"/>
      <c r="AC467" s="4"/>
      <c r="AD467" s="4"/>
      <c r="AE467" s="4"/>
      <c r="AF467" s="6"/>
      <c r="AG467" s="6"/>
      <c r="AH467" s="6"/>
      <c r="AI467" s="6"/>
    </row>
    <row r="468" spans="2:35" ht="12.75" hidden="1" customHeight="1">
      <c r="B468" s="6"/>
      <c r="C468" s="69"/>
      <c r="D468" s="42"/>
      <c r="E468" s="34"/>
      <c r="F468" s="34" t="s">
        <v>40</v>
      </c>
      <c r="G468" s="104">
        <f t="shared" si="135"/>
        <v>0.10981077585315469</v>
      </c>
      <c r="H468" s="72">
        <f>VLOOKUP(F468,$S$9:$W$417,5,0)</f>
        <v>39150.587485300006</v>
      </c>
      <c r="I468" s="85"/>
      <c r="J468" s="89"/>
      <c r="K468" s="16"/>
      <c r="L468" s="16"/>
      <c r="M468" s="89"/>
      <c r="N468" s="72"/>
      <c r="O468" s="34"/>
      <c r="P468" s="34"/>
      <c r="Q468" s="34"/>
      <c r="R468" s="34"/>
      <c r="S468" s="34"/>
      <c r="T468" s="34"/>
      <c r="U468" s="34"/>
      <c r="V468" s="34"/>
      <c r="W468" s="34"/>
      <c r="X468" s="34"/>
      <c r="Y468" s="34"/>
      <c r="Z468" s="34"/>
      <c r="AA468" s="34"/>
      <c r="AB468" s="34"/>
      <c r="AC468" s="4"/>
      <c r="AD468" s="4"/>
      <c r="AE468" s="4"/>
      <c r="AF468" s="6"/>
      <c r="AG468" s="6"/>
      <c r="AH468" s="6"/>
      <c r="AI468" s="6"/>
    </row>
    <row r="469" spans="2:35" ht="12.75" hidden="1" customHeight="1">
      <c r="B469" s="6"/>
      <c r="C469" s="69"/>
      <c r="D469" s="42"/>
      <c r="E469" s="34"/>
      <c r="F469" s="34" t="s">
        <v>58</v>
      </c>
      <c r="G469" s="104">
        <f t="shared" si="135"/>
        <v>6.6309024314217688E-2</v>
      </c>
      <c r="H469" s="72">
        <f>VLOOKUP(F469,$S$9:$W$417,5,0)</f>
        <v>23641.006425</v>
      </c>
      <c r="I469" s="85"/>
      <c r="J469" s="89"/>
      <c r="K469" s="16"/>
      <c r="L469" s="16"/>
      <c r="M469" s="89"/>
      <c r="N469" s="72"/>
      <c r="O469" s="34"/>
      <c r="P469" s="34"/>
      <c r="Q469" s="34"/>
      <c r="R469" s="34"/>
      <c r="S469" s="34"/>
      <c r="T469" s="34"/>
      <c r="U469" s="34"/>
      <c r="V469" s="34"/>
      <c r="W469" s="34"/>
      <c r="X469" s="34"/>
      <c r="Y469" s="34"/>
      <c r="Z469" s="34"/>
      <c r="AA469" s="34"/>
      <c r="AB469" s="34"/>
      <c r="AC469" s="4"/>
      <c r="AD469" s="4"/>
      <c r="AE469" s="4"/>
      <c r="AF469" s="6"/>
      <c r="AG469" s="6"/>
      <c r="AH469" s="6"/>
      <c r="AI469" s="6"/>
    </row>
    <row r="470" spans="2:35" ht="12.75" hidden="1" customHeight="1">
      <c r="B470" s="6"/>
      <c r="C470" s="69"/>
      <c r="D470" s="42"/>
      <c r="E470" s="34"/>
      <c r="F470" s="34" t="s">
        <v>87</v>
      </c>
      <c r="G470" s="104">
        <f t="shared" si="135"/>
        <v>0</v>
      </c>
      <c r="H470" s="72">
        <f>VLOOKUP(F470,$S$9:$W$417,5,0)</f>
        <v>0</v>
      </c>
      <c r="I470" s="85"/>
      <c r="J470" s="89"/>
      <c r="K470" s="16"/>
      <c r="L470" s="16"/>
      <c r="M470" s="89"/>
      <c r="N470" s="72"/>
      <c r="O470" s="34"/>
      <c r="P470" s="34"/>
      <c r="Q470" s="34"/>
      <c r="R470" s="34"/>
      <c r="S470" s="34"/>
      <c r="T470" s="34"/>
      <c r="U470" s="34"/>
      <c r="V470" s="34"/>
      <c r="W470" s="34"/>
      <c r="X470" s="34"/>
      <c r="Y470" s="34"/>
      <c r="Z470" s="34"/>
      <c r="AA470" s="34"/>
      <c r="AB470" s="34"/>
      <c r="AC470" s="4"/>
      <c r="AD470" s="4"/>
      <c r="AE470" s="4"/>
      <c r="AF470" s="6"/>
      <c r="AG470" s="6"/>
      <c r="AH470" s="6"/>
      <c r="AI470" s="6"/>
    </row>
    <row r="471" spans="2:35" ht="12.75" hidden="1" customHeight="1">
      <c r="B471" s="6"/>
      <c r="C471" s="69"/>
      <c r="D471" s="42"/>
      <c r="E471" s="34"/>
      <c r="F471" s="34" t="str">
        <f>F427</f>
        <v xml:space="preserve">Bricklayer </v>
      </c>
      <c r="G471" s="104">
        <f t="shared" si="135"/>
        <v>2.7330704376697719E-2</v>
      </c>
      <c r="H471" s="72">
        <f>VLOOKUP(F471,$S$9:$W$417,5,0)</f>
        <v>9744.1542000000009</v>
      </c>
      <c r="I471" s="85"/>
      <c r="J471" s="89"/>
      <c r="K471" s="16"/>
      <c r="L471" s="16"/>
      <c r="M471" s="89"/>
      <c r="N471" s="72"/>
      <c r="O471" s="34"/>
      <c r="P471" s="34"/>
      <c r="Q471" s="34"/>
      <c r="R471" s="34"/>
      <c r="S471" s="34"/>
      <c r="T471" s="34"/>
      <c r="U471" s="34"/>
      <c r="V471" s="34"/>
      <c r="W471" s="34"/>
      <c r="X471" s="34"/>
      <c r="Y471" s="34"/>
      <c r="Z471" s="34"/>
      <c r="AA471" s="34"/>
      <c r="AB471" s="34"/>
      <c r="AC471" s="4"/>
      <c r="AD471" s="4"/>
      <c r="AE471" s="4"/>
      <c r="AF471" s="6"/>
      <c r="AG471" s="6"/>
      <c r="AH471" s="6"/>
      <c r="AI471" s="6"/>
    </row>
    <row r="472" spans="2:35" ht="12.75" hidden="1" customHeight="1">
      <c r="B472" s="6"/>
      <c r="C472" s="69"/>
      <c r="D472" s="42"/>
      <c r="E472" s="34"/>
      <c r="F472" s="34" t="s">
        <v>177</v>
      </c>
      <c r="G472" s="104">
        <f t="shared" si="135"/>
        <v>3.7533077064732544E-2</v>
      </c>
      <c r="H472" s="72">
        <f>VLOOKUP(F472,$S$9:$W$417,5,0)</f>
        <v>13381.583053200002</v>
      </c>
      <c r="I472" s="85"/>
      <c r="J472" s="89"/>
      <c r="K472" s="16"/>
      <c r="L472" s="16"/>
      <c r="M472" s="89"/>
      <c r="N472" s="72"/>
      <c r="O472" s="34"/>
      <c r="P472" s="34"/>
      <c r="Q472" s="34"/>
      <c r="R472" s="34"/>
      <c r="S472" s="34"/>
      <c r="T472" s="34"/>
      <c r="U472" s="34"/>
      <c r="V472" s="34"/>
      <c r="W472" s="34"/>
      <c r="X472" s="34"/>
      <c r="Y472" s="34"/>
      <c r="Z472" s="34"/>
      <c r="AA472" s="34"/>
      <c r="AB472" s="34"/>
      <c r="AC472" s="4"/>
      <c r="AD472" s="4"/>
      <c r="AE472" s="4"/>
      <c r="AF472" s="6"/>
      <c r="AG472" s="6"/>
      <c r="AH472" s="6"/>
      <c r="AI472" s="6"/>
    </row>
    <row r="473" spans="2:35" ht="12.75" hidden="1" customHeight="1">
      <c r="B473" s="6"/>
      <c r="C473" s="69"/>
      <c r="D473" s="42"/>
      <c r="E473" s="34"/>
      <c r="F473" s="34" t="s">
        <v>96</v>
      </c>
      <c r="G473" s="104">
        <f t="shared" si="135"/>
        <v>3.0171114954274634E-2</v>
      </c>
      <c r="H473" s="72">
        <f>VLOOKUP(F473,$S$9:$W$417,5,0)</f>
        <v>10756.839357240895</v>
      </c>
      <c r="I473" s="85"/>
      <c r="J473" s="89"/>
      <c r="K473" s="16"/>
      <c r="L473" s="16"/>
      <c r="M473" s="89"/>
      <c r="N473" s="72"/>
      <c r="O473" s="34"/>
      <c r="P473" s="34"/>
      <c r="Q473" s="34"/>
      <c r="R473" s="34"/>
      <c r="S473" s="34"/>
      <c r="T473" s="34"/>
      <c r="U473" s="34"/>
      <c r="V473" s="34"/>
      <c r="W473" s="34"/>
      <c r="X473" s="34"/>
      <c r="Y473" s="34"/>
      <c r="Z473" s="34"/>
      <c r="AA473" s="34"/>
      <c r="AB473" s="34"/>
      <c r="AC473" s="4"/>
      <c r="AD473" s="4"/>
      <c r="AE473" s="4"/>
      <c r="AF473" s="6"/>
      <c r="AG473" s="6"/>
      <c r="AH473" s="6"/>
      <c r="AI473" s="6"/>
    </row>
    <row r="474" spans="2:35" ht="12.75" hidden="1" customHeight="1">
      <c r="B474" s="6"/>
      <c r="C474" s="69"/>
      <c r="D474" s="42"/>
      <c r="E474" s="34"/>
      <c r="F474" s="34" t="s">
        <v>4</v>
      </c>
      <c r="G474" s="104">
        <f t="shared" si="135"/>
        <v>4.8807519589778393E-2</v>
      </c>
      <c r="H474" s="72">
        <f>VLOOKUP(F474,$S$9:$W$417,5,0)</f>
        <v>17401.234539999998</v>
      </c>
      <c r="I474" s="85"/>
      <c r="J474" s="89"/>
      <c r="K474" s="16"/>
      <c r="L474" s="16"/>
      <c r="M474" s="89"/>
      <c r="N474" s="72"/>
      <c r="O474" s="34"/>
      <c r="P474" s="34"/>
      <c r="Q474" s="34"/>
      <c r="R474" s="34"/>
      <c r="S474" s="34"/>
      <c r="T474" s="34"/>
      <c r="U474" s="34"/>
      <c r="V474" s="34"/>
      <c r="W474" s="34"/>
      <c r="X474" s="34"/>
      <c r="Y474" s="34"/>
      <c r="Z474" s="34"/>
      <c r="AA474" s="34"/>
      <c r="AB474" s="34"/>
      <c r="AC474" s="4"/>
      <c r="AD474" s="4"/>
      <c r="AE474" s="4"/>
      <c r="AF474" s="6"/>
      <c r="AG474" s="6"/>
      <c r="AH474" s="6"/>
      <c r="AI474" s="6"/>
    </row>
    <row r="475" spans="2:35" ht="12.75" hidden="1" customHeight="1">
      <c r="B475" s="6"/>
      <c r="C475" s="69"/>
      <c r="D475" s="42"/>
      <c r="E475" s="34"/>
      <c r="F475" s="34" t="s">
        <v>207</v>
      </c>
      <c r="G475" s="104">
        <f t="shared" si="135"/>
        <v>7.720335664225462E-3</v>
      </c>
      <c r="H475" s="72">
        <f>VLOOKUP(F475,$S$9:$W$417,5,0)</f>
        <v>2752.51380832</v>
      </c>
      <c r="I475" s="85"/>
      <c r="J475" s="89"/>
      <c r="K475" s="16"/>
      <c r="L475" s="16"/>
      <c r="M475" s="89"/>
      <c r="N475" s="72"/>
      <c r="O475" s="34"/>
      <c r="P475" s="34"/>
      <c r="Q475" s="34"/>
      <c r="R475" s="34"/>
      <c r="S475" s="34"/>
      <c r="T475" s="34"/>
      <c r="U475" s="34"/>
      <c r="V475" s="34"/>
      <c r="W475" s="34"/>
      <c r="X475" s="34"/>
      <c r="Y475" s="34"/>
      <c r="Z475" s="34"/>
      <c r="AA475" s="34"/>
      <c r="AB475" s="34"/>
      <c r="AC475" s="4"/>
      <c r="AD475" s="4"/>
      <c r="AE475" s="4"/>
      <c r="AF475" s="6"/>
      <c r="AG475" s="6"/>
      <c r="AH475" s="6"/>
      <c r="AI475" s="6"/>
    </row>
    <row r="476" spans="2:35" ht="12.75" hidden="1" customHeight="1">
      <c r="B476" s="6"/>
      <c r="C476" s="69"/>
      <c r="D476" s="42"/>
      <c r="E476" s="34"/>
      <c r="F476" s="34" t="s">
        <v>68</v>
      </c>
      <c r="G476" s="104">
        <f t="shared" si="135"/>
        <v>9.1241599023309472E-2</v>
      </c>
      <c r="H476" s="72">
        <f>VLOOKUP(F476,$S$9:$W$417,5,0)</f>
        <v>32530.160880000003</v>
      </c>
      <c r="I476" s="85"/>
      <c r="J476" s="89"/>
      <c r="K476" s="16"/>
      <c r="L476" s="16"/>
      <c r="M476" s="89"/>
      <c r="N476" s="72"/>
      <c r="O476" s="34"/>
      <c r="P476" s="34"/>
      <c r="Q476" s="34"/>
      <c r="R476" s="34"/>
      <c r="S476" s="34"/>
      <c r="T476" s="34"/>
      <c r="U476" s="34"/>
      <c r="V476" s="34"/>
      <c r="W476" s="34"/>
      <c r="X476" s="34"/>
      <c r="Y476" s="34"/>
      <c r="Z476" s="34"/>
      <c r="AA476" s="34"/>
      <c r="AB476" s="34"/>
      <c r="AC476" s="4"/>
      <c r="AD476" s="4"/>
      <c r="AE476" s="4"/>
      <c r="AF476" s="6"/>
      <c r="AG476" s="6"/>
      <c r="AH476" s="6"/>
      <c r="AI476" s="6"/>
    </row>
    <row r="477" spans="2:35" ht="12.75" hidden="1" customHeight="1">
      <c r="B477" s="6"/>
      <c r="C477" s="69"/>
      <c r="D477" s="42"/>
      <c r="E477" s="34"/>
      <c r="F477" s="34" t="s">
        <v>5</v>
      </c>
      <c r="G477" s="104">
        <f t="shared" si="135"/>
        <v>3.4483380779262501E-3</v>
      </c>
      <c r="H477" s="72">
        <f>VLOOKUP(F477,$S$9:$W$417,5,0)</f>
        <v>1229.4281735999998</v>
      </c>
      <c r="I477" s="85"/>
      <c r="J477" s="89"/>
      <c r="K477" s="16"/>
      <c r="L477" s="16"/>
      <c r="M477" s="89"/>
      <c r="N477" s="72"/>
      <c r="O477" s="34"/>
      <c r="P477" s="34"/>
      <c r="Q477" s="34"/>
      <c r="R477" s="34"/>
      <c r="S477" s="34"/>
      <c r="T477" s="34"/>
      <c r="U477" s="34"/>
      <c r="V477" s="34"/>
      <c r="W477" s="34"/>
      <c r="X477" s="34"/>
      <c r="Y477" s="34"/>
      <c r="Z477" s="34"/>
      <c r="AA477" s="34"/>
      <c r="AB477" s="34"/>
      <c r="AC477" s="4"/>
      <c r="AD477" s="4"/>
      <c r="AE477" s="4"/>
      <c r="AF477" s="6"/>
      <c r="AG477" s="6"/>
      <c r="AH477" s="6"/>
      <c r="AI477" s="6"/>
    </row>
    <row r="478" spans="2:35" ht="12.75" hidden="1" customHeight="1">
      <c r="B478" s="6"/>
      <c r="C478" s="69"/>
      <c r="D478" s="42"/>
      <c r="E478" s="34"/>
      <c r="F478" s="34" t="s">
        <v>112</v>
      </c>
      <c r="G478" s="104">
        <f t="shared" si="135"/>
        <v>4.9982366356968261E-2</v>
      </c>
      <c r="H478" s="72">
        <f>VLOOKUP(F478,$S$9:$W$417,5,0)</f>
        <v>17820.099999999999</v>
      </c>
      <c r="I478" s="85"/>
      <c r="J478" s="89"/>
      <c r="K478" s="16"/>
      <c r="L478" s="16"/>
      <c r="M478" s="89"/>
      <c r="N478" s="72"/>
      <c r="O478" s="34"/>
      <c r="P478" s="34"/>
      <c r="Q478" s="34"/>
      <c r="R478" s="34"/>
      <c r="S478" s="34"/>
      <c r="T478" s="34"/>
      <c r="U478" s="34"/>
      <c r="V478" s="34"/>
      <c r="W478" s="34"/>
      <c r="X478" s="34"/>
      <c r="Y478" s="34"/>
      <c r="Z478" s="34"/>
      <c r="AA478" s="34"/>
      <c r="AB478" s="34"/>
      <c r="AC478" s="4"/>
      <c r="AD478" s="4"/>
      <c r="AE478" s="4"/>
      <c r="AF478" s="6"/>
      <c r="AG478" s="6"/>
      <c r="AH478" s="6"/>
      <c r="AI478" s="6"/>
    </row>
    <row r="479" spans="2:35" ht="12.75" hidden="1" customHeight="1">
      <c r="B479" s="6"/>
      <c r="C479" s="69"/>
      <c r="D479" s="42"/>
      <c r="E479" s="34"/>
      <c r="F479" s="34" t="s">
        <v>119</v>
      </c>
      <c r="G479" s="104">
        <f t="shared" si="135"/>
        <v>0.10234894938707925</v>
      </c>
      <c r="H479" s="72">
        <f>VLOOKUP(F479,$S$9:$W$417,5,0)</f>
        <v>36490.239376559999</v>
      </c>
      <c r="I479" s="85"/>
      <c r="J479" s="89"/>
      <c r="K479" s="16"/>
      <c r="L479" s="16"/>
      <c r="M479" s="89"/>
      <c r="N479" s="72"/>
      <c r="O479" s="34"/>
      <c r="P479" s="34"/>
      <c r="Q479" s="34"/>
      <c r="R479" s="34"/>
      <c r="S479" s="34"/>
      <c r="T479" s="34"/>
      <c r="U479" s="34"/>
      <c r="V479" s="34"/>
      <c r="W479" s="34"/>
      <c r="X479" s="34"/>
      <c r="Y479" s="34"/>
      <c r="Z479" s="34"/>
      <c r="AA479" s="34"/>
      <c r="AB479" s="34"/>
      <c r="AC479" s="4"/>
      <c r="AD479" s="4"/>
      <c r="AE479" s="4"/>
      <c r="AF479" s="6"/>
      <c r="AG479" s="6"/>
      <c r="AH479" s="6"/>
      <c r="AI479" s="6"/>
    </row>
    <row r="480" spans="2:35" ht="12.75" hidden="1" customHeight="1">
      <c r="B480" s="6"/>
      <c r="C480" s="69"/>
      <c r="D480" s="42"/>
      <c r="E480" s="34"/>
      <c r="F480" s="34" t="s">
        <v>359</v>
      </c>
      <c r="G480" s="104">
        <f t="shared" si="135"/>
        <v>4.1658582015526831E-3</v>
      </c>
      <c r="H480" s="72">
        <f>VLOOKUP(F480,$S$9:$W$417,5,0)</f>
        <v>1485.2439999999999</v>
      </c>
      <c r="I480" s="85"/>
      <c r="J480" s="89"/>
      <c r="K480" s="16"/>
      <c r="L480" s="16"/>
      <c r="M480" s="89"/>
      <c r="N480" s="72"/>
      <c r="O480" s="34"/>
      <c r="P480" s="34"/>
      <c r="Q480" s="34"/>
      <c r="R480" s="34"/>
      <c r="S480" s="34"/>
      <c r="T480" s="34"/>
      <c r="U480" s="34"/>
      <c r="V480" s="34"/>
      <c r="W480" s="34"/>
      <c r="X480" s="34"/>
      <c r="Y480" s="34"/>
      <c r="Z480" s="34"/>
      <c r="AA480" s="34"/>
      <c r="AB480" s="34"/>
      <c r="AC480" s="4"/>
      <c r="AD480" s="4"/>
      <c r="AE480" s="4"/>
      <c r="AF480" s="6"/>
      <c r="AG480" s="6"/>
      <c r="AH480" s="6"/>
      <c r="AI480" s="6"/>
    </row>
    <row r="481" spans="2:35" ht="12.75" hidden="1" customHeight="1">
      <c r="B481" s="6"/>
      <c r="C481" s="69"/>
      <c r="D481" s="42"/>
      <c r="E481" s="34"/>
      <c r="F481" s="34" t="s">
        <v>193</v>
      </c>
      <c r="G481" s="104">
        <f t="shared" si="135"/>
        <v>0</v>
      </c>
      <c r="H481" s="72">
        <f>VLOOKUP(F481,$S$9:$W$417,5,0)</f>
        <v>0</v>
      </c>
      <c r="I481" s="85"/>
      <c r="J481" s="89"/>
      <c r="K481" s="16"/>
      <c r="L481" s="16"/>
      <c r="M481" s="89"/>
      <c r="N481" s="72"/>
      <c r="O481" s="34"/>
      <c r="P481" s="34"/>
      <c r="Q481" s="34"/>
      <c r="R481" s="34"/>
      <c r="S481" s="34"/>
      <c r="T481" s="34"/>
      <c r="U481" s="34"/>
      <c r="V481" s="34"/>
      <c r="W481" s="34"/>
      <c r="X481" s="34"/>
      <c r="Y481" s="34"/>
      <c r="Z481" s="34"/>
      <c r="AA481" s="34"/>
      <c r="AB481" s="34"/>
      <c r="AC481" s="4"/>
      <c r="AD481" s="4"/>
      <c r="AE481" s="4"/>
      <c r="AF481" s="6"/>
      <c r="AG481" s="6"/>
      <c r="AH481" s="6"/>
      <c r="AI481" s="6"/>
    </row>
    <row r="482" spans="2:35" ht="12.75" hidden="1" customHeight="1">
      <c r="B482" s="6"/>
      <c r="C482" s="69"/>
      <c r="D482" s="42"/>
      <c r="E482" s="34"/>
      <c r="F482" s="34" t="s">
        <v>35</v>
      </c>
      <c r="G482" s="104">
        <f t="shared" si="135"/>
        <v>5.0248114117921204E-2</v>
      </c>
      <c r="H482" s="72">
        <f>VLOOKUP(F482,$S$9:$W$417,5,0)</f>
        <v>17914.846448</v>
      </c>
      <c r="I482" s="85"/>
      <c r="J482" s="89"/>
      <c r="K482" s="16"/>
      <c r="L482" s="16"/>
      <c r="M482" s="89"/>
      <c r="N482" s="72"/>
      <c r="O482" s="34"/>
      <c r="P482" s="34"/>
      <c r="Q482" s="34"/>
      <c r="R482" s="34"/>
      <c r="S482" s="34"/>
      <c r="T482" s="34"/>
      <c r="U482" s="34"/>
      <c r="V482" s="34"/>
      <c r="W482" s="34"/>
      <c r="X482" s="34"/>
      <c r="Y482" s="34"/>
      <c r="Z482" s="34"/>
      <c r="AA482" s="34"/>
      <c r="AB482" s="34"/>
      <c r="AC482" s="4"/>
      <c r="AD482" s="4"/>
      <c r="AE482" s="4"/>
      <c r="AF482" s="6"/>
      <c r="AG482" s="6"/>
      <c r="AH482" s="6"/>
      <c r="AI482" s="6"/>
    </row>
    <row r="483" spans="2:35" ht="12.75" hidden="1" customHeight="1">
      <c r="B483" s="6"/>
      <c r="C483" s="69"/>
      <c r="D483" s="42"/>
      <c r="E483" s="34"/>
      <c r="F483" s="34" t="s">
        <v>233</v>
      </c>
      <c r="G483" s="104">
        <f t="shared" si="135"/>
        <v>0</v>
      </c>
      <c r="H483" s="72">
        <f>VLOOKUP(F483,$S$9:$W$417,5,0)</f>
        <v>0</v>
      </c>
      <c r="I483" s="85"/>
      <c r="J483" s="89"/>
      <c r="K483" s="16"/>
      <c r="L483" s="16"/>
      <c r="M483" s="89"/>
      <c r="N483" s="72"/>
      <c r="O483" s="34"/>
      <c r="P483" s="34"/>
      <c r="Q483" s="34"/>
      <c r="R483" s="34"/>
      <c r="S483" s="34"/>
      <c r="T483" s="34"/>
      <c r="U483" s="34"/>
      <c r="V483" s="34"/>
      <c r="W483" s="34"/>
      <c r="X483" s="34"/>
      <c r="Y483" s="34"/>
      <c r="Z483" s="34"/>
      <c r="AA483" s="34"/>
      <c r="AB483" s="34"/>
      <c r="AC483" s="4"/>
      <c r="AD483" s="4"/>
      <c r="AE483" s="4"/>
      <c r="AF483" s="6"/>
      <c r="AG483" s="6"/>
      <c r="AH483" s="6"/>
      <c r="AI483" s="6"/>
    </row>
    <row r="484" spans="2:35" ht="12.75" hidden="1" customHeight="1">
      <c r="B484" s="6"/>
      <c r="C484" s="69"/>
      <c r="D484" s="42"/>
      <c r="E484" s="34"/>
      <c r="F484" s="34" t="s">
        <v>240</v>
      </c>
      <c r="G484" s="104">
        <f t="shared" si="135"/>
        <v>4.5951435522122351E-2</v>
      </c>
      <c r="H484" s="72">
        <f>VLOOKUP(F484,$S$9:$W$417,5,0)</f>
        <v>16382.9613488</v>
      </c>
      <c r="I484" s="85"/>
      <c r="J484" s="89"/>
      <c r="K484" s="16"/>
      <c r="L484" s="16"/>
      <c r="M484" s="89"/>
      <c r="N484" s="72"/>
      <c r="O484" s="34"/>
      <c r="P484" s="34"/>
      <c r="Q484" s="34"/>
      <c r="R484" s="34"/>
      <c r="S484" s="34"/>
      <c r="T484" s="34"/>
      <c r="U484" s="34"/>
      <c r="V484" s="34"/>
      <c r="W484" s="34"/>
      <c r="X484" s="34"/>
      <c r="Y484" s="34"/>
      <c r="Z484" s="34"/>
      <c r="AA484" s="34"/>
      <c r="AB484" s="34"/>
      <c r="AC484" s="4"/>
      <c r="AD484" s="4"/>
      <c r="AE484" s="4"/>
      <c r="AF484" s="6"/>
      <c r="AG484" s="6"/>
      <c r="AH484" s="6"/>
      <c r="AI484" s="6"/>
    </row>
    <row r="485" spans="2:35" ht="12.75" hidden="1" customHeight="1">
      <c r="B485" s="6"/>
      <c r="C485" s="69"/>
      <c r="D485" s="42"/>
      <c r="E485" s="34"/>
      <c r="F485" s="34" t="s">
        <v>248</v>
      </c>
      <c r="G485" s="104">
        <f t="shared" si="135"/>
        <v>0.22355339271540381</v>
      </c>
      <c r="H485" s="72">
        <f>VLOOKUP(F485,$S$9:$W$417,5,0)</f>
        <v>79702.985350400006</v>
      </c>
      <c r="I485" s="85"/>
      <c r="J485" s="89"/>
      <c r="K485" s="16"/>
      <c r="L485" s="16"/>
      <c r="M485" s="89"/>
      <c r="N485" s="72"/>
      <c r="O485" s="34"/>
      <c r="P485" s="34"/>
      <c r="Q485" s="34"/>
      <c r="R485" s="34"/>
      <c r="S485" s="34"/>
      <c r="T485" s="34"/>
      <c r="U485" s="34"/>
      <c r="V485" s="34"/>
      <c r="W485" s="34"/>
      <c r="X485" s="34"/>
      <c r="Y485" s="34"/>
      <c r="Z485" s="34"/>
      <c r="AA485" s="34"/>
      <c r="AB485" s="34"/>
      <c r="AC485" s="4"/>
      <c r="AD485" s="4"/>
      <c r="AE485" s="4"/>
      <c r="AF485" s="6"/>
      <c r="AG485" s="6"/>
      <c r="AH485" s="6"/>
      <c r="AI485" s="6"/>
    </row>
    <row r="486" spans="2:35" ht="12.75" hidden="1" customHeight="1">
      <c r="B486" s="6"/>
      <c r="C486" s="69"/>
      <c r="D486" s="42"/>
      <c r="E486" s="34"/>
      <c r="F486" s="34" t="s">
        <v>361</v>
      </c>
      <c r="G486" s="104">
        <f t="shared" si="135"/>
        <v>0</v>
      </c>
      <c r="H486" s="72">
        <f>VLOOKUP(F486,$S$9:$W$417,5,0)</f>
        <v>0</v>
      </c>
      <c r="I486" s="85"/>
      <c r="J486" s="89"/>
      <c r="K486" s="16"/>
      <c r="L486" s="16"/>
      <c r="M486" s="89"/>
      <c r="N486" s="72"/>
      <c r="O486" s="34"/>
      <c r="P486" s="34"/>
      <c r="Q486" s="34"/>
      <c r="R486" s="34"/>
      <c r="S486" s="34"/>
      <c r="T486" s="34"/>
      <c r="U486" s="34"/>
      <c r="V486" s="34"/>
      <c r="W486" s="34"/>
      <c r="X486" s="34"/>
      <c r="Y486" s="34"/>
      <c r="Z486" s="34"/>
      <c r="AA486" s="34"/>
      <c r="AB486" s="34"/>
      <c r="AC486" s="4"/>
      <c r="AD486" s="4"/>
      <c r="AE486" s="4"/>
      <c r="AF486" s="6"/>
      <c r="AG486" s="6"/>
      <c r="AH486" s="6"/>
      <c r="AI486" s="6"/>
    </row>
    <row r="487" spans="2:35" ht="12.75" hidden="1" customHeight="1">
      <c r="B487" s="6"/>
      <c r="C487" s="69"/>
      <c r="D487" s="42"/>
      <c r="E487" s="34"/>
      <c r="F487" s="34" t="s">
        <v>274</v>
      </c>
      <c r="G487" s="105">
        <f t="shared" si="135"/>
        <v>2.3924583837577592E-3</v>
      </c>
      <c r="H487" s="72">
        <f>VLOOKUP(F487,$S$9:$W$417,5,0)</f>
        <v>852.97777500000007</v>
      </c>
      <c r="I487" s="85"/>
      <c r="J487" s="89"/>
      <c r="K487" s="16"/>
      <c r="L487" s="16"/>
      <c r="M487" s="89"/>
      <c r="N487" s="72"/>
      <c r="O487" s="34"/>
      <c r="P487" s="34"/>
      <c r="Q487" s="34"/>
      <c r="R487" s="34"/>
      <c r="S487" s="34"/>
      <c r="T487" s="34"/>
      <c r="U487" s="34"/>
      <c r="V487" s="34"/>
      <c r="W487" s="34"/>
      <c r="X487" s="34"/>
      <c r="Y487" s="34"/>
      <c r="Z487" s="34"/>
      <c r="AA487" s="34"/>
      <c r="AB487" s="34"/>
      <c r="AC487" s="4"/>
      <c r="AD487" s="4"/>
      <c r="AE487" s="4"/>
      <c r="AF487" s="6"/>
      <c r="AG487" s="6"/>
      <c r="AH487" s="6"/>
      <c r="AI487" s="6"/>
    </row>
    <row r="488" spans="2:35" ht="12.75" hidden="1" customHeight="1">
      <c r="B488" s="6"/>
      <c r="C488" s="69"/>
      <c r="D488" s="42"/>
      <c r="E488" s="34"/>
      <c r="F488" s="34"/>
      <c r="G488" s="105"/>
      <c r="H488" s="72"/>
      <c r="I488" s="85"/>
      <c r="J488" s="89"/>
      <c r="K488" s="16"/>
      <c r="L488" s="16"/>
      <c r="M488" s="89"/>
      <c r="N488" s="72"/>
      <c r="O488" s="34"/>
      <c r="P488" s="34"/>
      <c r="Q488" s="34"/>
      <c r="R488" s="34"/>
      <c r="S488" s="34"/>
      <c r="T488" s="34"/>
      <c r="U488" s="34"/>
      <c r="V488" s="34"/>
      <c r="W488" s="34"/>
      <c r="X488" s="34"/>
      <c r="Y488" s="34"/>
      <c r="Z488" s="34"/>
      <c r="AA488" s="34"/>
      <c r="AB488" s="34"/>
      <c r="AC488" s="4"/>
      <c r="AD488" s="4"/>
      <c r="AE488" s="4"/>
      <c r="AF488" s="6"/>
      <c r="AG488" s="6"/>
      <c r="AH488" s="6"/>
      <c r="AI488" s="6"/>
    </row>
    <row r="489" spans="2:35" ht="12.75" hidden="1" customHeight="1">
      <c r="B489" s="6"/>
      <c r="C489" s="69"/>
      <c r="D489" s="42"/>
      <c r="E489" s="34"/>
      <c r="F489" s="34"/>
      <c r="G489" s="105"/>
      <c r="H489" s="72">
        <f>SUM(H463:H488)</f>
        <v>356527.73765713518</v>
      </c>
      <c r="I489" s="85"/>
      <c r="J489" s="89"/>
      <c r="K489" s="16"/>
      <c r="L489" s="16"/>
      <c r="M489" s="89"/>
      <c r="N489" s="72"/>
      <c r="O489" s="34"/>
      <c r="P489" s="34"/>
      <c r="Q489" s="34"/>
      <c r="R489" s="34"/>
      <c r="S489" s="34"/>
      <c r="T489" s="34"/>
      <c r="U489" s="34"/>
      <c r="V489" s="34"/>
      <c r="W489" s="34"/>
      <c r="X489" s="34"/>
      <c r="Y489" s="34"/>
      <c r="Z489" s="34"/>
      <c r="AA489" s="34"/>
      <c r="AB489" s="34"/>
      <c r="AC489" s="4"/>
      <c r="AD489" s="4"/>
      <c r="AE489" s="4"/>
      <c r="AF489" s="6"/>
      <c r="AG489" s="6"/>
      <c r="AH489" s="6"/>
      <c r="AI489" s="6"/>
    </row>
    <row r="490" spans="2:35" ht="12.75" hidden="1" customHeight="1">
      <c r="B490" s="6"/>
      <c r="C490" s="69"/>
      <c r="D490" s="42"/>
      <c r="E490" s="34"/>
      <c r="F490" s="34"/>
      <c r="G490" s="105"/>
      <c r="H490" s="72">
        <f>N452*-1</f>
        <v>-16320</v>
      </c>
      <c r="I490" s="85"/>
      <c r="J490" s="89"/>
      <c r="K490" s="16"/>
      <c r="L490" s="16"/>
      <c r="M490" s="89"/>
      <c r="N490" s="72"/>
      <c r="O490" s="34"/>
      <c r="P490" s="34"/>
      <c r="Q490" s="34"/>
      <c r="R490" s="34"/>
      <c r="S490" s="34"/>
      <c r="T490" s="34"/>
      <c r="U490" s="34"/>
      <c r="V490" s="34"/>
      <c r="W490" s="34"/>
      <c r="X490" s="34"/>
      <c r="Y490" s="34"/>
      <c r="Z490" s="34"/>
      <c r="AA490" s="34"/>
      <c r="AB490" s="34"/>
      <c r="AC490" s="4"/>
      <c r="AD490" s="4"/>
      <c r="AE490" s="4"/>
      <c r="AF490" s="6"/>
      <c r="AG490" s="6"/>
      <c r="AH490" s="6"/>
      <c r="AI490" s="6"/>
    </row>
    <row r="491" spans="2:35" ht="12.75" hidden="1" customHeight="1">
      <c r="B491" s="6"/>
      <c r="C491" s="69"/>
      <c r="D491" s="42"/>
      <c r="E491" s="34"/>
      <c r="F491" s="34"/>
      <c r="G491" s="105"/>
      <c r="H491" s="72"/>
      <c r="I491" s="85"/>
      <c r="J491" s="89"/>
      <c r="K491" s="16"/>
      <c r="L491" s="16"/>
      <c r="M491" s="89"/>
      <c r="N491" s="72"/>
      <c r="O491" s="34"/>
      <c r="P491" s="34"/>
      <c r="Q491" s="34"/>
      <c r="R491" s="34"/>
      <c r="S491" s="34"/>
      <c r="T491" s="34"/>
      <c r="U491" s="34"/>
      <c r="V491" s="34"/>
      <c r="W491" s="34"/>
      <c r="X491" s="34"/>
      <c r="Y491" s="34"/>
      <c r="Z491" s="34"/>
      <c r="AA491" s="34"/>
      <c r="AB491" s="34"/>
      <c r="AC491" s="4"/>
      <c r="AD491" s="4"/>
      <c r="AE491" s="4"/>
      <c r="AF491" s="6"/>
      <c r="AG491" s="6"/>
      <c r="AH491" s="6"/>
      <c r="AI491" s="6"/>
    </row>
    <row r="492" spans="2:35" ht="12.75" hidden="1" customHeight="1">
      <c r="B492" s="6"/>
      <c r="C492" s="69"/>
      <c r="D492" s="42"/>
      <c r="E492" s="34"/>
      <c r="F492" s="34"/>
      <c r="G492" s="88"/>
      <c r="H492" s="34"/>
      <c r="I492" s="85"/>
      <c r="J492" s="89"/>
      <c r="K492" s="16"/>
      <c r="L492" s="16"/>
      <c r="M492" s="89"/>
      <c r="N492" s="72"/>
      <c r="O492" s="34"/>
      <c r="P492" s="34"/>
      <c r="Q492" s="34"/>
      <c r="R492" s="34"/>
      <c r="S492" s="34"/>
      <c r="T492" s="34"/>
      <c r="U492" s="34"/>
      <c r="V492" s="34"/>
      <c r="W492" s="34"/>
      <c r="X492" s="34"/>
      <c r="Y492" s="34"/>
      <c r="Z492" s="34"/>
      <c r="AA492" s="34"/>
      <c r="AB492" s="34"/>
      <c r="AC492" s="4"/>
      <c r="AD492" s="4"/>
      <c r="AE492" s="4"/>
      <c r="AF492" s="6"/>
      <c r="AG492" s="6"/>
      <c r="AH492" s="6"/>
      <c r="AI492" s="6"/>
    </row>
    <row r="493" spans="2:35" ht="12.75" hidden="1" customHeight="1">
      <c r="B493" s="6"/>
      <c r="C493" s="69"/>
      <c r="D493" s="42"/>
      <c r="E493" s="34"/>
      <c r="F493" s="34"/>
      <c r="G493" s="88"/>
      <c r="H493" s="34"/>
      <c r="I493" s="85"/>
      <c r="J493" s="89"/>
      <c r="K493" s="16"/>
      <c r="L493" s="16"/>
      <c r="M493" s="89"/>
      <c r="N493" s="72"/>
      <c r="O493" s="34"/>
      <c r="P493" s="34"/>
      <c r="Q493" s="34"/>
      <c r="R493" s="34"/>
      <c r="S493" s="34"/>
      <c r="T493" s="34"/>
      <c r="U493" s="34"/>
      <c r="V493" s="34"/>
      <c r="W493" s="34"/>
      <c r="X493" s="34"/>
      <c r="Y493" s="34"/>
      <c r="Z493" s="34"/>
      <c r="AA493" s="34"/>
      <c r="AB493" s="34"/>
      <c r="AC493" s="4"/>
      <c r="AD493" s="4"/>
      <c r="AE493" s="4"/>
      <c r="AF493" s="6"/>
      <c r="AG493" s="6"/>
      <c r="AH493" s="6"/>
      <c r="AI493" s="6"/>
    </row>
    <row r="494" spans="2:35" ht="12.75" hidden="1" customHeight="1">
      <c r="B494" s="6"/>
      <c r="C494" s="69"/>
      <c r="D494" s="42"/>
      <c r="E494" s="34"/>
      <c r="F494" s="34"/>
      <c r="G494" s="88"/>
      <c r="H494" s="34"/>
      <c r="I494" s="85"/>
      <c r="J494" s="89"/>
      <c r="K494" s="16"/>
      <c r="L494" s="16"/>
      <c r="M494" s="89"/>
      <c r="N494" s="72"/>
      <c r="O494" s="34"/>
      <c r="P494" s="34"/>
      <c r="Q494" s="34"/>
      <c r="R494" s="34"/>
      <c r="S494" s="34"/>
      <c r="T494" s="34"/>
      <c r="U494" s="34"/>
      <c r="V494" s="34"/>
      <c r="W494" s="34"/>
      <c r="X494" s="34"/>
      <c r="Y494" s="34"/>
      <c r="Z494" s="34"/>
      <c r="AA494" s="34"/>
      <c r="AB494" s="34"/>
      <c r="AC494" s="4"/>
      <c r="AD494" s="4"/>
      <c r="AE494" s="4"/>
      <c r="AF494" s="6"/>
      <c r="AG494" s="6"/>
      <c r="AH494" s="6"/>
      <c r="AI494" s="6"/>
    </row>
    <row r="495" spans="2:35" ht="12.75" customHeight="1">
      <c r="B495" s="6"/>
      <c r="C495" s="69"/>
      <c r="D495" s="42"/>
      <c r="E495" s="34"/>
      <c r="F495" s="34" t="s">
        <v>375</v>
      </c>
      <c r="G495" s="88"/>
      <c r="H495" s="34"/>
      <c r="I495" s="85"/>
      <c r="J495" s="89"/>
      <c r="K495" s="16"/>
      <c r="L495" s="16"/>
      <c r="M495" s="4"/>
      <c r="N495" s="4"/>
      <c r="O495" s="4"/>
      <c r="P495" s="4"/>
      <c r="Q495" s="34"/>
      <c r="R495" s="34"/>
      <c r="S495" s="34"/>
      <c r="T495" s="34"/>
      <c r="U495" s="34"/>
      <c r="V495" s="34"/>
      <c r="W495" s="34"/>
      <c r="X495" s="34"/>
      <c r="Y495" s="34"/>
      <c r="Z495" s="34"/>
      <c r="AA495" s="34"/>
      <c r="AB495" s="34"/>
      <c r="AC495" s="4"/>
      <c r="AD495" s="4"/>
      <c r="AE495" s="4"/>
      <c r="AF495" s="6"/>
      <c r="AG495" s="6"/>
      <c r="AH495" s="6"/>
      <c r="AI495" s="6"/>
    </row>
    <row r="496" spans="2:35" ht="12.75" customHeight="1">
      <c r="B496" s="6"/>
      <c r="C496" s="69"/>
      <c r="D496" s="42"/>
      <c r="E496" s="34"/>
      <c r="F496" s="34" t="s">
        <v>376</v>
      </c>
      <c r="G496" s="88"/>
      <c r="H496" s="34"/>
      <c r="I496" s="85"/>
      <c r="J496" s="89"/>
      <c r="K496" s="16"/>
      <c r="L496" s="16"/>
      <c r="M496" s="89"/>
      <c r="N496" s="72"/>
      <c r="O496" s="34"/>
      <c r="P496" s="34"/>
      <c r="Q496" s="34"/>
      <c r="R496" s="34"/>
      <c r="S496" s="34"/>
      <c r="T496" s="34"/>
      <c r="U496" s="34"/>
      <c r="V496" s="34"/>
      <c r="W496" s="34"/>
      <c r="X496" s="34"/>
      <c r="Y496" s="34"/>
      <c r="Z496" s="34"/>
      <c r="AA496" s="34"/>
      <c r="AB496" s="34"/>
      <c r="AC496" s="4"/>
      <c r="AD496" s="4"/>
      <c r="AE496" s="4"/>
      <c r="AF496" s="6"/>
      <c r="AG496" s="6"/>
      <c r="AH496" s="6"/>
      <c r="AI496" s="6"/>
    </row>
    <row r="497" spans="2:35" ht="12.75" customHeight="1">
      <c r="B497" s="6"/>
      <c r="C497" s="69"/>
      <c r="D497" s="42"/>
      <c r="E497" s="34"/>
      <c r="F497" s="34" t="s">
        <v>377</v>
      </c>
      <c r="G497" s="88"/>
      <c r="H497" s="34"/>
      <c r="I497" s="85"/>
      <c r="J497" s="89"/>
      <c r="K497" s="16"/>
      <c r="L497" s="16"/>
      <c r="M497" s="89"/>
      <c r="N497" s="72"/>
      <c r="O497" s="34"/>
      <c r="P497" s="34"/>
      <c r="Q497" s="34"/>
      <c r="R497" s="34"/>
      <c r="S497" s="34"/>
      <c r="T497" s="34"/>
      <c r="U497" s="34"/>
      <c r="V497" s="34"/>
      <c r="W497" s="34"/>
      <c r="X497" s="34"/>
      <c r="Y497" s="34"/>
      <c r="Z497" s="34"/>
      <c r="AA497" s="34"/>
      <c r="AB497" s="34"/>
      <c r="AC497" s="4"/>
      <c r="AD497" s="4"/>
      <c r="AE497" s="4"/>
      <c r="AF497" s="6"/>
      <c r="AG497" s="6"/>
      <c r="AH497" s="6"/>
      <c r="AI497" s="6"/>
    </row>
    <row r="498" spans="2:35" ht="12.75" customHeight="1">
      <c r="B498" s="6"/>
      <c r="C498" s="69"/>
      <c r="D498" s="42"/>
      <c r="E498" s="34"/>
      <c r="F498" s="34" t="s">
        <v>378</v>
      </c>
      <c r="G498" s="88"/>
      <c r="H498" s="34"/>
      <c r="I498" s="85"/>
      <c r="J498" s="89"/>
      <c r="K498" s="16"/>
      <c r="L498" s="16"/>
      <c r="M498" s="89"/>
      <c r="N498" s="72"/>
      <c r="O498" s="34"/>
      <c r="P498" s="34"/>
      <c r="Q498" s="34"/>
      <c r="R498" s="34"/>
      <c r="S498" s="34"/>
      <c r="T498" s="34"/>
      <c r="U498" s="34"/>
      <c r="V498" s="34"/>
      <c r="W498" s="34"/>
      <c r="X498" s="34"/>
      <c r="Y498" s="34"/>
      <c r="Z498" s="34"/>
      <c r="AA498" s="34"/>
      <c r="AB498" s="34"/>
      <c r="AC498" s="4"/>
      <c r="AD498" s="4"/>
      <c r="AE498" s="4"/>
      <c r="AF498" s="6"/>
      <c r="AG498" s="6"/>
      <c r="AH498" s="6"/>
      <c r="AI498" s="6"/>
    </row>
    <row r="499" spans="2:35" ht="12.75" customHeight="1">
      <c r="B499" s="6"/>
      <c r="C499" s="69"/>
      <c r="D499" s="42"/>
      <c r="E499" s="34"/>
      <c r="F499" s="34"/>
      <c r="G499" s="88"/>
      <c r="H499" s="34"/>
      <c r="I499" s="85"/>
      <c r="J499" s="89"/>
      <c r="K499" s="16"/>
      <c r="L499" s="16"/>
      <c r="M499" s="89"/>
      <c r="N499" s="72"/>
      <c r="O499" s="34"/>
      <c r="P499" s="34"/>
      <c r="Q499" s="34"/>
      <c r="R499" s="34"/>
      <c r="S499" s="34"/>
      <c r="T499" s="34"/>
      <c r="U499" s="34"/>
      <c r="V499" s="34"/>
      <c r="W499" s="34"/>
      <c r="X499" s="34"/>
      <c r="Y499" s="34"/>
      <c r="Z499" s="34"/>
      <c r="AA499" s="34"/>
      <c r="AB499" s="34"/>
      <c r="AC499" s="4"/>
      <c r="AD499" s="4"/>
      <c r="AE499" s="4"/>
      <c r="AF499" s="6"/>
      <c r="AG499" s="6"/>
      <c r="AH499" s="6"/>
      <c r="AI499" s="6"/>
    </row>
    <row r="500" spans="2:35" ht="12.75" customHeight="1">
      <c r="B500" s="6"/>
      <c r="C500" s="69"/>
      <c r="D500" s="42"/>
      <c r="E500" s="34"/>
      <c r="F500" s="34" t="s">
        <v>379</v>
      </c>
      <c r="G500" s="88"/>
      <c r="H500" s="34"/>
      <c r="I500" s="85"/>
      <c r="J500" s="89"/>
      <c r="K500" s="16"/>
      <c r="L500" s="16"/>
      <c r="M500" s="89"/>
      <c r="N500" s="72"/>
      <c r="O500" s="34"/>
      <c r="P500" s="34"/>
      <c r="Q500" s="34"/>
      <c r="R500" s="34"/>
      <c r="S500" s="34"/>
      <c r="T500" s="34"/>
      <c r="U500" s="34"/>
      <c r="V500" s="34"/>
      <c r="W500" s="34"/>
      <c r="X500" s="34"/>
      <c r="Y500" s="34"/>
      <c r="Z500" s="34"/>
      <c r="AA500" s="34"/>
      <c r="AB500" s="34"/>
      <c r="AC500" s="4"/>
      <c r="AD500" s="4"/>
      <c r="AE500" s="4"/>
      <c r="AF500" s="6"/>
      <c r="AG500" s="6"/>
      <c r="AH500" s="6"/>
      <c r="AI500" s="6"/>
    </row>
    <row r="501" spans="2:35" ht="12.75" customHeight="1">
      <c r="B501" s="6"/>
      <c r="C501" s="69"/>
      <c r="D501" s="42"/>
      <c r="E501" s="34"/>
      <c r="F501" s="34" t="s">
        <v>380</v>
      </c>
      <c r="G501" s="88"/>
      <c r="H501" s="34"/>
      <c r="I501" s="85"/>
      <c r="J501" s="89"/>
      <c r="K501" s="16"/>
      <c r="L501" s="16"/>
      <c r="M501" s="89"/>
      <c r="N501" s="72"/>
      <c r="O501" s="34"/>
      <c r="P501" s="34"/>
      <c r="Q501" s="34"/>
      <c r="R501" s="34"/>
      <c r="S501" s="34"/>
      <c r="T501" s="34"/>
      <c r="U501" s="34"/>
      <c r="V501" s="34"/>
      <c r="W501" s="34"/>
      <c r="X501" s="34"/>
      <c r="Y501" s="34"/>
      <c r="Z501" s="34"/>
      <c r="AA501" s="34"/>
      <c r="AB501" s="34"/>
      <c r="AC501" s="4"/>
      <c r="AD501" s="4"/>
      <c r="AE501" s="4"/>
      <c r="AF501" s="6"/>
      <c r="AG501" s="6"/>
      <c r="AH501" s="6"/>
      <c r="AI501" s="6"/>
    </row>
    <row r="502" spans="2:35" ht="12.75" customHeight="1">
      <c r="B502" s="6"/>
      <c r="C502" s="69"/>
      <c r="D502" s="42"/>
      <c r="E502" s="34"/>
      <c r="F502" s="34" t="s">
        <v>381</v>
      </c>
      <c r="G502" s="88"/>
      <c r="H502" s="34"/>
      <c r="I502" s="85"/>
      <c r="J502" s="89"/>
      <c r="K502" s="16"/>
      <c r="L502" s="16"/>
      <c r="M502" s="89"/>
      <c r="N502" s="72"/>
      <c r="O502" s="34"/>
      <c r="P502" s="34"/>
      <c r="Q502" s="34"/>
      <c r="R502" s="34"/>
      <c r="S502" s="34"/>
      <c r="T502" s="34"/>
      <c r="U502" s="34"/>
      <c r="V502" s="34"/>
      <c r="W502" s="34"/>
      <c r="X502" s="34"/>
      <c r="Y502" s="34"/>
      <c r="Z502" s="34"/>
      <c r="AA502" s="34"/>
      <c r="AB502" s="34"/>
      <c r="AC502" s="4"/>
      <c r="AD502" s="4"/>
      <c r="AE502" s="4"/>
      <c r="AF502" s="6"/>
      <c r="AG502" s="6"/>
      <c r="AH502" s="6"/>
      <c r="AI502" s="6"/>
    </row>
    <row r="503" spans="2:35" ht="12.75" customHeight="1">
      <c r="B503" s="6"/>
      <c r="C503" s="69"/>
      <c r="D503" s="42"/>
      <c r="E503" s="34"/>
      <c r="F503" s="34"/>
      <c r="G503" s="88"/>
      <c r="H503" s="34"/>
      <c r="I503" s="85"/>
      <c r="J503" s="89"/>
      <c r="K503" s="16"/>
      <c r="L503" s="16"/>
      <c r="M503" s="89"/>
      <c r="N503" s="72"/>
      <c r="O503" s="34"/>
      <c r="P503" s="34"/>
      <c r="Q503" s="34"/>
      <c r="R503" s="34"/>
      <c r="S503" s="34"/>
      <c r="T503" s="34"/>
      <c r="U503" s="34"/>
      <c r="V503" s="34"/>
      <c r="W503" s="34"/>
      <c r="X503" s="34"/>
      <c r="Y503" s="34"/>
      <c r="Z503" s="34"/>
      <c r="AA503" s="34"/>
      <c r="AB503" s="34"/>
      <c r="AC503" s="4"/>
      <c r="AD503" s="4"/>
      <c r="AE503" s="4"/>
      <c r="AF503" s="6"/>
      <c r="AG503" s="6"/>
      <c r="AH503" s="6"/>
      <c r="AI503" s="6"/>
    </row>
    <row r="504" spans="2:35" ht="12.75" customHeight="1">
      <c r="B504" s="6"/>
      <c r="C504" s="69"/>
      <c r="D504" s="42"/>
      <c r="E504" s="34"/>
      <c r="F504" s="34"/>
      <c r="G504" s="88"/>
      <c r="H504" s="34"/>
      <c r="I504" s="85"/>
      <c r="J504" s="89"/>
      <c r="K504" s="16"/>
      <c r="L504" s="16"/>
      <c r="M504" s="89"/>
      <c r="N504" s="72"/>
      <c r="O504" s="34"/>
      <c r="P504" s="34"/>
      <c r="Q504" s="34"/>
      <c r="R504" s="34"/>
      <c r="S504" s="34"/>
      <c r="T504" s="34"/>
      <c r="U504" s="34"/>
      <c r="V504" s="34"/>
      <c r="W504" s="34"/>
      <c r="X504" s="34"/>
      <c r="Y504" s="34"/>
      <c r="Z504" s="34"/>
      <c r="AA504" s="34"/>
      <c r="AB504" s="34"/>
      <c r="AC504" s="4"/>
      <c r="AD504" s="4"/>
      <c r="AE504" s="4"/>
      <c r="AF504" s="6"/>
      <c r="AG504" s="6"/>
      <c r="AH504" s="6"/>
      <c r="AI504" s="6"/>
    </row>
    <row r="505" spans="2:35" ht="12.75" customHeight="1">
      <c r="B505" s="6"/>
      <c r="C505" s="69"/>
      <c r="D505" s="42"/>
      <c r="E505" s="34"/>
      <c r="F505" s="34"/>
      <c r="G505" s="88"/>
      <c r="H505" s="34"/>
      <c r="I505" s="85"/>
      <c r="J505" s="89"/>
      <c r="K505" s="16"/>
      <c r="L505" s="16"/>
      <c r="M505" s="89"/>
      <c r="N505" s="72"/>
      <c r="O505" s="34"/>
      <c r="P505" s="34"/>
      <c r="Q505" s="34"/>
      <c r="R505" s="34"/>
      <c r="S505" s="34"/>
      <c r="T505" s="34"/>
      <c r="U505" s="34"/>
      <c r="V505" s="34"/>
      <c r="W505" s="34"/>
      <c r="X505" s="34"/>
      <c r="Y505" s="34"/>
      <c r="Z505" s="34"/>
      <c r="AA505" s="34"/>
      <c r="AB505" s="34"/>
      <c r="AC505" s="4"/>
      <c r="AD505" s="4"/>
      <c r="AE505" s="4"/>
      <c r="AF505" s="6"/>
      <c r="AG505" s="6"/>
      <c r="AH505" s="6"/>
      <c r="AI505" s="6"/>
    </row>
    <row r="506" spans="2:35" ht="12.75" customHeight="1">
      <c r="B506" s="6"/>
      <c r="C506" s="69"/>
      <c r="D506" s="42"/>
      <c r="E506" s="34"/>
      <c r="F506" s="102" t="s">
        <v>382</v>
      </c>
      <c r="G506" s="103"/>
      <c r="H506" s="34"/>
      <c r="I506" s="85"/>
      <c r="J506" s="89"/>
      <c r="K506" s="16"/>
      <c r="L506" s="16"/>
      <c r="M506" s="89"/>
      <c r="N506" s="72"/>
      <c r="O506" s="34"/>
      <c r="P506" s="34"/>
      <c r="Q506" s="34"/>
      <c r="R506" s="34"/>
      <c r="S506" s="34"/>
      <c r="T506" s="34"/>
      <c r="U506" s="34"/>
      <c r="V506" s="34"/>
      <c r="W506" s="34"/>
      <c r="X506" s="34"/>
      <c r="Y506" s="34"/>
      <c r="Z506" s="34"/>
      <c r="AA506" s="34"/>
      <c r="AB506" s="34"/>
      <c r="AC506" s="4"/>
      <c r="AD506" s="4"/>
      <c r="AE506" s="4"/>
      <c r="AF506" s="6"/>
      <c r="AG506" s="6"/>
      <c r="AH506" s="6"/>
      <c r="AI506" s="6"/>
    </row>
    <row r="507" spans="2:35" ht="12.75" customHeight="1">
      <c r="B507" s="6"/>
      <c r="C507" s="69"/>
      <c r="D507" s="6"/>
      <c r="E507" s="4"/>
      <c r="F507" s="84" t="s">
        <v>383</v>
      </c>
      <c r="G507" s="106" t="s">
        <v>384</v>
      </c>
      <c r="H507" s="4"/>
      <c r="I507" s="10"/>
      <c r="J507" s="16"/>
      <c r="K507" s="16"/>
      <c r="L507" s="16"/>
      <c r="M507" s="16"/>
      <c r="N507" s="3"/>
      <c r="O507" s="4"/>
      <c r="P507" s="4"/>
      <c r="Q507" s="4"/>
      <c r="R507" s="4"/>
      <c r="S507" s="4"/>
      <c r="T507" s="4"/>
      <c r="U507" s="4"/>
      <c r="V507" s="4"/>
      <c r="W507" s="4"/>
      <c r="X507" s="4"/>
      <c r="Y507" s="4"/>
      <c r="Z507" s="4"/>
      <c r="AA507" s="4"/>
      <c r="AB507" s="4"/>
      <c r="AC507" s="4"/>
      <c r="AD507" s="4"/>
      <c r="AE507" s="4"/>
      <c r="AF507" s="6"/>
      <c r="AG507" s="6"/>
      <c r="AH507" s="6"/>
      <c r="AI507" s="6"/>
    </row>
    <row r="508" spans="2:35" ht="12.75" customHeight="1">
      <c r="B508" s="6"/>
      <c r="C508" s="69"/>
      <c r="D508" s="6"/>
      <c r="E508" s="4"/>
      <c r="F508" s="84" t="s">
        <v>385</v>
      </c>
      <c r="G508" s="106" t="s">
        <v>386</v>
      </c>
      <c r="H508" s="4"/>
      <c r="I508" s="10"/>
      <c r="J508" s="16"/>
      <c r="K508" s="16"/>
      <c r="L508" s="16"/>
      <c r="M508" s="16"/>
      <c r="N508" s="3"/>
      <c r="O508" s="4"/>
      <c r="P508" s="4"/>
      <c r="Q508" s="4"/>
      <c r="R508" s="4"/>
      <c r="S508" s="4"/>
      <c r="T508" s="4"/>
      <c r="U508" s="4"/>
      <c r="V508" s="4"/>
      <c r="W508" s="4"/>
      <c r="X508" s="4"/>
      <c r="Y508" s="4"/>
      <c r="Z508" s="4"/>
      <c r="AA508" s="4"/>
      <c r="AB508" s="4"/>
      <c r="AC508" s="4"/>
      <c r="AD508" s="4"/>
      <c r="AE508" s="4"/>
      <c r="AF508" s="6"/>
      <c r="AG508" s="6"/>
      <c r="AH508" s="6"/>
      <c r="AI508" s="6"/>
    </row>
    <row r="509" spans="2:35" ht="12.75" customHeight="1">
      <c r="B509" s="6"/>
      <c r="C509" s="69"/>
      <c r="D509" s="6"/>
      <c r="E509" s="4"/>
      <c r="F509" s="84" t="s">
        <v>387</v>
      </c>
      <c r="G509" s="106" t="s">
        <v>388</v>
      </c>
      <c r="H509" s="4"/>
      <c r="I509" s="10"/>
      <c r="J509" s="16"/>
      <c r="K509" s="16"/>
      <c r="L509" s="16"/>
      <c r="M509" s="16"/>
      <c r="N509" s="3"/>
      <c r="O509" s="4"/>
      <c r="P509" s="4"/>
      <c r="Q509" s="4"/>
      <c r="R509" s="4"/>
      <c r="S509" s="4"/>
      <c r="T509" s="4"/>
      <c r="U509" s="4"/>
      <c r="V509" s="4"/>
      <c r="W509" s="4"/>
      <c r="X509" s="4"/>
      <c r="Y509" s="4"/>
      <c r="Z509" s="4"/>
      <c r="AA509" s="4"/>
      <c r="AB509" s="4"/>
      <c r="AC509" s="4"/>
      <c r="AD509" s="4"/>
      <c r="AE509" s="4"/>
      <c r="AF509" s="6"/>
      <c r="AG509" s="6"/>
      <c r="AH509" s="6"/>
      <c r="AI509" s="6"/>
    </row>
    <row r="510" spans="2:35" ht="12.75" customHeight="1">
      <c r="B510" s="6"/>
      <c r="C510" s="69"/>
      <c r="D510" s="6"/>
      <c r="E510" s="4"/>
      <c r="F510" s="84" t="s">
        <v>389</v>
      </c>
      <c r="G510" s="106" t="s">
        <v>390</v>
      </c>
      <c r="H510" s="4"/>
      <c r="I510" s="10"/>
      <c r="J510" s="16"/>
      <c r="K510" s="16"/>
      <c r="L510" s="16"/>
      <c r="M510" s="16"/>
      <c r="N510" s="3"/>
      <c r="O510" s="4"/>
      <c r="P510" s="4"/>
      <c r="Q510" s="4"/>
      <c r="R510" s="4"/>
      <c r="S510" s="4"/>
      <c r="T510" s="4"/>
      <c r="U510" s="4"/>
      <c r="V510" s="4"/>
      <c r="W510" s="4"/>
      <c r="X510" s="4"/>
      <c r="Y510" s="4"/>
      <c r="Z510" s="4"/>
      <c r="AA510" s="4"/>
      <c r="AB510" s="4"/>
      <c r="AC510" s="4"/>
      <c r="AD510" s="4"/>
      <c r="AE510" s="4"/>
      <c r="AF510" s="6"/>
      <c r="AG510" s="6"/>
      <c r="AH510" s="6"/>
      <c r="AI510" s="6"/>
    </row>
    <row r="511" spans="2:35" ht="12.75" customHeight="1">
      <c r="B511" s="6"/>
      <c r="C511" s="69"/>
      <c r="D511" s="6"/>
      <c r="E511" s="4"/>
      <c r="F511" s="84" t="s">
        <v>391</v>
      </c>
      <c r="G511" s="106" t="s">
        <v>392</v>
      </c>
      <c r="H511" s="4"/>
      <c r="I511" s="10"/>
      <c r="J511" s="16"/>
      <c r="K511" s="16"/>
      <c r="L511" s="16"/>
      <c r="M511" s="16"/>
      <c r="N511" s="3"/>
      <c r="O511" s="4"/>
      <c r="P511" s="4"/>
      <c r="Q511" s="4"/>
      <c r="R511" s="4"/>
      <c r="S511" s="4"/>
      <c r="T511" s="4"/>
      <c r="U511" s="4"/>
      <c r="V511" s="4"/>
      <c r="W511" s="4"/>
      <c r="X511" s="4"/>
      <c r="Y511" s="4"/>
      <c r="Z511" s="4"/>
      <c r="AA511" s="4"/>
      <c r="AB511" s="4"/>
      <c r="AC511" s="4"/>
      <c r="AD511" s="4"/>
      <c r="AE511" s="4"/>
      <c r="AF511" s="6"/>
      <c r="AG511" s="6"/>
      <c r="AH511" s="6"/>
      <c r="AI511" s="6"/>
    </row>
    <row r="512" spans="2:35" ht="12.75" customHeight="1">
      <c r="B512" s="6"/>
      <c r="C512" s="69"/>
      <c r="D512" s="6"/>
      <c r="E512" s="4"/>
      <c r="F512" s="107" t="s">
        <v>393</v>
      </c>
      <c r="G512" s="108" t="s">
        <v>394</v>
      </c>
      <c r="H512" s="4"/>
      <c r="I512" s="10"/>
      <c r="J512" s="16"/>
      <c r="K512" s="16"/>
      <c r="L512" s="16"/>
      <c r="M512" s="16"/>
      <c r="N512" s="3"/>
      <c r="O512" s="4"/>
      <c r="P512" s="4"/>
      <c r="Q512" s="4"/>
      <c r="R512" s="4"/>
      <c r="S512" s="4"/>
      <c r="T512" s="4"/>
      <c r="U512" s="4"/>
      <c r="V512" s="4"/>
      <c r="W512" s="4"/>
      <c r="X512" s="4"/>
      <c r="Y512" s="4"/>
      <c r="Z512" s="4"/>
      <c r="AA512" s="4"/>
      <c r="AB512" s="4"/>
      <c r="AC512" s="4"/>
      <c r="AD512" s="4"/>
      <c r="AE512" s="4"/>
      <c r="AF512" s="6"/>
      <c r="AG512" s="6"/>
      <c r="AH512" s="6"/>
      <c r="AI512" s="6"/>
    </row>
    <row r="513" spans="2:35" ht="12.75" customHeight="1">
      <c r="B513" s="6"/>
      <c r="C513" s="69"/>
      <c r="D513" s="6"/>
      <c r="E513" s="4"/>
      <c r="F513" s="84" t="s">
        <v>395</v>
      </c>
      <c r="G513" s="106" t="s">
        <v>396</v>
      </c>
      <c r="H513" s="4"/>
      <c r="I513" s="10"/>
      <c r="J513" s="16"/>
      <c r="K513" s="16"/>
      <c r="L513" s="16"/>
      <c r="M513" s="16"/>
      <c r="N513" s="3"/>
      <c r="O513" s="4"/>
      <c r="P513" s="4"/>
      <c r="Q513" s="4"/>
      <c r="R513" s="4"/>
      <c r="S513" s="4"/>
      <c r="T513" s="4"/>
      <c r="U513" s="4"/>
      <c r="V513" s="4"/>
      <c r="W513" s="4"/>
      <c r="X513" s="4"/>
      <c r="Y513" s="4"/>
      <c r="Z513" s="4"/>
      <c r="AA513" s="4"/>
      <c r="AB513" s="4"/>
      <c r="AC513" s="4"/>
      <c r="AD513" s="4"/>
      <c r="AE513" s="4"/>
      <c r="AF513" s="6"/>
      <c r="AG513" s="6"/>
      <c r="AH513" s="6"/>
      <c r="AI513" s="6"/>
    </row>
    <row r="514" spans="2:35" ht="12.75" customHeight="1">
      <c r="B514" s="6"/>
      <c r="C514" s="69"/>
      <c r="D514" s="6"/>
      <c r="E514" s="4"/>
      <c r="F514" s="84" t="s">
        <v>397</v>
      </c>
      <c r="G514" s="106" t="s">
        <v>396</v>
      </c>
      <c r="H514" s="4"/>
      <c r="I514" s="10"/>
      <c r="J514" s="16"/>
      <c r="K514" s="16"/>
      <c r="L514" s="16"/>
      <c r="M514" s="16"/>
      <c r="N514" s="3"/>
      <c r="O514" s="4"/>
      <c r="P514" s="4"/>
      <c r="Q514" s="4"/>
      <c r="R514" s="4"/>
      <c r="S514" s="4"/>
      <c r="T514" s="4"/>
      <c r="U514" s="4"/>
      <c r="V514" s="4"/>
      <c r="W514" s="4"/>
      <c r="X514" s="4"/>
      <c r="Y514" s="4"/>
      <c r="Z514" s="4"/>
      <c r="AA514" s="4"/>
      <c r="AB514" s="4"/>
      <c r="AC514" s="4"/>
      <c r="AD514" s="4"/>
      <c r="AE514" s="4"/>
      <c r="AF514" s="6"/>
      <c r="AG514" s="6"/>
      <c r="AH514" s="6"/>
      <c r="AI514" s="6"/>
    </row>
  </sheetData>
  <phoneticPr fontId="28" type="noConversion"/>
  <dataValidations count="2">
    <dataValidation type="list" allowBlank="1" showErrorMessage="1" sqref="F71:F73 F78:F81" xr:uid="{00000000-0002-0000-0B00-000000000000}">
      <formula1>RWT</formula1>
    </dataValidation>
    <dataValidation type="list" allowBlank="1" showErrorMessage="1" sqref="G353 G357 G362" xr:uid="{00000000-0002-0000-0B00-000001000000}">
      <formula1>tilefinish</formula1>
    </dataValidation>
  </dataValidations>
  <pageMargins left="0.15" right="0.14000000000000001" top="0.25555555555555554" bottom="0.24277777777777779" header="0" footer="0"/>
  <pageSetup paperSize="9" scale="49" fitToHeight="0" orientation="portrait" r:id="rId1"/>
  <headerFooter>
    <oddHeader>&amp;L&amp;G&amp;C    
&amp;"-,Bold"Standard Estimation&amp;"-,Regular"
&amp;G</oddHeader>
    <oddFooter xml:space="preserve">&amp;L&amp;K00-012Blulevel Estimating Copyright 2024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993"/>
  <sheetViews>
    <sheetView showGridLines="0" view="pageLayout" zoomScaleNormal="100" workbookViewId="0"/>
  </sheetViews>
  <sheetFormatPr defaultColWidth="14.453125" defaultRowHeight="15" customHeight="1"/>
  <cols>
    <col min="1" max="1" width="7" customWidth="1"/>
    <col min="2" max="2" width="29.08984375" customWidth="1"/>
    <col min="3" max="4" width="9.08984375" customWidth="1"/>
    <col min="5" max="5" width="11.08984375" customWidth="1"/>
    <col min="6" max="6" width="11.453125" customWidth="1"/>
    <col min="7" max="7" width="8.08984375" customWidth="1"/>
    <col min="8" max="26" width="9.08984375" customWidth="1"/>
  </cols>
  <sheetData>
    <row r="1" spans="1:26" ht="12.75" customHeight="1">
      <c r="A1" s="109" t="s">
        <v>398</v>
      </c>
      <c r="B1" s="110" t="str">
        <f>'Standard Cover Sheet'!B1</f>
        <v>Project Building and Carpentry</v>
      </c>
      <c r="C1" s="9"/>
      <c r="D1" s="9"/>
      <c r="E1" s="109" t="s">
        <v>399</v>
      </c>
      <c r="F1" s="111">
        <f ca="1">TODAY()</f>
        <v>45603</v>
      </c>
      <c r="G1" s="9"/>
      <c r="H1" s="4"/>
      <c r="I1" s="4"/>
      <c r="J1" s="4"/>
      <c r="K1" s="4"/>
      <c r="L1" s="4"/>
      <c r="M1" s="4"/>
      <c r="N1" s="4"/>
      <c r="O1" s="4"/>
      <c r="P1" s="4"/>
      <c r="Q1" s="4"/>
      <c r="R1" s="4"/>
      <c r="S1" s="4"/>
      <c r="T1" s="4"/>
      <c r="U1" s="4"/>
      <c r="V1" s="4"/>
      <c r="W1" s="4"/>
      <c r="X1" s="4"/>
      <c r="Y1" s="4"/>
      <c r="Z1" s="4"/>
    </row>
    <row r="2" spans="1:26" ht="12.75" customHeight="1">
      <c r="A2" s="112" t="s">
        <v>400</v>
      </c>
      <c r="B2" s="110" t="str">
        <f>'Standard Cover Sheet'!B2</f>
        <v>Bryce Clarke</v>
      </c>
      <c r="C2" s="12"/>
      <c r="D2" s="12"/>
      <c r="E2" s="112" t="s">
        <v>401</v>
      </c>
      <c r="F2" s="12"/>
      <c r="G2" s="12"/>
      <c r="H2" s="4"/>
      <c r="I2" s="4"/>
      <c r="J2" s="4"/>
      <c r="K2" s="4"/>
      <c r="L2" s="4"/>
      <c r="M2" s="4"/>
      <c r="N2" s="4"/>
      <c r="O2" s="4"/>
      <c r="P2" s="4"/>
      <c r="Q2" s="4"/>
      <c r="R2" s="4"/>
      <c r="S2" s="4"/>
      <c r="T2" s="4"/>
      <c r="U2" s="4"/>
      <c r="V2" s="4"/>
      <c r="W2" s="4"/>
      <c r="X2" s="4"/>
      <c r="Y2" s="4"/>
      <c r="Z2" s="4"/>
    </row>
    <row r="3" spans="1:26" ht="12.75" customHeight="1">
      <c r="A3" s="112" t="s">
        <v>402</v>
      </c>
      <c r="B3" s="110" t="str">
        <f>'Standard Cover Sheet'!B3</f>
        <v>bryce@project-bc.com</v>
      </c>
      <c r="C3" s="12"/>
      <c r="D3" s="12"/>
      <c r="E3" s="112" t="s">
        <v>403</v>
      </c>
      <c r="F3" s="12"/>
      <c r="G3" s="12"/>
      <c r="H3" s="4"/>
      <c r="I3" s="4"/>
      <c r="J3" s="4"/>
      <c r="K3" s="4"/>
      <c r="L3" s="4"/>
      <c r="M3" s="4"/>
      <c r="N3" s="4"/>
      <c r="O3" s="4"/>
      <c r="P3" s="4"/>
      <c r="Q3" s="4"/>
      <c r="R3" s="4"/>
      <c r="S3" s="4"/>
      <c r="T3" s="4"/>
      <c r="U3" s="4"/>
      <c r="V3" s="4"/>
      <c r="W3" s="4"/>
      <c r="X3" s="4"/>
      <c r="Y3" s="4"/>
      <c r="Z3" s="4"/>
    </row>
    <row r="4" spans="1:26" ht="12.75" customHeight="1">
      <c r="A4" s="112" t="s">
        <v>404</v>
      </c>
      <c r="B4" s="110" t="str">
        <f>'Standard Cover Sheet'!B4</f>
        <v>19 Burradoo Road, Bowral</v>
      </c>
      <c r="C4" s="12"/>
      <c r="D4" s="12"/>
      <c r="E4" s="113"/>
      <c r="F4" s="12"/>
      <c r="G4" s="12"/>
      <c r="H4" s="4"/>
      <c r="I4" s="4"/>
      <c r="J4" s="4"/>
      <c r="K4" s="4"/>
      <c r="L4" s="4"/>
      <c r="M4" s="4"/>
      <c r="N4" s="4"/>
      <c r="O4" s="4"/>
      <c r="P4" s="4"/>
      <c r="Q4" s="4"/>
      <c r="R4" s="4"/>
      <c r="S4" s="4"/>
      <c r="T4" s="4"/>
      <c r="U4" s="4"/>
      <c r="V4" s="4"/>
      <c r="W4" s="4"/>
      <c r="X4" s="4"/>
      <c r="Y4" s="4"/>
      <c r="Z4" s="4"/>
    </row>
    <row r="5" spans="1:26" ht="12.75" customHeight="1">
      <c r="A5" s="14"/>
      <c r="B5" s="4"/>
      <c r="C5" s="4"/>
      <c r="D5" s="4"/>
      <c r="E5" s="4"/>
      <c r="F5" s="4"/>
      <c r="G5" s="4"/>
      <c r="H5" s="4"/>
      <c r="I5" s="4"/>
      <c r="J5" s="4"/>
      <c r="K5" s="4"/>
      <c r="L5" s="4"/>
      <c r="M5" s="4"/>
      <c r="N5" s="4"/>
      <c r="O5" s="4"/>
      <c r="P5" s="4"/>
      <c r="Q5" s="4"/>
      <c r="R5" s="4"/>
      <c r="S5" s="4"/>
      <c r="T5" s="4"/>
      <c r="U5" s="4"/>
      <c r="V5" s="4"/>
      <c r="W5" s="4"/>
      <c r="X5" s="4"/>
      <c r="Y5" s="4"/>
      <c r="Z5" s="4"/>
    </row>
    <row r="6" spans="1:26" ht="12.75" customHeight="1">
      <c r="A6" s="114" t="s">
        <v>405</v>
      </c>
      <c r="B6" s="115"/>
      <c r="C6" s="115"/>
      <c r="D6" s="115"/>
      <c r="E6" s="115"/>
      <c r="F6" s="114" t="s">
        <v>406</v>
      </c>
      <c r="G6" s="115"/>
      <c r="H6" s="4"/>
      <c r="I6" s="4"/>
      <c r="J6" s="4"/>
      <c r="K6" s="4"/>
      <c r="L6" s="4"/>
      <c r="M6" s="4"/>
      <c r="N6" s="4"/>
      <c r="O6" s="4"/>
      <c r="P6" s="4"/>
      <c r="Q6" s="4"/>
      <c r="R6" s="4"/>
      <c r="S6" s="4"/>
      <c r="T6" s="4"/>
      <c r="U6" s="4"/>
      <c r="V6" s="4"/>
      <c r="W6" s="4"/>
      <c r="X6" s="4"/>
      <c r="Y6" s="4"/>
      <c r="Z6" s="4"/>
    </row>
    <row r="7" spans="1:26" ht="12.75" customHeight="1">
      <c r="A7" s="4"/>
      <c r="B7" s="4"/>
      <c r="C7" s="4"/>
      <c r="D7" s="4"/>
      <c r="E7" s="4"/>
      <c r="F7" s="76">
        <f>SUM(F11:F33)</f>
        <v>447430.48518856219</v>
      </c>
      <c r="G7" s="4"/>
      <c r="H7" s="4"/>
      <c r="I7" s="4"/>
      <c r="J7" s="4"/>
      <c r="K7" s="4"/>
      <c r="L7" s="4"/>
      <c r="M7" s="4"/>
      <c r="N7" s="4"/>
      <c r="O7" s="4"/>
      <c r="P7" s="4"/>
      <c r="Q7" s="4"/>
      <c r="R7" s="4"/>
      <c r="S7" s="4"/>
      <c r="T7" s="4"/>
      <c r="U7" s="4"/>
      <c r="V7" s="4"/>
      <c r="W7" s="4"/>
      <c r="X7" s="4"/>
      <c r="Y7" s="4"/>
      <c r="Z7" s="4"/>
    </row>
    <row r="8" spans="1:26" ht="12.75" customHeight="1">
      <c r="A8" s="116" t="s">
        <v>407</v>
      </c>
      <c r="B8" s="9"/>
      <c r="C8" s="9"/>
      <c r="D8" s="9"/>
      <c r="E8" s="9"/>
      <c r="F8" s="9"/>
      <c r="G8" s="9"/>
      <c r="H8" s="4"/>
      <c r="I8" s="4"/>
      <c r="J8" s="4"/>
      <c r="K8" s="4"/>
      <c r="L8" s="4"/>
      <c r="M8" s="4"/>
      <c r="N8" s="4"/>
      <c r="O8" s="4"/>
      <c r="P8" s="4"/>
      <c r="Q8" s="4"/>
      <c r="R8" s="4"/>
      <c r="S8" s="4"/>
      <c r="T8" s="4"/>
      <c r="U8" s="4"/>
      <c r="V8" s="4"/>
      <c r="W8" s="4"/>
      <c r="X8" s="4"/>
      <c r="Y8" s="4"/>
      <c r="Z8" s="4"/>
    </row>
    <row r="9" spans="1:26" ht="12.75" customHeight="1">
      <c r="A9" s="4"/>
      <c r="B9" s="4"/>
      <c r="C9" s="4"/>
      <c r="D9" s="4"/>
      <c r="E9" s="4"/>
      <c r="F9" s="4"/>
      <c r="G9" s="4"/>
      <c r="H9" s="4"/>
      <c r="I9" s="4"/>
      <c r="J9" s="4"/>
      <c r="K9" s="4"/>
      <c r="L9" s="4"/>
      <c r="M9" s="4"/>
      <c r="N9" s="4"/>
      <c r="O9" s="4"/>
      <c r="P9" s="4"/>
      <c r="Q9" s="4"/>
      <c r="R9" s="4"/>
      <c r="S9" s="4"/>
      <c r="T9" s="4"/>
      <c r="U9" s="4"/>
      <c r="V9" s="4"/>
      <c r="W9" s="4"/>
      <c r="X9" s="4"/>
      <c r="Y9" s="4"/>
      <c r="Z9" s="4"/>
    </row>
    <row r="10" spans="1:26" ht="12.75" customHeight="1">
      <c r="A10" s="4"/>
      <c r="B10" s="117" t="s">
        <v>408</v>
      </c>
      <c r="C10" s="118"/>
      <c r="D10" s="247">
        <f>SUM(F11:F12)</f>
        <v>34676.949264000003</v>
      </c>
      <c r="E10" s="248"/>
      <c r="F10" s="248"/>
      <c r="G10" s="249"/>
      <c r="H10" s="4"/>
      <c r="I10" s="4"/>
      <c r="J10" s="4"/>
      <c r="K10" s="4"/>
      <c r="L10" s="4"/>
      <c r="M10" s="4"/>
      <c r="N10" s="4"/>
      <c r="O10" s="4"/>
      <c r="P10" s="4"/>
      <c r="Q10" s="4"/>
      <c r="R10" s="4"/>
      <c r="S10" s="4"/>
      <c r="T10" s="4"/>
      <c r="U10" s="4"/>
      <c r="V10" s="4"/>
      <c r="W10" s="4"/>
      <c r="X10" s="4"/>
      <c r="Y10" s="4"/>
      <c r="Z10" s="4"/>
    </row>
    <row r="11" spans="1:26" ht="12.75" customHeight="1">
      <c r="A11" s="30" t="s">
        <v>409</v>
      </c>
      <c r="B11" s="9" t="s">
        <v>7</v>
      </c>
      <c r="C11" s="9"/>
      <c r="D11" s="9"/>
      <c r="E11" s="119" t="s">
        <v>410</v>
      </c>
      <c r="F11" s="82">
        <f>VLOOKUP(B11,'Standard Estimating'!$S$10:$AA$664,9,0)</f>
        <v>19206.747964800001</v>
      </c>
      <c r="G11" s="120">
        <f t="shared" ref="G11:G12" si="0">F11/$F$7</f>
        <v>4.292677544469424E-2</v>
      </c>
      <c r="H11" s="4"/>
      <c r="I11" s="4"/>
      <c r="J11" s="4"/>
      <c r="K11" s="4"/>
      <c r="L11" s="4"/>
      <c r="M11" s="4"/>
      <c r="N11" s="4"/>
      <c r="O11" s="4"/>
      <c r="P11" s="4"/>
      <c r="Q11" s="4"/>
      <c r="R11" s="4"/>
      <c r="S11" s="4"/>
      <c r="T11" s="4"/>
      <c r="U11" s="4"/>
      <c r="V11" s="4"/>
      <c r="W11" s="4"/>
      <c r="X11" s="4"/>
      <c r="Y11" s="4"/>
      <c r="Z11" s="4"/>
    </row>
    <row r="12" spans="1:26" ht="12.75" customHeight="1">
      <c r="A12" s="30" t="s">
        <v>409</v>
      </c>
      <c r="B12" s="9" t="s">
        <v>24</v>
      </c>
      <c r="C12" s="9"/>
      <c r="D12" s="9"/>
      <c r="E12" s="119"/>
      <c r="F12" s="82">
        <f>VLOOKUP(B12,'Standard Estimating'!$S$10:$AA$664,9,0)</f>
        <v>15470.201299200002</v>
      </c>
      <c r="G12" s="120">
        <f t="shared" si="0"/>
        <v>3.4575653227294827E-2</v>
      </c>
      <c r="H12" s="4"/>
      <c r="I12" s="4"/>
      <c r="J12" s="4"/>
      <c r="K12" s="4"/>
      <c r="L12" s="4"/>
      <c r="M12" s="4"/>
      <c r="N12" s="4"/>
      <c r="O12" s="4"/>
      <c r="P12" s="4"/>
      <c r="Q12" s="4"/>
      <c r="R12" s="4"/>
      <c r="S12" s="4"/>
      <c r="T12" s="4"/>
      <c r="U12" s="4"/>
      <c r="V12" s="4"/>
      <c r="W12" s="4"/>
      <c r="X12" s="4"/>
      <c r="Y12" s="4"/>
      <c r="Z12" s="4"/>
    </row>
    <row r="13" spans="1:26" ht="12.75" customHeight="1">
      <c r="A13" s="4"/>
      <c r="B13" s="4"/>
      <c r="C13" s="4"/>
      <c r="D13" s="4"/>
      <c r="E13" s="30"/>
      <c r="F13" s="4"/>
      <c r="G13" s="4"/>
      <c r="H13" s="4"/>
      <c r="I13" s="4"/>
      <c r="J13" s="4"/>
      <c r="K13" s="4"/>
      <c r="L13" s="4"/>
      <c r="M13" s="4"/>
      <c r="N13" s="4"/>
      <c r="O13" s="4"/>
      <c r="P13" s="4"/>
      <c r="Q13" s="4"/>
      <c r="R13" s="4"/>
      <c r="S13" s="4"/>
      <c r="T13" s="4"/>
      <c r="U13" s="4"/>
      <c r="V13" s="4"/>
      <c r="W13" s="4"/>
      <c r="X13" s="4"/>
      <c r="Y13" s="4"/>
      <c r="Z13" s="4"/>
    </row>
    <row r="14" spans="1:26" ht="12.75" customHeight="1">
      <c r="A14" s="4"/>
      <c r="B14" s="117" t="s">
        <v>411</v>
      </c>
      <c r="C14" s="118"/>
      <c r="D14" s="247">
        <f>SUM(F15:F30)</f>
        <v>312731.15350408218</v>
      </c>
      <c r="E14" s="248"/>
      <c r="F14" s="248"/>
      <c r="G14" s="249"/>
      <c r="H14" s="4"/>
      <c r="I14" s="4"/>
      <c r="J14" s="4"/>
      <c r="K14" s="4"/>
      <c r="L14" s="4"/>
      <c r="M14" s="4"/>
      <c r="N14" s="4"/>
      <c r="O14" s="4"/>
      <c r="P14" s="4"/>
      <c r="Q14" s="4"/>
      <c r="R14" s="4"/>
      <c r="S14" s="4"/>
      <c r="T14" s="4"/>
      <c r="U14" s="4"/>
      <c r="V14" s="4"/>
      <c r="W14" s="4"/>
      <c r="X14" s="4"/>
      <c r="Y14" s="4"/>
      <c r="Z14" s="4"/>
    </row>
    <row r="15" spans="1:26" ht="12.75" customHeight="1">
      <c r="A15" s="30" t="s">
        <v>409</v>
      </c>
      <c r="B15" s="9" t="s">
        <v>0</v>
      </c>
      <c r="C15" s="9"/>
      <c r="D15" s="9"/>
      <c r="E15" s="119"/>
      <c r="F15" s="82">
        <f>VLOOKUP(B15,'Standard Estimating'!$S$9:$AA$664,9,0)</f>
        <v>9612.5012588571335</v>
      </c>
      <c r="G15" s="120">
        <f t="shared" ref="G15:G30" si="1">F15/$F$7</f>
        <v>2.1483787039691993E-2</v>
      </c>
      <c r="H15" s="4"/>
      <c r="I15" s="4"/>
      <c r="J15" s="4"/>
      <c r="K15" s="4"/>
      <c r="L15" s="4"/>
      <c r="M15" s="4"/>
      <c r="N15" s="4"/>
      <c r="O15" s="4"/>
      <c r="P15" s="4"/>
      <c r="Q15" s="4"/>
      <c r="R15" s="4"/>
      <c r="S15" s="4"/>
      <c r="T15" s="4"/>
      <c r="U15" s="4"/>
      <c r="V15" s="4"/>
      <c r="W15" s="4"/>
      <c r="X15" s="4"/>
      <c r="Y15" s="4"/>
      <c r="Z15" s="4"/>
    </row>
    <row r="16" spans="1:26" ht="12.75" customHeight="1">
      <c r="A16" s="30" t="s">
        <v>409</v>
      </c>
      <c r="B16" s="9" t="s">
        <v>40</v>
      </c>
      <c r="C16" s="9"/>
      <c r="D16" s="9"/>
      <c r="E16" s="119"/>
      <c r="F16" s="82">
        <f>VLOOKUP(B16,'Standard Estimating'!$S$9:$AA$664,9,0)</f>
        <v>49132.304982360009</v>
      </c>
      <c r="G16" s="120">
        <f t="shared" si="1"/>
        <v>0.10980991820808546</v>
      </c>
      <c r="H16" s="4"/>
      <c r="I16" s="4"/>
      <c r="J16" s="4"/>
      <c r="K16" s="4"/>
      <c r="L16" s="4"/>
      <c r="M16" s="4"/>
      <c r="N16" s="4"/>
      <c r="O16" s="4"/>
      <c r="P16" s="4"/>
      <c r="Q16" s="4"/>
      <c r="R16" s="4"/>
      <c r="S16" s="4"/>
      <c r="T16" s="4"/>
      <c r="U16" s="4"/>
      <c r="V16" s="4"/>
      <c r="W16" s="4"/>
      <c r="X16" s="4"/>
      <c r="Y16" s="4"/>
      <c r="Z16" s="4"/>
    </row>
    <row r="17" spans="1:26" ht="12.75" customHeight="1">
      <c r="A17" s="30" t="s">
        <v>409</v>
      </c>
      <c r="B17" s="9" t="s">
        <v>58</v>
      </c>
      <c r="C17" s="9"/>
      <c r="D17" s="9"/>
      <c r="E17" s="119"/>
      <c r="F17" s="82">
        <f>VLOOKUP(B17,'Standard Estimating'!$S$9:$AA$664,9,0)</f>
        <v>29668.807710000001</v>
      </c>
      <c r="G17" s="120">
        <f t="shared" si="1"/>
        <v>6.6309312154929662E-2</v>
      </c>
      <c r="H17" s="4"/>
      <c r="I17" s="4"/>
      <c r="J17" s="4"/>
      <c r="K17" s="4"/>
      <c r="L17" s="4"/>
      <c r="M17" s="4"/>
      <c r="N17" s="4"/>
      <c r="O17" s="4"/>
      <c r="P17" s="4"/>
      <c r="Q17" s="4"/>
      <c r="R17" s="4"/>
      <c r="S17" s="4"/>
      <c r="T17" s="4"/>
      <c r="U17" s="4"/>
      <c r="V17" s="4"/>
      <c r="W17" s="4"/>
      <c r="X17" s="4"/>
      <c r="Y17" s="4"/>
      <c r="Z17" s="4"/>
    </row>
    <row r="18" spans="1:26" ht="12.75" customHeight="1">
      <c r="A18" s="30" t="s">
        <v>409</v>
      </c>
      <c r="B18" s="9" t="s">
        <v>96</v>
      </c>
      <c r="C18" s="9"/>
      <c r="D18" s="9"/>
      <c r="E18" s="119"/>
      <c r="F18" s="82">
        <f>VLOOKUP(B18,'Standard Estimating'!$S$9:$AA$664,9,0)</f>
        <v>13499.807228689075</v>
      </c>
      <c r="G18" s="120">
        <f t="shared" si="1"/>
        <v>3.0171853898153148E-2</v>
      </c>
      <c r="H18" s="4"/>
      <c r="I18" s="4"/>
      <c r="J18" s="4"/>
      <c r="K18" s="4"/>
      <c r="L18" s="4"/>
      <c r="M18" s="4"/>
      <c r="N18" s="4"/>
      <c r="O18" s="4"/>
      <c r="P18" s="4"/>
      <c r="Q18" s="4"/>
      <c r="R18" s="4"/>
      <c r="S18" s="4"/>
      <c r="T18" s="4"/>
      <c r="U18" s="4"/>
      <c r="V18" s="4"/>
      <c r="W18" s="4"/>
      <c r="X18" s="4"/>
      <c r="Y18" s="4"/>
      <c r="Z18" s="4"/>
    </row>
    <row r="19" spans="1:26" ht="12.75" customHeight="1">
      <c r="A19" s="30" t="s">
        <v>409</v>
      </c>
      <c r="B19" s="9" t="s">
        <v>68</v>
      </c>
      <c r="C19" s="9"/>
      <c r="D19" s="9"/>
      <c r="E19" s="119"/>
      <c r="F19" s="82">
        <f>VLOOKUP(B19,'Standard Estimating'!$S$9:$AA$664,9,0)</f>
        <v>40824.193056000004</v>
      </c>
      <c r="G19" s="120">
        <f t="shared" si="1"/>
        <v>9.1241420527694531E-2</v>
      </c>
      <c r="H19" s="4"/>
      <c r="I19" s="4"/>
      <c r="J19" s="4"/>
      <c r="K19" s="4"/>
      <c r="L19" s="4"/>
      <c r="M19" s="4"/>
      <c r="N19" s="4"/>
      <c r="O19" s="4"/>
      <c r="P19" s="4"/>
      <c r="Q19" s="4"/>
      <c r="R19" s="4"/>
      <c r="S19" s="4"/>
      <c r="T19" s="4"/>
      <c r="U19" s="4"/>
      <c r="V19" s="4"/>
      <c r="W19" s="4"/>
      <c r="X19" s="4"/>
      <c r="Y19" s="4"/>
      <c r="Z19" s="4"/>
    </row>
    <row r="20" spans="1:26" ht="12.75" customHeight="1">
      <c r="A20" s="30" t="s">
        <v>409</v>
      </c>
      <c r="B20" s="9" t="s">
        <v>207</v>
      </c>
      <c r="C20" s="9"/>
      <c r="D20" s="9"/>
      <c r="E20" s="119"/>
      <c r="F20" s="82">
        <f>VLOOKUP(B20,'Standard Estimating'!$S$9:$AA$664,9,0)</f>
        <v>3454.2165699839998</v>
      </c>
      <c r="G20" s="120">
        <f t="shared" si="1"/>
        <v>7.7201189555250738E-3</v>
      </c>
      <c r="H20" s="4"/>
      <c r="I20" s="4"/>
      <c r="J20" s="4"/>
      <c r="K20" s="4"/>
      <c r="L20" s="4"/>
      <c r="M20" s="4"/>
      <c r="N20" s="4"/>
      <c r="O20" s="4"/>
      <c r="P20" s="4"/>
      <c r="Q20" s="4"/>
      <c r="R20" s="4"/>
      <c r="S20" s="4"/>
      <c r="T20" s="4"/>
      <c r="U20" s="4"/>
      <c r="V20" s="4"/>
      <c r="W20" s="4"/>
      <c r="X20" s="4"/>
      <c r="Y20" s="4"/>
      <c r="Z20" s="4"/>
    </row>
    <row r="21" spans="1:26" ht="12.75" customHeight="1">
      <c r="A21" s="30" t="s">
        <v>409</v>
      </c>
      <c r="B21" s="9" t="s">
        <v>106</v>
      </c>
      <c r="C21" s="9"/>
      <c r="D21" s="9"/>
      <c r="E21" s="119"/>
      <c r="F21" s="82">
        <f>VLOOKUP(B21,'Standard Estimating'!$S$9:$AA$664,9,0)</f>
        <v>12229.385040000001</v>
      </c>
      <c r="G21" s="120">
        <f t="shared" si="1"/>
        <v>2.7332480563648068E-2</v>
      </c>
      <c r="H21" s="4"/>
      <c r="I21" s="4"/>
      <c r="J21" s="4"/>
      <c r="K21" s="4"/>
      <c r="L21" s="4"/>
      <c r="M21" s="4"/>
      <c r="N21" s="4"/>
      <c r="O21" s="4"/>
      <c r="P21" s="4"/>
      <c r="Q21" s="4"/>
      <c r="R21" s="4"/>
      <c r="S21" s="4"/>
      <c r="T21" s="4"/>
      <c r="U21" s="4"/>
      <c r="V21" s="4"/>
      <c r="W21" s="4"/>
      <c r="X21" s="4"/>
      <c r="Y21" s="4"/>
      <c r="Z21" s="4"/>
    </row>
    <row r="22" spans="1:26" ht="12.75" customHeight="1">
      <c r="A22" s="30" t="s">
        <v>409</v>
      </c>
      <c r="B22" s="9" t="s">
        <v>177</v>
      </c>
      <c r="C22" s="9"/>
      <c r="D22" s="9"/>
      <c r="E22" s="119"/>
      <c r="F22" s="82">
        <f>VLOOKUP(B22,'Standard Estimating'!$S$9:$AA$664,9,0)</f>
        <v>16793.499663840004</v>
      </c>
      <c r="G22" s="120">
        <f t="shared" si="1"/>
        <v>3.7533203971925742E-2</v>
      </c>
      <c r="H22" s="4"/>
      <c r="I22" s="4"/>
      <c r="J22" s="4"/>
      <c r="K22" s="4"/>
      <c r="L22" s="4"/>
      <c r="M22" s="4"/>
      <c r="N22" s="4"/>
      <c r="O22" s="4"/>
      <c r="P22" s="4"/>
      <c r="Q22" s="4"/>
      <c r="R22" s="4"/>
      <c r="S22" s="4"/>
      <c r="T22" s="4"/>
      <c r="U22" s="4"/>
      <c r="V22" s="4"/>
      <c r="W22" s="4"/>
      <c r="X22" s="4"/>
      <c r="Y22" s="4"/>
      <c r="Z22" s="4"/>
    </row>
    <row r="23" spans="1:26" ht="12.75" customHeight="1">
      <c r="A23" s="30" t="s">
        <v>409</v>
      </c>
      <c r="B23" s="9" t="s">
        <v>5</v>
      </c>
      <c r="C23" s="9"/>
      <c r="D23" s="9"/>
      <c r="E23" s="119"/>
      <c r="F23" s="82">
        <f>VLOOKUP(B23,'Standard Estimating'!$S$9:$AA$664,9,0)</f>
        <v>1543.7138083199998</v>
      </c>
      <c r="G23" s="120">
        <f t="shared" si="1"/>
        <v>3.4501757466736472E-3</v>
      </c>
      <c r="H23" s="4"/>
      <c r="I23" s="4"/>
      <c r="J23" s="4"/>
      <c r="K23" s="4"/>
      <c r="L23" s="4"/>
      <c r="M23" s="4"/>
      <c r="N23" s="4"/>
      <c r="O23" s="4"/>
      <c r="P23" s="4"/>
      <c r="Q23" s="4"/>
      <c r="R23" s="4"/>
      <c r="S23" s="4"/>
      <c r="T23" s="4"/>
      <c r="U23" s="4"/>
      <c r="V23" s="4"/>
      <c r="W23" s="4"/>
      <c r="X23" s="4"/>
      <c r="Y23" s="4"/>
      <c r="Z23" s="4"/>
    </row>
    <row r="24" spans="1:26" ht="12.75" customHeight="1">
      <c r="A24" s="30" t="s">
        <v>409</v>
      </c>
      <c r="B24" s="9" t="s">
        <v>112</v>
      </c>
      <c r="C24" s="9"/>
      <c r="D24" s="9"/>
      <c r="E24" s="119" t="s">
        <v>410</v>
      </c>
      <c r="F24" s="82">
        <f>VLOOKUP(B24,'Standard Estimating'!$S$9:$AA$664,9,0)</f>
        <v>22363.32</v>
      </c>
      <c r="G24" s="120">
        <f t="shared" si="1"/>
        <v>4.9981663610997241E-2</v>
      </c>
      <c r="H24" s="4"/>
      <c r="I24" s="4"/>
      <c r="J24" s="4"/>
      <c r="K24" s="4"/>
      <c r="L24" s="4"/>
      <c r="M24" s="4"/>
      <c r="N24" s="4"/>
      <c r="O24" s="4"/>
      <c r="P24" s="4"/>
      <c r="Q24" s="4"/>
      <c r="R24" s="4"/>
      <c r="S24" s="4"/>
      <c r="T24" s="4"/>
      <c r="U24" s="4"/>
      <c r="V24" s="4"/>
      <c r="W24" s="4"/>
      <c r="X24" s="4"/>
      <c r="Y24" s="4"/>
      <c r="Z24" s="4"/>
    </row>
    <row r="25" spans="1:26" ht="12.75" customHeight="1">
      <c r="A25" s="30" t="s">
        <v>409</v>
      </c>
      <c r="B25" s="9" t="s">
        <v>119</v>
      </c>
      <c r="C25" s="9"/>
      <c r="D25" s="9"/>
      <c r="E25" s="119"/>
      <c r="F25" s="82">
        <f>VLOOKUP(B25,'Standard Estimating'!$S$9:$AA$664,9,0)</f>
        <v>45793.487251872</v>
      </c>
      <c r="G25" s="120">
        <f t="shared" si="1"/>
        <v>0.10234771381876917</v>
      </c>
      <c r="H25" s="4"/>
      <c r="I25" s="4"/>
      <c r="J25" s="4"/>
      <c r="K25" s="4"/>
      <c r="L25" s="4"/>
      <c r="M25" s="4"/>
      <c r="N25" s="4"/>
      <c r="O25" s="4"/>
      <c r="P25" s="4"/>
      <c r="Q25" s="4"/>
      <c r="R25" s="4"/>
      <c r="S25" s="4"/>
      <c r="T25" s="4"/>
      <c r="U25" s="4"/>
      <c r="V25" s="4"/>
      <c r="W25" s="4"/>
      <c r="X25" s="4"/>
      <c r="Y25" s="4"/>
      <c r="Z25" s="4"/>
    </row>
    <row r="26" spans="1:26" ht="12.75" customHeight="1">
      <c r="A26" s="30" t="s">
        <v>409</v>
      </c>
      <c r="B26" s="9" t="s">
        <v>4</v>
      </c>
      <c r="C26" s="9"/>
      <c r="D26" s="9"/>
      <c r="E26" s="119"/>
      <c r="F26" s="82">
        <f>VLOOKUP(B26,'Standard Estimating'!$S$9:$AA$664,9,0)</f>
        <v>21837.881447999996</v>
      </c>
      <c r="G26" s="120">
        <f t="shared" si="1"/>
        <v>4.8807316825532757E-2</v>
      </c>
      <c r="H26" s="4"/>
      <c r="I26" s="4"/>
      <c r="J26" s="4"/>
      <c r="K26" s="4"/>
      <c r="L26" s="4"/>
      <c r="M26" s="4"/>
      <c r="N26" s="4"/>
      <c r="O26" s="4"/>
      <c r="P26" s="4"/>
      <c r="Q26" s="4"/>
      <c r="R26" s="4"/>
      <c r="S26" s="4"/>
      <c r="T26" s="4"/>
      <c r="U26" s="4"/>
      <c r="V26" s="4"/>
      <c r="W26" s="4"/>
      <c r="X26" s="4"/>
      <c r="Y26" s="4"/>
      <c r="Z26" s="4"/>
    </row>
    <row r="27" spans="1:26" ht="12.75" customHeight="1">
      <c r="A27" s="30" t="s">
        <v>409</v>
      </c>
      <c r="B27" s="9" t="s">
        <v>359</v>
      </c>
      <c r="C27" s="9"/>
      <c r="D27" s="9"/>
      <c r="E27" s="119"/>
      <c r="F27" s="82">
        <f>VLOOKUP(B27,'Standard Estimating'!$S$9:$AA$664,9,0)</f>
        <v>1863.8927999999999</v>
      </c>
      <c r="G27" s="120">
        <f t="shared" si="1"/>
        <v>4.1657706877404497E-3</v>
      </c>
      <c r="H27" s="4"/>
      <c r="I27" s="4"/>
      <c r="J27" s="4"/>
      <c r="K27" s="4"/>
      <c r="L27" s="4"/>
      <c r="M27" s="4"/>
      <c r="N27" s="4"/>
      <c r="O27" s="4"/>
      <c r="P27" s="4"/>
      <c r="Q27" s="4"/>
      <c r="R27" s="4"/>
      <c r="S27" s="4"/>
      <c r="T27" s="4"/>
      <c r="U27" s="4"/>
      <c r="V27" s="4"/>
      <c r="W27" s="4"/>
      <c r="X27" s="4"/>
      <c r="Y27" s="4"/>
      <c r="Z27" s="4"/>
    </row>
    <row r="28" spans="1:26" ht="12.75" customHeight="1">
      <c r="A28" s="30" t="s">
        <v>409</v>
      </c>
      <c r="B28" s="9" t="s">
        <v>35</v>
      </c>
      <c r="C28" s="9"/>
      <c r="D28" s="9"/>
      <c r="E28" s="119" t="s">
        <v>410</v>
      </c>
      <c r="F28" s="82">
        <f>VLOOKUP(B28,'Standard Estimating'!$S$9:$AA$664,9,0)</f>
        <v>22483.015737599999</v>
      </c>
      <c r="G28" s="120">
        <f t="shared" si="1"/>
        <v>5.0249181675953311E-2</v>
      </c>
      <c r="H28" s="4"/>
      <c r="I28" s="4"/>
      <c r="J28" s="4"/>
      <c r="K28" s="4"/>
      <c r="L28" s="4"/>
      <c r="M28" s="4"/>
      <c r="N28" s="4"/>
      <c r="O28" s="4"/>
      <c r="P28" s="4"/>
      <c r="Q28" s="4"/>
      <c r="R28" s="4"/>
      <c r="S28" s="4"/>
      <c r="T28" s="4"/>
      <c r="U28" s="4"/>
      <c r="V28" s="4"/>
      <c r="W28" s="4"/>
      <c r="X28" s="4"/>
      <c r="Y28" s="4"/>
      <c r="Z28" s="4"/>
    </row>
    <row r="29" spans="1:26" ht="12.75" customHeight="1">
      <c r="A29" s="30" t="s">
        <v>409</v>
      </c>
      <c r="B29" s="9" t="s">
        <v>240</v>
      </c>
      <c r="C29" s="9"/>
      <c r="D29" s="9"/>
      <c r="E29" s="119"/>
      <c r="F29" s="82">
        <f>VLOOKUP(B29,'Standard Estimating'!$S$9:$AA$664,9,0)</f>
        <v>20559.553618559999</v>
      </c>
      <c r="G29" s="120">
        <f t="shared" si="1"/>
        <v>4.5950274510006876E-2</v>
      </c>
      <c r="H29" s="4"/>
      <c r="I29" s="4"/>
      <c r="J29" s="4"/>
      <c r="K29" s="4"/>
      <c r="L29" s="4"/>
      <c r="M29" s="4"/>
      <c r="N29" s="4"/>
      <c r="O29" s="4"/>
      <c r="P29" s="4"/>
      <c r="Q29" s="4"/>
      <c r="R29" s="4"/>
      <c r="S29" s="4"/>
      <c r="T29" s="4"/>
      <c r="U29" s="4"/>
      <c r="V29" s="4"/>
      <c r="W29" s="4"/>
      <c r="X29" s="4"/>
      <c r="Y29" s="4"/>
      <c r="Z29" s="4"/>
    </row>
    <row r="30" spans="1:26" ht="12.75" customHeight="1">
      <c r="A30" s="30" t="s">
        <v>409</v>
      </c>
      <c r="B30" s="9" t="s">
        <v>274</v>
      </c>
      <c r="C30" s="9"/>
      <c r="D30" s="9"/>
      <c r="E30" s="119"/>
      <c r="F30" s="82">
        <f>VLOOKUP(B30,'Standard Estimating'!$S$9:$AA$664,9,0)</f>
        <v>1071.5733300000002</v>
      </c>
      <c r="G30" s="120">
        <f t="shared" si="1"/>
        <v>2.394949306032206E-3</v>
      </c>
      <c r="H30" s="4"/>
      <c r="I30" s="4"/>
      <c r="J30" s="4"/>
      <c r="K30" s="4"/>
      <c r="L30" s="4"/>
      <c r="M30" s="4"/>
      <c r="N30" s="4"/>
      <c r="O30" s="4"/>
      <c r="P30" s="4"/>
      <c r="Q30" s="4"/>
      <c r="R30" s="4"/>
      <c r="S30" s="4"/>
      <c r="T30" s="4"/>
      <c r="U30" s="4"/>
      <c r="V30" s="4"/>
      <c r="W30" s="4"/>
      <c r="X30" s="4"/>
      <c r="Y30" s="4"/>
      <c r="Z30" s="4"/>
    </row>
    <row r="31" spans="1:26" ht="12.75" customHeight="1">
      <c r="A31" s="30"/>
      <c r="B31" s="9"/>
      <c r="C31" s="9"/>
      <c r="D31" s="9"/>
      <c r="E31" s="119"/>
      <c r="F31" s="82"/>
      <c r="G31" s="120"/>
      <c r="H31" s="4"/>
      <c r="I31" s="4"/>
      <c r="J31" s="4"/>
      <c r="K31" s="4"/>
      <c r="L31" s="4"/>
      <c r="M31" s="4"/>
      <c r="N31" s="4"/>
      <c r="O31" s="4"/>
      <c r="P31" s="4"/>
      <c r="Q31" s="4"/>
      <c r="R31" s="4"/>
      <c r="S31" s="4"/>
      <c r="T31" s="4"/>
      <c r="U31" s="4"/>
      <c r="V31" s="4"/>
      <c r="W31" s="4"/>
      <c r="X31" s="4"/>
      <c r="Y31" s="4"/>
      <c r="Z31" s="4"/>
    </row>
    <row r="32" spans="1:26" ht="12.75" customHeight="1">
      <c r="A32" s="4"/>
      <c r="B32" s="117" t="s">
        <v>412</v>
      </c>
      <c r="C32" s="118"/>
      <c r="D32" s="118"/>
      <c r="E32" s="250">
        <f>SUM(F33:F33)</f>
        <v>100022.38242048</v>
      </c>
      <c r="F32" s="251"/>
      <c r="G32" s="252"/>
      <c r="H32" s="4"/>
      <c r="I32" s="4"/>
      <c r="J32" s="4"/>
      <c r="K32" s="4"/>
      <c r="L32" s="4"/>
      <c r="M32" s="4"/>
      <c r="N32" s="4"/>
      <c r="O32" s="4"/>
      <c r="P32" s="4"/>
      <c r="Q32" s="4"/>
      <c r="R32" s="4"/>
      <c r="S32" s="4"/>
      <c r="T32" s="4"/>
      <c r="U32" s="4"/>
      <c r="V32" s="4"/>
      <c r="W32" s="4"/>
      <c r="X32" s="4"/>
      <c r="Y32" s="4"/>
      <c r="Z32" s="4"/>
    </row>
    <row r="33" spans="1:26" ht="12.75" customHeight="1">
      <c r="A33" s="30" t="s">
        <v>409</v>
      </c>
      <c r="B33" s="9" t="s">
        <v>248</v>
      </c>
      <c r="C33" s="9"/>
      <c r="D33" s="9"/>
      <c r="E33" s="119"/>
      <c r="F33" s="82">
        <f>VLOOKUP(B33,'Standard Estimating'!$S$10:$AA$664,9,0)</f>
        <v>100022.38242048</v>
      </c>
      <c r="G33" s="120">
        <f t="shared" ref="G33" si="2">F33/$F$7</f>
        <v>0.22354842982665166</v>
      </c>
      <c r="H33" s="4"/>
      <c r="I33" s="4"/>
      <c r="J33" s="4"/>
      <c r="K33" s="4"/>
      <c r="L33" s="4"/>
      <c r="M33" s="4"/>
      <c r="N33" s="4"/>
      <c r="O33" s="4"/>
      <c r="P33" s="4"/>
      <c r="Q33" s="4"/>
      <c r="R33" s="4"/>
      <c r="S33" s="4"/>
      <c r="T33" s="4"/>
      <c r="U33" s="4"/>
      <c r="V33" s="4"/>
      <c r="W33" s="4"/>
      <c r="X33" s="4"/>
      <c r="Y33" s="4"/>
      <c r="Z33" s="4"/>
    </row>
    <row r="34" spans="1:26"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121" t="s">
        <v>413</v>
      </c>
      <c r="C36" s="40"/>
      <c r="D36" s="40"/>
      <c r="E36" s="122"/>
      <c r="F36" s="40"/>
      <c r="G36" s="40"/>
      <c r="H36" s="4"/>
      <c r="I36" s="4"/>
      <c r="J36" s="4"/>
      <c r="K36" s="4"/>
      <c r="L36" s="4"/>
      <c r="M36" s="4"/>
      <c r="N36" s="4"/>
      <c r="O36" s="4"/>
      <c r="P36" s="4"/>
      <c r="Q36" s="4"/>
      <c r="R36" s="4"/>
      <c r="S36" s="4"/>
      <c r="T36" s="4"/>
      <c r="U36" s="4"/>
      <c r="V36" s="4"/>
      <c r="W36" s="4"/>
      <c r="X36" s="4"/>
      <c r="Y36" s="4"/>
      <c r="Z36" s="4"/>
    </row>
    <row r="37" spans="1:26" ht="12.75" customHeight="1">
      <c r="A37" s="30"/>
      <c r="B37" s="9"/>
      <c r="C37" s="9"/>
      <c r="D37" s="9"/>
      <c r="E37" s="119"/>
      <c r="F37" s="82"/>
      <c r="G37" s="120"/>
      <c r="H37" s="4"/>
      <c r="I37" s="4"/>
      <c r="J37" s="4"/>
      <c r="K37" s="4"/>
      <c r="L37" s="4"/>
      <c r="M37" s="4"/>
      <c r="N37" s="4"/>
      <c r="O37" s="4"/>
      <c r="P37" s="4"/>
      <c r="Q37" s="4"/>
      <c r="R37" s="4"/>
      <c r="S37" s="4"/>
      <c r="T37" s="4"/>
      <c r="U37" s="4"/>
      <c r="V37" s="4"/>
      <c r="W37" s="4"/>
      <c r="X37" s="4"/>
      <c r="Y37" s="4"/>
      <c r="Z37" s="4"/>
    </row>
    <row r="38" spans="1:26" ht="12.75" customHeight="1">
      <c r="A38" s="30"/>
      <c r="B38" s="123">
        <f>'Standard Estimating'!N459-F38</f>
        <v>0</v>
      </c>
      <c r="C38" s="9"/>
      <c r="D38" s="9"/>
      <c r="E38" s="119" t="s">
        <v>414</v>
      </c>
      <c r="F38" s="82">
        <f>SUM(F11:F33)</f>
        <v>447430.48518856219</v>
      </c>
      <c r="G38" s="120"/>
      <c r="H38" s="4"/>
      <c r="I38" s="4"/>
      <c r="J38" s="4"/>
      <c r="K38" s="4"/>
      <c r="L38" s="4"/>
      <c r="M38" s="4"/>
      <c r="N38" s="4"/>
      <c r="O38" s="4"/>
      <c r="P38" s="4"/>
      <c r="Q38" s="4"/>
      <c r="R38" s="4"/>
      <c r="S38" s="4"/>
      <c r="T38" s="4"/>
      <c r="U38" s="4"/>
      <c r="V38" s="4"/>
      <c r="W38" s="4"/>
      <c r="X38" s="4"/>
      <c r="Y38" s="4"/>
      <c r="Z38" s="4"/>
    </row>
    <row r="39" spans="1:26" ht="12.75" customHeight="1">
      <c r="A39" s="30"/>
      <c r="B39" s="9"/>
      <c r="C39" s="9"/>
      <c r="D39" s="9"/>
      <c r="E39" s="119" t="s">
        <v>415</v>
      </c>
      <c r="F39" s="82">
        <f>F38*0.1</f>
        <v>44743.048518856223</v>
      </c>
      <c r="G39" s="120"/>
      <c r="H39" s="4"/>
      <c r="I39" s="4"/>
      <c r="J39" s="4"/>
      <c r="K39" s="4"/>
      <c r="L39" s="4"/>
      <c r="M39" s="4"/>
      <c r="N39" s="4"/>
      <c r="O39" s="4"/>
      <c r="P39" s="4"/>
      <c r="Q39" s="4"/>
      <c r="R39" s="4"/>
      <c r="S39" s="4"/>
      <c r="T39" s="4"/>
      <c r="U39" s="4"/>
      <c r="V39" s="4"/>
      <c r="W39" s="4"/>
      <c r="X39" s="4"/>
      <c r="Y39" s="4"/>
      <c r="Z39" s="4"/>
    </row>
    <row r="40" spans="1:26" ht="12.75" customHeight="1">
      <c r="A40" s="30"/>
      <c r="B40" s="19" t="str">
        <f>IF(B38=0,"","check estimate")</f>
        <v/>
      </c>
      <c r="C40" s="9"/>
      <c r="D40" s="9"/>
      <c r="E40" s="119" t="s">
        <v>416</v>
      </c>
      <c r="F40" s="82">
        <f>SUM(F38:F39)</f>
        <v>492173.53370741842</v>
      </c>
      <c r="G40" s="120"/>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sheetData>
  <mergeCells count="3">
    <mergeCell ref="D10:G10"/>
    <mergeCell ref="D14:G14"/>
    <mergeCell ref="E32:G32"/>
  </mergeCells>
  <pageMargins left="0.7" right="0.7" top="0.86805555555555558" bottom="0.75" header="0" footer="0"/>
  <pageSetup paperSize="9" orientation="portrait" r:id="rId1"/>
  <headerFooter>
    <oddHeader>&amp;L&amp;G&amp;C
&amp;"-,Bold"Client Cost Report Breakdown
&amp;G</oddHeader>
    <oddFooter>&amp;L&amp;K00-012Blulevel Estimating Copyright 2024</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89"/>
  <sheetViews>
    <sheetView showGridLines="0" view="pageLayout" zoomScaleNormal="100" workbookViewId="0"/>
  </sheetViews>
  <sheetFormatPr defaultColWidth="14.453125" defaultRowHeight="15" customHeight="1"/>
  <cols>
    <col min="1" max="1" width="7" customWidth="1"/>
    <col min="2" max="2" width="29.08984375" customWidth="1"/>
    <col min="3" max="4" width="9.08984375" customWidth="1"/>
    <col min="5" max="5" width="11.08984375" customWidth="1"/>
    <col min="6" max="6" width="11.453125" customWidth="1"/>
    <col min="7" max="7" width="8.08984375" customWidth="1"/>
    <col min="8" max="26" width="9.08984375" customWidth="1"/>
  </cols>
  <sheetData>
    <row r="1" spans="1:26" ht="12.75" customHeight="1">
      <c r="A1" s="109" t="s">
        <v>398</v>
      </c>
      <c r="B1" s="110" t="str">
        <f>'Standard Cover Sheet'!B1</f>
        <v>Project Building and Carpentry</v>
      </c>
      <c r="C1" s="9"/>
      <c r="D1" s="9"/>
      <c r="E1" s="109" t="s">
        <v>399</v>
      </c>
      <c r="F1" s="111">
        <f ca="1">TODAY()</f>
        <v>45603</v>
      </c>
      <c r="G1" s="9"/>
      <c r="H1" s="4"/>
      <c r="I1" s="4"/>
      <c r="J1" s="4"/>
      <c r="K1" s="4"/>
      <c r="L1" s="4"/>
      <c r="M1" s="4"/>
      <c r="N1" s="4"/>
      <c r="O1" s="4"/>
      <c r="P1" s="4"/>
      <c r="Q1" s="4"/>
      <c r="R1" s="4"/>
      <c r="S1" s="4"/>
      <c r="T1" s="4"/>
      <c r="U1" s="4"/>
      <c r="V1" s="4"/>
      <c r="W1" s="4"/>
      <c r="X1" s="4"/>
      <c r="Y1" s="4"/>
      <c r="Z1" s="4"/>
    </row>
    <row r="2" spans="1:26" ht="12.75" customHeight="1">
      <c r="A2" s="112" t="s">
        <v>400</v>
      </c>
      <c r="B2" s="110" t="str">
        <f>'Standard Cover Sheet'!B2</f>
        <v>Bryce Clarke</v>
      </c>
      <c r="C2" s="12"/>
      <c r="D2" s="12"/>
      <c r="E2" s="112" t="s">
        <v>401</v>
      </c>
      <c r="F2" s="12"/>
      <c r="G2" s="12"/>
      <c r="H2" s="4"/>
      <c r="I2" s="4"/>
      <c r="J2" s="4"/>
      <c r="K2" s="4"/>
      <c r="L2" s="4"/>
      <c r="M2" s="4"/>
      <c r="N2" s="4"/>
      <c r="O2" s="4"/>
      <c r="P2" s="4"/>
      <c r="Q2" s="4"/>
      <c r="R2" s="4"/>
      <c r="S2" s="4"/>
      <c r="T2" s="4"/>
      <c r="U2" s="4"/>
      <c r="V2" s="4"/>
      <c r="W2" s="4"/>
      <c r="X2" s="4"/>
      <c r="Y2" s="4"/>
      <c r="Z2" s="4"/>
    </row>
    <row r="3" spans="1:26" ht="12.75" customHeight="1">
      <c r="A3" s="112" t="s">
        <v>402</v>
      </c>
      <c r="B3" s="110" t="str">
        <f>'Standard Cover Sheet'!B3</f>
        <v>bryce@project-bc.com</v>
      </c>
      <c r="C3" s="12"/>
      <c r="D3" s="12"/>
      <c r="E3" s="112" t="s">
        <v>403</v>
      </c>
      <c r="F3" s="12"/>
      <c r="G3" s="12"/>
      <c r="H3" s="4"/>
      <c r="I3" s="4"/>
      <c r="J3" s="4"/>
      <c r="K3" s="4"/>
      <c r="L3" s="4"/>
      <c r="M3" s="4"/>
      <c r="N3" s="4"/>
      <c r="O3" s="4"/>
      <c r="P3" s="4"/>
      <c r="Q3" s="4"/>
      <c r="R3" s="4"/>
      <c r="S3" s="4"/>
      <c r="T3" s="4"/>
      <c r="U3" s="4"/>
      <c r="V3" s="4"/>
      <c r="W3" s="4"/>
      <c r="X3" s="4"/>
      <c r="Y3" s="4"/>
      <c r="Z3" s="4"/>
    </row>
    <row r="4" spans="1:26" ht="12.75" customHeight="1">
      <c r="A4" s="112" t="s">
        <v>404</v>
      </c>
      <c r="B4" s="110" t="str">
        <f>'Standard Cover Sheet'!B4</f>
        <v>19 Burradoo Road, Bowral</v>
      </c>
      <c r="C4" s="12"/>
      <c r="D4" s="12"/>
      <c r="E4" s="113"/>
      <c r="F4" s="12"/>
      <c r="G4" s="12"/>
      <c r="H4" s="4"/>
      <c r="I4" s="4"/>
      <c r="J4" s="4"/>
      <c r="K4" s="4"/>
      <c r="L4" s="4"/>
      <c r="M4" s="4"/>
      <c r="N4" s="4"/>
      <c r="O4" s="4"/>
      <c r="P4" s="4"/>
      <c r="Q4" s="4"/>
      <c r="R4" s="4"/>
      <c r="S4" s="4"/>
      <c r="T4" s="4"/>
      <c r="U4" s="4"/>
      <c r="V4" s="4"/>
      <c r="W4" s="4"/>
      <c r="X4" s="4"/>
      <c r="Y4" s="4"/>
      <c r="Z4" s="4"/>
    </row>
    <row r="5" spans="1:26" ht="12.75" customHeight="1">
      <c r="A5" s="14"/>
      <c r="B5" s="4"/>
      <c r="C5" s="4"/>
      <c r="D5" s="4"/>
      <c r="E5" s="4"/>
      <c r="F5" s="4"/>
      <c r="G5" s="4"/>
      <c r="H5" s="4"/>
      <c r="I5" s="4"/>
      <c r="J5" s="4"/>
      <c r="K5" s="4"/>
      <c r="L5" s="4"/>
      <c r="M5" s="4"/>
      <c r="N5" s="4"/>
      <c r="O5" s="4"/>
      <c r="P5" s="4"/>
      <c r="Q5" s="4"/>
      <c r="R5" s="4"/>
      <c r="S5" s="4"/>
      <c r="T5" s="4"/>
      <c r="U5" s="4"/>
      <c r="V5" s="4"/>
      <c r="W5" s="4"/>
      <c r="X5" s="4"/>
      <c r="Y5" s="4"/>
      <c r="Z5" s="4"/>
    </row>
    <row r="6" spans="1:26" ht="12.75" customHeight="1">
      <c r="A6" s="114" t="s">
        <v>417</v>
      </c>
      <c r="B6" s="115"/>
      <c r="C6" s="115"/>
      <c r="D6" s="115"/>
      <c r="E6" s="115"/>
      <c r="F6" s="114" t="s">
        <v>406</v>
      </c>
      <c r="G6" s="115"/>
      <c r="H6" s="4"/>
      <c r="I6" s="4"/>
      <c r="J6" s="4"/>
      <c r="K6" s="4"/>
      <c r="L6" s="4"/>
      <c r="M6" s="4"/>
      <c r="N6" s="4"/>
      <c r="O6" s="4"/>
      <c r="P6" s="4"/>
      <c r="Q6" s="4"/>
      <c r="R6" s="4"/>
      <c r="S6" s="4"/>
      <c r="T6" s="4"/>
      <c r="U6" s="4"/>
      <c r="V6" s="4"/>
      <c r="W6" s="4"/>
      <c r="X6" s="4"/>
      <c r="Y6" s="4"/>
      <c r="Z6" s="4"/>
    </row>
    <row r="7" spans="1:26" ht="4.5" customHeight="1">
      <c r="A7" s="4"/>
      <c r="B7" s="4"/>
      <c r="C7" s="4"/>
      <c r="D7" s="4"/>
      <c r="E7" s="4"/>
      <c r="F7" s="76">
        <f>SUM(F9:F26)</f>
        <v>412753.53592456219</v>
      </c>
      <c r="G7" s="4"/>
      <c r="H7" s="4"/>
      <c r="I7" s="4"/>
      <c r="J7" s="4"/>
      <c r="K7" s="4"/>
      <c r="L7" s="4"/>
      <c r="M7" s="4"/>
      <c r="N7" s="4"/>
      <c r="O7" s="4"/>
      <c r="P7" s="4"/>
      <c r="Q7" s="4"/>
      <c r="R7" s="4"/>
      <c r="S7" s="4"/>
      <c r="T7" s="4"/>
      <c r="U7" s="4"/>
      <c r="V7" s="4"/>
      <c r="W7" s="4"/>
      <c r="X7" s="4"/>
      <c r="Y7" s="4"/>
      <c r="Z7" s="4"/>
    </row>
    <row r="8" spans="1:26" ht="12.75" customHeight="1">
      <c r="A8" s="4"/>
      <c r="B8" s="124" t="s">
        <v>408</v>
      </c>
      <c r="C8" s="125"/>
      <c r="D8" s="126"/>
      <c r="E8" s="127"/>
      <c r="F8" s="126">
        <f>SUM('Standard Client Breakdown+'!F11:F12)</f>
        <v>34676.949264000003</v>
      </c>
      <c r="G8" s="127"/>
      <c r="H8" s="4"/>
      <c r="I8" s="4"/>
      <c r="J8" s="4"/>
      <c r="K8" s="4"/>
      <c r="L8" s="4"/>
      <c r="M8" s="4"/>
      <c r="N8" s="4"/>
      <c r="O8" s="4"/>
      <c r="P8" s="4"/>
      <c r="Q8" s="4"/>
      <c r="R8" s="4"/>
      <c r="S8" s="4"/>
      <c r="T8" s="4"/>
      <c r="U8" s="4"/>
      <c r="V8" s="4"/>
      <c r="W8" s="4"/>
      <c r="X8" s="4"/>
      <c r="Y8" s="4"/>
      <c r="Z8" s="4"/>
    </row>
    <row r="9" spans="1:26" ht="12.75" customHeight="1">
      <c r="A9" s="30" t="s">
        <v>409</v>
      </c>
      <c r="B9" s="4" t="s">
        <v>7</v>
      </c>
      <c r="C9" s="30" t="s">
        <v>409</v>
      </c>
      <c r="D9" s="4" t="s">
        <v>24</v>
      </c>
      <c r="E9" s="30"/>
      <c r="F9" s="3"/>
      <c r="G9" s="128"/>
      <c r="H9" s="4"/>
      <c r="I9" s="4"/>
      <c r="J9" s="4"/>
      <c r="K9" s="4"/>
      <c r="L9" s="4"/>
      <c r="M9" s="4"/>
      <c r="N9" s="4"/>
      <c r="O9" s="4"/>
      <c r="P9" s="4"/>
      <c r="Q9" s="4"/>
      <c r="R9" s="4"/>
      <c r="S9" s="4"/>
      <c r="T9" s="4"/>
      <c r="U9" s="4"/>
      <c r="V9" s="4"/>
      <c r="W9" s="4"/>
      <c r="X9" s="4"/>
      <c r="Y9" s="4"/>
      <c r="Z9" s="4"/>
    </row>
    <row r="10" spans="1:26" ht="12.75" customHeight="1">
      <c r="A10" s="30" t="s">
        <v>409</v>
      </c>
      <c r="B10" s="4" t="s">
        <v>357</v>
      </c>
      <c r="C10" s="4"/>
      <c r="D10" s="4"/>
      <c r="E10" s="30"/>
      <c r="F10" s="3"/>
      <c r="G10" s="128"/>
      <c r="H10" s="4"/>
      <c r="I10" s="4"/>
      <c r="J10" s="4"/>
      <c r="K10" s="4"/>
      <c r="L10" s="4"/>
      <c r="M10" s="4"/>
      <c r="N10" s="4"/>
      <c r="O10" s="4"/>
      <c r="P10" s="4"/>
      <c r="Q10" s="4"/>
      <c r="R10" s="4"/>
      <c r="S10" s="4"/>
      <c r="T10" s="4"/>
      <c r="U10" s="4"/>
      <c r="V10" s="4"/>
      <c r="W10" s="4"/>
      <c r="X10" s="4"/>
      <c r="Y10" s="4"/>
      <c r="Z10" s="4"/>
    </row>
    <row r="11" spans="1:26" ht="4.5" customHeight="1">
      <c r="A11" s="4"/>
      <c r="B11" s="4"/>
      <c r="C11" s="4"/>
      <c r="D11" s="4"/>
      <c r="E11" s="30"/>
      <c r="F11" s="4"/>
      <c r="G11" s="4"/>
      <c r="H11" s="4"/>
      <c r="I11" s="4"/>
      <c r="J11" s="4"/>
      <c r="K11" s="4"/>
      <c r="L11" s="4"/>
      <c r="M11" s="4"/>
      <c r="N11" s="4"/>
      <c r="O11" s="4"/>
      <c r="P11" s="4"/>
      <c r="Q11" s="4"/>
      <c r="R11" s="4"/>
      <c r="S11" s="4"/>
      <c r="T11" s="4"/>
      <c r="U11" s="4"/>
      <c r="V11" s="4"/>
      <c r="W11" s="4"/>
      <c r="X11" s="4"/>
      <c r="Y11" s="4"/>
      <c r="Z11" s="4"/>
    </row>
    <row r="12" spans="1:26" ht="12.75" customHeight="1">
      <c r="A12" s="4"/>
      <c r="B12" s="124" t="s">
        <v>411</v>
      </c>
      <c r="C12" s="125"/>
      <c r="D12" s="126"/>
      <c r="E12" s="127"/>
      <c r="F12" s="126">
        <f>SUM('Standard Client Breakdown+'!F15:F30)</f>
        <v>312731.15350408218</v>
      </c>
      <c r="G12" s="127"/>
      <c r="H12" s="4"/>
      <c r="I12" s="4"/>
      <c r="J12" s="4"/>
      <c r="K12" s="4"/>
      <c r="L12" s="4"/>
      <c r="M12" s="4"/>
      <c r="N12" s="4"/>
      <c r="O12" s="4"/>
      <c r="P12" s="4"/>
      <c r="Q12" s="4"/>
      <c r="R12" s="4"/>
      <c r="S12" s="4"/>
      <c r="T12" s="4"/>
      <c r="U12" s="4"/>
      <c r="V12" s="4"/>
      <c r="W12" s="4"/>
      <c r="X12" s="4"/>
      <c r="Y12" s="4"/>
      <c r="Z12" s="4"/>
    </row>
    <row r="13" spans="1:26" ht="12.75" customHeight="1">
      <c r="A13" s="30" t="s">
        <v>409</v>
      </c>
      <c r="B13" s="4" t="s">
        <v>0</v>
      </c>
      <c r="C13" s="30" t="s">
        <v>409</v>
      </c>
      <c r="D13" s="4" t="s">
        <v>112</v>
      </c>
      <c r="E13" s="4"/>
      <c r="F13" s="4"/>
      <c r="G13" s="128"/>
      <c r="H13" s="4"/>
      <c r="I13" s="4"/>
      <c r="J13" s="4"/>
      <c r="K13" s="4"/>
      <c r="L13" s="4"/>
      <c r="M13" s="4"/>
      <c r="N13" s="4"/>
      <c r="O13" s="4"/>
      <c r="P13" s="4"/>
      <c r="Q13" s="4"/>
      <c r="R13" s="4"/>
      <c r="S13" s="4"/>
      <c r="T13" s="4"/>
      <c r="U13" s="4"/>
      <c r="V13" s="4"/>
      <c r="W13" s="4"/>
      <c r="X13" s="4"/>
      <c r="Y13" s="4"/>
      <c r="Z13" s="4"/>
    </row>
    <row r="14" spans="1:26" ht="12.75" customHeight="1">
      <c r="A14" s="30" t="s">
        <v>409</v>
      </c>
      <c r="B14" s="4" t="s">
        <v>40</v>
      </c>
      <c r="C14" s="30" t="s">
        <v>409</v>
      </c>
      <c r="D14" s="4" t="s">
        <v>119</v>
      </c>
      <c r="E14" s="4"/>
      <c r="F14" s="4"/>
      <c r="G14" s="128"/>
      <c r="H14" s="4"/>
      <c r="I14" s="4"/>
      <c r="J14" s="4"/>
      <c r="K14" s="4"/>
      <c r="L14" s="4"/>
      <c r="M14" s="4"/>
      <c r="N14" s="4"/>
      <c r="O14" s="4"/>
      <c r="P14" s="4"/>
      <c r="Q14" s="4"/>
      <c r="R14" s="4"/>
      <c r="S14" s="4"/>
      <c r="T14" s="4"/>
      <c r="U14" s="4"/>
      <c r="V14" s="4"/>
      <c r="W14" s="4"/>
      <c r="X14" s="4"/>
      <c r="Y14" s="4"/>
      <c r="Z14" s="4"/>
    </row>
    <row r="15" spans="1:26" ht="12.75" customHeight="1">
      <c r="A15" s="30" t="s">
        <v>409</v>
      </c>
      <c r="B15" s="4" t="s">
        <v>58</v>
      </c>
      <c r="C15" s="30" t="s">
        <v>409</v>
      </c>
      <c r="D15" s="4" t="s">
        <v>4</v>
      </c>
      <c r="E15" s="4"/>
      <c r="F15" s="4"/>
      <c r="G15" s="128"/>
      <c r="H15" s="4"/>
      <c r="I15" s="4"/>
      <c r="J15" s="4"/>
      <c r="K15" s="4"/>
      <c r="L15" s="4"/>
      <c r="M15" s="4"/>
      <c r="N15" s="4"/>
      <c r="O15" s="4"/>
      <c r="P15" s="4"/>
      <c r="Q15" s="4"/>
      <c r="R15" s="4"/>
      <c r="S15" s="4"/>
      <c r="T15" s="4"/>
      <c r="U15" s="4"/>
      <c r="V15" s="4"/>
      <c r="W15" s="4"/>
      <c r="X15" s="4"/>
      <c r="Y15" s="4"/>
      <c r="Z15" s="4"/>
    </row>
    <row r="16" spans="1:26" ht="12.75" customHeight="1">
      <c r="A16" s="30" t="s">
        <v>409</v>
      </c>
      <c r="B16" s="4" t="s">
        <v>96</v>
      </c>
      <c r="C16" s="30" t="s">
        <v>409</v>
      </c>
      <c r="D16" s="4" t="s">
        <v>359</v>
      </c>
      <c r="E16" s="4"/>
      <c r="F16" s="4"/>
      <c r="G16" s="128"/>
      <c r="H16" s="4"/>
      <c r="I16" s="4"/>
      <c r="J16" s="4"/>
      <c r="K16" s="4"/>
      <c r="L16" s="4"/>
      <c r="M16" s="4"/>
      <c r="N16" s="4"/>
      <c r="O16" s="4"/>
      <c r="P16" s="4"/>
      <c r="Q16" s="4"/>
      <c r="R16" s="4"/>
      <c r="S16" s="4"/>
      <c r="T16" s="4"/>
      <c r="U16" s="4"/>
      <c r="V16" s="4"/>
      <c r="W16" s="4"/>
      <c r="X16" s="4"/>
      <c r="Y16" s="4"/>
      <c r="Z16" s="4"/>
    </row>
    <row r="17" spans="1:26" ht="12.75" customHeight="1">
      <c r="A17" s="30" t="s">
        <v>409</v>
      </c>
      <c r="B17" s="4" t="s">
        <v>68</v>
      </c>
      <c r="C17" s="30" t="s">
        <v>409</v>
      </c>
      <c r="D17" s="4" t="s">
        <v>34</v>
      </c>
      <c r="E17" s="4"/>
      <c r="F17" s="4"/>
      <c r="G17" s="128"/>
      <c r="H17" s="4"/>
      <c r="I17" s="4"/>
      <c r="J17" s="4"/>
      <c r="K17" s="4"/>
      <c r="L17" s="4"/>
      <c r="M17" s="4"/>
      <c r="N17" s="4"/>
      <c r="O17" s="4"/>
      <c r="P17" s="4"/>
      <c r="Q17" s="4"/>
      <c r="R17" s="4"/>
      <c r="S17" s="4"/>
      <c r="T17" s="4"/>
      <c r="U17" s="4"/>
      <c r="V17" s="4"/>
      <c r="W17" s="4"/>
      <c r="X17" s="4"/>
      <c r="Y17" s="4"/>
      <c r="Z17" s="4"/>
    </row>
    <row r="18" spans="1:26" ht="12.75" customHeight="1">
      <c r="A18" s="30" t="s">
        <v>409</v>
      </c>
      <c r="B18" s="4" t="s">
        <v>87</v>
      </c>
      <c r="C18" s="30" t="s">
        <v>409</v>
      </c>
      <c r="D18" s="4" t="s">
        <v>193</v>
      </c>
      <c r="E18" s="4"/>
      <c r="F18" s="4"/>
      <c r="G18" s="128"/>
      <c r="H18" s="4"/>
      <c r="I18" s="4"/>
      <c r="J18" s="4"/>
      <c r="K18" s="4"/>
      <c r="L18" s="4"/>
      <c r="M18" s="4"/>
      <c r="N18" s="4"/>
      <c r="O18" s="4"/>
      <c r="P18" s="4"/>
      <c r="Q18" s="4"/>
      <c r="R18" s="4"/>
      <c r="S18" s="4"/>
      <c r="T18" s="4"/>
      <c r="U18" s="4"/>
      <c r="V18" s="4"/>
      <c r="W18" s="4"/>
      <c r="X18" s="4"/>
      <c r="Y18" s="4"/>
      <c r="Z18" s="4"/>
    </row>
    <row r="19" spans="1:26" ht="12.75" customHeight="1">
      <c r="A19" s="30" t="s">
        <v>409</v>
      </c>
      <c r="B19" s="4" t="s">
        <v>207</v>
      </c>
      <c r="C19" s="30" t="s">
        <v>409</v>
      </c>
      <c r="D19" s="4" t="s">
        <v>35</v>
      </c>
      <c r="E19" s="4"/>
      <c r="F19" s="4"/>
      <c r="G19" s="128"/>
      <c r="H19" s="4"/>
      <c r="I19" s="4"/>
      <c r="J19" s="4"/>
      <c r="K19" s="4"/>
      <c r="L19" s="4"/>
      <c r="M19" s="4"/>
      <c r="N19" s="4"/>
      <c r="O19" s="4"/>
      <c r="P19" s="4"/>
      <c r="Q19" s="4"/>
      <c r="R19" s="4"/>
      <c r="S19" s="4"/>
      <c r="T19" s="4"/>
      <c r="U19" s="4"/>
      <c r="V19" s="4"/>
      <c r="W19" s="4"/>
      <c r="X19" s="4"/>
      <c r="Y19" s="4"/>
      <c r="Z19" s="4"/>
    </row>
    <row r="20" spans="1:26" ht="12.75" customHeight="1">
      <c r="A20" s="30" t="s">
        <v>409</v>
      </c>
      <c r="B20" s="4" t="s">
        <v>106</v>
      </c>
      <c r="C20" s="30" t="s">
        <v>409</v>
      </c>
      <c r="D20" s="4" t="s">
        <v>240</v>
      </c>
      <c r="E20" s="4"/>
      <c r="F20" s="4"/>
      <c r="G20" s="128"/>
      <c r="H20" s="4"/>
      <c r="I20" s="4"/>
      <c r="J20" s="4"/>
      <c r="K20" s="4"/>
      <c r="L20" s="4"/>
      <c r="M20" s="4"/>
      <c r="N20" s="4"/>
      <c r="O20" s="4"/>
      <c r="P20" s="4"/>
      <c r="Q20" s="4"/>
      <c r="R20" s="4"/>
      <c r="S20" s="4"/>
      <c r="T20" s="4"/>
      <c r="U20" s="4"/>
      <c r="V20" s="4"/>
      <c r="W20" s="4"/>
      <c r="X20" s="4"/>
      <c r="Y20" s="4"/>
      <c r="Z20" s="4"/>
    </row>
    <row r="21" spans="1:26" ht="12.75" customHeight="1">
      <c r="A21" s="30" t="s">
        <v>409</v>
      </c>
      <c r="B21" s="4" t="s">
        <v>177</v>
      </c>
      <c r="C21" s="30" t="s">
        <v>409</v>
      </c>
      <c r="D21" s="4" t="s">
        <v>274</v>
      </c>
      <c r="E21" s="4"/>
      <c r="F21" s="4"/>
      <c r="G21" s="128"/>
      <c r="H21" s="4"/>
      <c r="I21" s="4"/>
      <c r="J21" s="4"/>
      <c r="K21" s="4"/>
      <c r="L21" s="4"/>
      <c r="M21" s="4"/>
      <c r="N21" s="4"/>
      <c r="O21" s="4"/>
      <c r="P21" s="4"/>
      <c r="Q21" s="4"/>
      <c r="R21" s="4"/>
      <c r="S21" s="4"/>
      <c r="T21" s="4"/>
      <c r="U21" s="4"/>
      <c r="V21" s="4"/>
      <c r="W21" s="4"/>
      <c r="X21" s="4"/>
      <c r="Y21" s="4"/>
      <c r="Z21" s="4"/>
    </row>
    <row r="22" spans="1:26" ht="12.75" customHeight="1">
      <c r="A22" s="30" t="s">
        <v>409</v>
      </c>
      <c r="B22" s="4" t="s">
        <v>5</v>
      </c>
      <c r="C22" s="4"/>
      <c r="D22" s="4"/>
      <c r="E22" s="4"/>
      <c r="F22" s="4"/>
      <c r="G22" s="128"/>
      <c r="H22" s="4"/>
      <c r="I22" s="4"/>
      <c r="J22" s="4"/>
      <c r="K22" s="4"/>
      <c r="L22" s="4"/>
      <c r="M22" s="4"/>
      <c r="N22" s="4"/>
      <c r="O22" s="4"/>
      <c r="P22" s="4"/>
      <c r="Q22" s="4"/>
      <c r="R22" s="4"/>
      <c r="S22" s="4"/>
      <c r="T22" s="4"/>
      <c r="U22" s="4"/>
      <c r="V22" s="4"/>
      <c r="W22" s="4"/>
      <c r="X22" s="4"/>
      <c r="Y22" s="4"/>
      <c r="Z22" s="4"/>
    </row>
    <row r="23" spans="1:26" ht="4.5" customHeight="1">
      <c r="A23" s="30"/>
      <c r="B23" s="4"/>
      <c r="C23" s="4"/>
      <c r="D23" s="4"/>
      <c r="E23" s="30"/>
      <c r="F23" s="3"/>
      <c r="G23" s="128"/>
      <c r="H23" s="4"/>
      <c r="I23" s="4"/>
      <c r="J23" s="4"/>
      <c r="K23" s="4"/>
      <c r="L23" s="4"/>
      <c r="M23" s="4"/>
      <c r="N23" s="4"/>
      <c r="O23" s="4"/>
      <c r="P23" s="4"/>
      <c r="Q23" s="4"/>
      <c r="R23" s="4"/>
      <c r="S23" s="4"/>
      <c r="T23" s="4"/>
      <c r="U23" s="4"/>
      <c r="V23" s="4"/>
      <c r="W23" s="4"/>
      <c r="X23" s="4"/>
      <c r="Y23" s="4"/>
      <c r="Z23" s="4"/>
    </row>
    <row r="24" spans="1:26" ht="12.75" customHeight="1">
      <c r="A24" s="4"/>
      <c r="B24" s="124" t="s">
        <v>412</v>
      </c>
      <c r="C24" s="125"/>
      <c r="D24" s="125"/>
      <c r="E24" s="126"/>
      <c r="F24" s="126">
        <f>SUM('Standard Client Breakdown+'!F33:F33)</f>
        <v>100022.38242048</v>
      </c>
      <c r="G24" s="127"/>
      <c r="H24" s="4"/>
      <c r="I24" s="4"/>
      <c r="J24" s="4"/>
      <c r="K24" s="4"/>
      <c r="L24" s="4"/>
      <c r="M24" s="4"/>
      <c r="N24" s="4"/>
      <c r="O24" s="4"/>
      <c r="P24" s="4"/>
      <c r="Q24" s="4"/>
      <c r="R24" s="4"/>
      <c r="S24" s="4"/>
      <c r="T24" s="4"/>
      <c r="U24" s="4"/>
      <c r="V24" s="4"/>
      <c r="W24" s="4"/>
      <c r="X24" s="4"/>
      <c r="Y24" s="4"/>
      <c r="Z24" s="4"/>
    </row>
    <row r="25" spans="1:26" ht="12.75" customHeight="1">
      <c r="A25" s="30" t="s">
        <v>409</v>
      </c>
      <c r="B25" s="4" t="s">
        <v>248</v>
      </c>
      <c r="C25" s="30" t="s">
        <v>409</v>
      </c>
      <c r="D25" s="4" t="s">
        <v>268</v>
      </c>
      <c r="E25" s="30"/>
      <c r="F25" s="3"/>
      <c r="G25" s="128"/>
      <c r="H25" s="4"/>
      <c r="I25" s="4"/>
      <c r="J25" s="4"/>
      <c r="K25" s="4"/>
      <c r="L25" s="4"/>
      <c r="M25" s="4"/>
      <c r="N25" s="4"/>
      <c r="O25" s="4"/>
      <c r="P25" s="4"/>
      <c r="Q25" s="4"/>
      <c r="R25" s="4"/>
      <c r="S25" s="4"/>
      <c r="T25" s="4"/>
      <c r="U25" s="4"/>
      <c r="V25" s="4"/>
      <c r="W25" s="4"/>
      <c r="X25" s="4"/>
      <c r="Y25" s="4"/>
      <c r="Z25" s="4"/>
    </row>
    <row r="26" spans="1:26" ht="12.75" customHeight="1">
      <c r="A26" s="30" t="s">
        <v>409</v>
      </c>
      <c r="B26" s="4" t="s">
        <v>361</v>
      </c>
      <c r="C26" s="30" t="s">
        <v>409</v>
      </c>
      <c r="D26" s="4" t="s">
        <v>233</v>
      </c>
      <c r="E26" s="30"/>
      <c r="F26" s="3"/>
      <c r="G26" s="128"/>
      <c r="H26" s="4"/>
      <c r="I26" s="4"/>
      <c r="J26" s="4"/>
      <c r="K26" s="4"/>
      <c r="L26" s="4"/>
      <c r="M26" s="4"/>
      <c r="N26" s="4"/>
      <c r="O26" s="4"/>
      <c r="P26" s="4"/>
      <c r="Q26" s="4"/>
      <c r="R26" s="4"/>
      <c r="S26" s="4"/>
      <c r="T26" s="4"/>
      <c r="U26" s="4"/>
      <c r="V26" s="4"/>
      <c r="W26" s="4"/>
      <c r="X26" s="4"/>
      <c r="Y26" s="4"/>
      <c r="Z26" s="4"/>
    </row>
    <row r="27" spans="1:26"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114" t="s">
        <v>418</v>
      </c>
      <c r="B28" s="115"/>
      <c r="C28" s="115"/>
      <c r="D28" s="115"/>
      <c r="E28" s="115"/>
      <c r="F28" s="129">
        <f>SUM(F30:F37)</f>
        <v>-98618.124270400003</v>
      </c>
      <c r="G28" s="115"/>
      <c r="H28" s="4"/>
      <c r="I28" s="4"/>
      <c r="J28" s="4"/>
      <c r="K28" s="4"/>
      <c r="L28" s="4"/>
      <c r="M28" s="4"/>
      <c r="N28" s="4"/>
      <c r="O28" s="4"/>
      <c r="P28" s="4"/>
      <c r="Q28" s="4"/>
      <c r="R28" s="4"/>
      <c r="S28" s="4"/>
      <c r="T28" s="4"/>
      <c r="U28" s="4"/>
      <c r="V28" s="4"/>
      <c r="W28" s="4"/>
      <c r="X28" s="4"/>
      <c r="Y28" s="4"/>
      <c r="Z28" s="4"/>
    </row>
    <row r="29" spans="1:26" ht="5.25" customHeight="1">
      <c r="A29" s="30"/>
      <c r="B29" s="4"/>
      <c r="C29" s="4"/>
      <c r="D29" s="4"/>
      <c r="E29" s="30"/>
      <c r="F29" s="3"/>
      <c r="G29" s="128"/>
      <c r="H29" s="4"/>
      <c r="I29" s="4"/>
      <c r="J29" s="4"/>
      <c r="K29" s="4"/>
      <c r="L29" s="4"/>
      <c r="M29" s="4"/>
      <c r="N29" s="4"/>
      <c r="O29" s="4"/>
      <c r="P29" s="4"/>
      <c r="Q29" s="4"/>
      <c r="R29" s="4"/>
      <c r="S29" s="4"/>
      <c r="T29" s="4"/>
      <c r="U29" s="4"/>
      <c r="V29" s="4"/>
      <c r="W29" s="4"/>
      <c r="X29" s="4"/>
      <c r="Y29" s="4"/>
      <c r="Z29" s="4"/>
    </row>
    <row r="30" spans="1:26" ht="12.75" customHeight="1">
      <c r="A30" s="30" t="s">
        <v>409</v>
      </c>
      <c r="B30" s="4" t="s">
        <v>419</v>
      </c>
      <c r="C30" s="4"/>
      <c r="D30" s="4"/>
      <c r="E30" s="30"/>
      <c r="F30" s="3">
        <f>'Standard Estimating'!N230*-1</f>
        <v>-159.80975999999998</v>
      </c>
      <c r="G30" s="128"/>
      <c r="H30" s="4"/>
      <c r="I30" s="4"/>
      <c r="J30" s="4"/>
      <c r="K30" s="4"/>
      <c r="L30" s="4"/>
      <c r="M30" s="4"/>
      <c r="N30" s="4"/>
      <c r="O30" s="4"/>
      <c r="P30" s="4"/>
      <c r="Q30" s="4"/>
      <c r="R30" s="4"/>
      <c r="S30" s="4"/>
      <c r="T30" s="4"/>
      <c r="U30" s="4"/>
      <c r="V30" s="4"/>
      <c r="W30" s="4"/>
      <c r="X30" s="4"/>
      <c r="Y30" s="4"/>
      <c r="Z30" s="4"/>
    </row>
    <row r="31" spans="1:26" ht="12.75" customHeight="1">
      <c r="A31" s="30" t="s">
        <v>409</v>
      </c>
      <c r="B31" s="4" t="s">
        <v>420</v>
      </c>
      <c r="C31" s="4"/>
      <c r="D31" s="4"/>
      <c r="E31" s="30"/>
      <c r="F31" s="3">
        <f>'Standard Estimating'!P353*-1</f>
        <v>-2795.2931600000002</v>
      </c>
      <c r="G31" s="128"/>
      <c r="H31" s="4"/>
      <c r="I31" s="4"/>
      <c r="J31" s="4"/>
      <c r="K31" s="4"/>
      <c r="L31" s="4"/>
      <c r="M31" s="4"/>
      <c r="N31" s="4"/>
      <c r="O31" s="4"/>
      <c r="P31" s="4"/>
      <c r="Q31" s="4"/>
      <c r="R31" s="4"/>
      <c r="S31" s="4"/>
      <c r="T31" s="4"/>
      <c r="U31" s="4"/>
      <c r="V31" s="4"/>
      <c r="W31" s="4"/>
      <c r="X31" s="4"/>
      <c r="Y31" s="4"/>
      <c r="Z31" s="4"/>
    </row>
    <row r="32" spans="1:26" ht="12.75" customHeight="1">
      <c r="A32" s="30" t="s">
        <v>409</v>
      </c>
      <c r="B32" s="4" t="s">
        <v>421</v>
      </c>
      <c r="C32" s="4"/>
      <c r="D32" s="4"/>
      <c r="E32" s="4"/>
      <c r="F32" s="3">
        <f>'Standard Estimating'!P343*-1</f>
        <v>-129.6</v>
      </c>
      <c r="G32" s="4"/>
      <c r="H32" s="4"/>
      <c r="I32" s="4"/>
      <c r="J32" s="4"/>
      <c r="K32" s="4"/>
      <c r="L32" s="4"/>
      <c r="M32" s="4"/>
      <c r="N32" s="4"/>
      <c r="O32" s="4"/>
      <c r="P32" s="4"/>
      <c r="Q32" s="4"/>
      <c r="R32" s="4"/>
      <c r="S32" s="4"/>
      <c r="T32" s="4"/>
      <c r="U32" s="4"/>
      <c r="V32" s="4"/>
      <c r="W32" s="4"/>
      <c r="X32" s="4"/>
      <c r="Y32" s="4"/>
      <c r="Z32" s="4"/>
    </row>
    <row r="33" spans="1:26" ht="12.75" customHeight="1">
      <c r="A33" s="30" t="s">
        <v>409</v>
      </c>
      <c r="B33" s="4" t="s">
        <v>422</v>
      </c>
      <c r="C33" s="4"/>
      <c r="D33" s="4"/>
      <c r="E33" s="4"/>
      <c r="F33" s="3">
        <f>'Standard Estimating'!N377*-1</f>
        <v>-2068.4359999999997</v>
      </c>
      <c r="G33" s="4"/>
      <c r="H33" s="4"/>
      <c r="I33" s="4"/>
      <c r="J33" s="4"/>
      <c r="K33" s="4"/>
      <c r="L33" s="4"/>
      <c r="M33" s="4"/>
      <c r="N33" s="4"/>
      <c r="O33" s="4"/>
      <c r="P33" s="4"/>
      <c r="Q33" s="4"/>
      <c r="R33" s="4"/>
      <c r="S33" s="4"/>
      <c r="T33" s="4"/>
      <c r="U33" s="4"/>
      <c r="V33" s="4"/>
      <c r="W33" s="4"/>
      <c r="X33" s="4"/>
      <c r="Y33" s="4"/>
      <c r="Z33" s="4"/>
    </row>
    <row r="34" spans="1:26" ht="12.75" customHeight="1">
      <c r="A34" s="30" t="s">
        <v>409</v>
      </c>
      <c r="B34" s="4" t="s">
        <v>423</v>
      </c>
      <c r="C34" s="4"/>
      <c r="D34" s="4"/>
      <c r="E34" s="4"/>
      <c r="F34" s="3">
        <f>SUM('Standard Estimating'!P265)*-1</f>
        <v>-563.5</v>
      </c>
      <c r="G34" s="4"/>
      <c r="H34" s="4"/>
      <c r="I34" s="4"/>
      <c r="J34" s="4"/>
      <c r="K34" s="4"/>
      <c r="L34" s="4"/>
      <c r="M34" s="4"/>
      <c r="N34" s="4"/>
      <c r="O34" s="4"/>
      <c r="P34" s="4"/>
      <c r="Q34" s="4"/>
      <c r="R34" s="4"/>
      <c r="S34" s="4"/>
      <c r="T34" s="4"/>
      <c r="U34" s="4"/>
      <c r="V34" s="4"/>
      <c r="W34" s="4"/>
      <c r="X34" s="4"/>
      <c r="Y34" s="4"/>
      <c r="Z34" s="4"/>
    </row>
    <row r="35" spans="1:26" ht="12.75" customHeight="1">
      <c r="A35" s="30" t="s">
        <v>409</v>
      </c>
      <c r="B35" s="4" t="s">
        <v>424</v>
      </c>
      <c r="C35" s="4"/>
      <c r="D35" s="4"/>
      <c r="E35" s="4"/>
      <c r="F35" s="3">
        <f>'Standard Estimating'!P217*-1</f>
        <v>-13860</v>
      </c>
      <c r="G35" s="4"/>
      <c r="H35" s="4"/>
      <c r="I35" s="4"/>
      <c r="J35" s="4"/>
      <c r="K35" s="4"/>
      <c r="L35" s="4"/>
      <c r="M35" s="4"/>
      <c r="N35" s="4"/>
      <c r="O35" s="4"/>
      <c r="P35" s="4"/>
      <c r="Q35" s="4"/>
      <c r="R35" s="4"/>
      <c r="S35" s="4"/>
      <c r="T35" s="4"/>
      <c r="U35" s="4"/>
      <c r="V35" s="4"/>
      <c r="W35" s="4"/>
      <c r="X35" s="4"/>
      <c r="Y35" s="4"/>
      <c r="Z35" s="4"/>
    </row>
    <row r="36" spans="1:26" ht="12.75" customHeight="1">
      <c r="A36" s="30" t="s">
        <v>409</v>
      </c>
      <c r="B36" s="4" t="s">
        <v>425</v>
      </c>
      <c r="C36" s="4"/>
      <c r="D36" s="4"/>
      <c r="E36" s="4"/>
      <c r="F36" s="3">
        <f>'Standard Estimating'!P390*-1</f>
        <v>-1794.5240000000001</v>
      </c>
      <c r="G36" s="4"/>
      <c r="H36" s="4"/>
      <c r="I36" s="4"/>
      <c r="J36" s="4"/>
      <c r="K36" s="4"/>
      <c r="L36" s="4"/>
      <c r="M36" s="4"/>
      <c r="N36" s="4"/>
      <c r="O36" s="4"/>
      <c r="P36" s="4"/>
      <c r="Q36" s="4"/>
      <c r="R36" s="4"/>
      <c r="S36" s="4"/>
      <c r="T36" s="4"/>
      <c r="U36" s="4"/>
      <c r="V36" s="4"/>
      <c r="W36" s="4"/>
      <c r="X36" s="4"/>
      <c r="Y36" s="4"/>
      <c r="Z36" s="4"/>
    </row>
    <row r="37" spans="1:26" ht="12.75" customHeight="1">
      <c r="A37" s="30" t="s">
        <v>409</v>
      </c>
      <c r="B37" s="4" t="s">
        <v>560</v>
      </c>
      <c r="C37" s="4"/>
      <c r="D37" s="4"/>
      <c r="E37" s="4"/>
      <c r="F37" s="3">
        <f>'Standard Estimating'!P400*-1</f>
        <v>-77246.961350400001</v>
      </c>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114" t="s">
        <v>418</v>
      </c>
      <c r="B39" s="115"/>
      <c r="C39" s="115"/>
      <c r="D39" s="115"/>
      <c r="E39" s="115"/>
      <c r="F39" s="114"/>
      <c r="G39" s="115"/>
      <c r="H39" s="4"/>
      <c r="I39" s="4"/>
      <c r="J39" s="4"/>
      <c r="K39" s="4"/>
      <c r="L39" s="4"/>
      <c r="M39" s="4"/>
      <c r="N39" s="4"/>
      <c r="O39" s="4"/>
      <c r="P39" s="4"/>
      <c r="Q39" s="4"/>
      <c r="R39" s="4"/>
      <c r="S39" s="4"/>
      <c r="T39" s="4"/>
      <c r="U39" s="4"/>
      <c r="V39" s="4"/>
      <c r="W39" s="4"/>
      <c r="X39" s="4"/>
      <c r="Y39" s="4"/>
      <c r="Z39" s="4"/>
    </row>
    <row r="40" spans="1:26" ht="5.25" customHeight="1">
      <c r="A40" s="30"/>
      <c r="B40" s="4"/>
      <c r="C40" s="4"/>
      <c r="D40" s="4"/>
      <c r="E40" s="30"/>
      <c r="F40" s="3"/>
      <c r="G40" s="128"/>
      <c r="H40" s="4"/>
      <c r="I40" s="4"/>
      <c r="J40" s="4"/>
      <c r="K40" s="4"/>
      <c r="L40" s="4"/>
      <c r="M40" s="4"/>
      <c r="N40" s="4"/>
      <c r="O40" s="4"/>
      <c r="P40" s="4"/>
      <c r="Q40" s="4"/>
      <c r="R40" s="4"/>
      <c r="S40" s="4"/>
      <c r="T40" s="4"/>
      <c r="U40" s="4"/>
      <c r="V40" s="4"/>
      <c r="W40" s="4"/>
      <c r="X40" s="4"/>
      <c r="Y40" s="4"/>
      <c r="Z40" s="4"/>
    </row>
    <row r="41" spans="1:26" ht="12.75" customHeight="1">
      <c r="A41" s="4"/>
      <c r="B41" s="130">
        <f>'Standard Estimating'!N459</f>
        <v>447430.48518856236</v>
      </c>
      <c r="C41" s="4"/>
      <c r="D41" s="30"/>
      <c r="E41" s="30" t="s">
        <v>414</v>
      </c>
      <c r="F41" s="3">
        <f>F8+F12+F24</f>
        <v>447430.48518856219</v>
      </c>
      <c r="G41" s="4"/>
      <c r="H41" s="4"/>
      <c r="I41" s="4"/>
      <c r="J41" s="4"/>
      <c r="K41" s="4"/>
      <c r="L41" s="4"/>
      <c r="M41" s="4"/>
      <c r="N41" s="4"/>
      <c r="O41" s="4"/>
      <c r="P41" s="4"/>
      <c r="Q41" s="4"/>
      <c r="R41" s="4"/>
      <c r="S41" s="4"/>
      <c r="T41" s="4"/>
      <c r="U41" s="4"/>
      <c r="V41" s="4"/>
      <c r="W41" s="4"/>
      <c r="X41" s="4"/>
      <c r="Y41" s="4"/>
      <c r="Z41" s="4"/>
    </row>
    <row r="42" spans="1:26" ht="12.75" customHeight="1">
      <c r="A42" s="4"/>
      <c r="B42" s="76">
        <f>B41-F41</f>
        <v>0</v>
      </c>
      <c r="C42" s="4"/>
      <c r="D42" s="30"/>
      <c r="E42" s="30" t="s">
        <v>426</v>
      </c>
      <c r="F42" s="3">
        <f>F28</f>
        <v>-98618.124270400003</v>
      </c>
      <c r="G42" s="4"/>
      <c r="H42" s="4"/>
      <c r="I42" s="4"/>
      <c r="J42" s="4"/>
      <c r="K42" s="4"/>
      <c r="L42" s="4"/>
      <c r="M42" s="4"/>
      <c r="N42" s="4"/>
      <c r="O42" s="4"/>
      <c r="P42" s="4"/>
      <c r="Q42" s="4"/>
      <c r="R42" s="4"/>
      <c r="S42" s="4"/>
      <c r="T42" s="4"/>
      <c r="U42" s="4"/>
      <c r="V42" s="4"/>
      <c r="W42" s="4"/>
      <c r="X42" s="4"/>
      <c r="Y42" s="4"/>
      <c r="Z42" s="4"/>
    </row>
    <row r="43" spans="1:26" ht="12.75" customHeight="1">
      <c r="A43" s="4"/>
      <c r="B43" s="131" t="str">
        <f>IF(B42=0,"","error")</f>
        <v/>
      </c>
      <c r="C43" s="4"/>
      <c r="D43" s="30"/>
      <c r="E43" s="30"/>
      <c r="F43" s="3"/>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132"/>
      <c r="E44" s="132" t="s">
        <v>427</v>
      </c>
      <c r="F44" s="23">
        <f>SUM(F41:F42)</f>
        <v>348812.36091816216</v>
      </c>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30"/>
      <c r="E45" s="30" t="s">
        <v>415</v>
      </c>
      <c r="F45" s="3">
        <f>F44*0.1</f>
        <v>34881.236091816216</v>
      </c>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30"/>
      <c r="E46" s="30" t="s">
        <v>416</v>
      </c>
      <c r="F46" s="3">
        <f>F44+F45</f>
        <v>383693.59700997837</v>
      </c>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sheetData>
  <pageMargins left="0.7" right="0.7" top="0.90972222222222221" bottom="0.75" header="0" footer="0"/>
  <pageSetup paperSize="9" orientation="portrait" r:id="rId1"/>
  <headerFooter>
    <oddHeader>&amp;L&amp;G&amp;C
&amp;"-,Bold"Client Cost Report Breakdown
&amp;G</oddHeader>
    <oddFooter>&amp;LBlulevel Estimating Copyright 2024</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61"/>
  <sheetViews>
    <sheetView showGridLines="0" view="pageLayout" zoomScaleNormal="100" workbookViewId="0"/>
  </sheetViews>
  <sheetFormatPr defaultColWidth="14.453125" defaultRowHeight="15" customHeight="1"/>
  <cols>
    <col min="1" max="1" width="8" customWidth="1"/>
    <col min="2" max="2" width="1.81640625" customWidth="1"/>
    <col min="3" max="3" width="11.81640625" customWidth="1"/>
    <col min="4" max="4" width="9.08984375" customWidth="1"/>
    <col min="5" max="5" width="11.08984375" customWidth="1"/>
    <col min="6" max="6" width="22.26953125" customWidth="1"/>
    <col min="7" max="7" width="6.08984375" customWidth="1"/>
    <col min="8" max="8" width="18.54296875" customWidth="1"/>
    <col min="9" max="9" width="3.08984375" customWidth="1"/>
    <col min="10" max="14" width="9.08984375" hidden="1" customWidth="1"/>
    <col min="15" max="15" width="19.453125" customWidth="1"/>
    <col min="16" max="26" width="9.08984375" customWidth="1"/>
  </cols>
  <sheetData>
    <row r="1" spans="1:26" ht="12.75" customHeight="1">
      <c r="A1" s="116" t="s">
        <v>398</v>
      </c>
      <c r="B1" s="116"/>
      <c r="C1" s="110" t="str">
        <f>'Standard Client Breakdown+'!B1</f>
        <v>Project Building and Carpentry</v>
      </c>
      <c r="D1" s="9"/>
      <c r="E1" s="9"/>
      <c r="F1" s="9"/>
      <c r="G1" s="116" t="s">
        <v>399</v>
      </c>
      <c r="H1" s="116"/>
      <c r="I1" s="133"/>
      <c r="J1" s="4"/>
      <c r="K1" s="4"/>
      <c r="L1" s="4"/>
      <c r="M1" s="4"/>
      <c r="N1" s="4"/>
      <c r="O1" s="4"/>
      <c r="P1" s="4"/>
      <c r="Q1" s="4"/>
      <c r="R1" s="4"/>
      <c r="S1" s="4"/>
      <c r="T1" s="4"/>
      <c r="U1" s="4"/>
      <c r="V1" s="4"/>
      <c r="W1" s="4"/>
      <c r="X1" s="4"/>
      <c r="Y1" s="4"/>
      <c r="Z1" s="4"/>
    </row>
    <row r="2" spans="1:26" ht="12.75" customHeight="1">
      <c r="A2" s="134" t="s">
        <v>400</v>
      </c>
      <c r="B2" s="134"/>
      <c r="C2" s="135" t="str">
        <f>'Standard Client Breakdown+'!B2</f>
        <v>Bryce Clarke</v>
      </c>
      <c r="D2" s="12"/>
      <c r="E2" s="12"/>
      <c r="F2" s="12"/>
      <c r="G2" s="134" t="s">
        <v>401</v>
      </c>
      <c r="H2" s="134"/>
      <c r="I2" s="12"/>
      <c r="J2" s="4"/>
      <c r="K2" s="4"/>
      <c r="L2" s="4"/>
      <c r="M2" s="4"/>
      <c r="N2" s="4"/>
      <c r="O2" s="4"/>
      <c r="P2" s="4"/>
      <c r="Q2" s="4"/>
      <c r="R2" s="4"/>
      <c r="S2" s="4"/>
      <c r="T2" s="4"/>
      <c r="U2" s="4"/>
      <c r="V2" s="4"/>
      <c r="W2" s="4"/>
      <c r="X2" s="4"/>
      <c r="Y2" s="4"/>
      <c r="Z2" s="4"/>
    </row>
    <row r="3" spans="1:26" ht="12.75" customHeight="1">
      <c r="A3" s="134" t="s">
        <v>402</v>
      </c>
      <c r="B3" s="134"/>
      <c r="C3" s="135" t="str">
        <f>'Standard Client Breakdown+'!B3</f>
        <v>bryce@project-bc.com</v>
      </c>
      <c r="D3" s="12"/>
      <c r="E3" s="12"/>
      <c r="F3" s="12"/>
      <c r="G3" s="134" t="s">
        <v>403</v>
      </c>
      <c r="H3" s="134"/>
      <c r="I3" s="12"/>
      <c r="J3" s="4"/>
      <c r="K3" s="4"/>
      <c r="L3" s="4"/>
      <c r="M3" s="4"/>
      <c r="N3" s="4"/>
      <c r="O3" s="4"/>
      <c r="P3" s="4"/>
      <c r="Q3" s="4"/>
      <c r="R3" s="4"/>
      <c r="S3" s="4"/>
      <c r="T3" s="4"/>
      <c r="U3" s="4"/>
      <c r="V3" s="4"/>
      <c r="W3" s="4"/>
      <c r="X3" s="4"/>
      <c r="Y3" s="4"/>
      <c r="Z3" s="4"/>
    </row>
    <row r="4" spans="1:26" ht="12.75" customHeight="1">
      <c r="A4" s="134" t="s">
        <v>404</v>
      </c>
      <c r="B4" s="134"/>
      <c r="C4" s="135" t="str">
        <f>'Standard Client Breakdown+'!B4</f>
        <v>19 Burradoo Road, Bowral</v>
      </c>
      <c r="D4" s="12"/>
      <c r="E4" s="12"/>
      <c r="F4" s="12"/>
      <c r="G4" s="12"/>
      <c r="H4" s="12"/>
      <c r="I4" s="12"/>
      <c r="J4" s="4"/>
      <c r="K4" s="4"/>
      <c r="L4" s="4"/>
      <c r="M4" s="4"/>
      <c r="N4" s="4"/>
      <c r="O4" s="4"/>
      <c r="P4" s="4"/>
      <c r="Q4" s="4"/>
      <c r="R4" s="4"/>
      <c r="S4" s="4"/>
      <c r="T4" s="4"/>
      <c r="U4" s="4"/>
      <c r="V4" s="4"/>
      <c r="W4" s="4"/>
      <c r="X4" s="4"/>
      <c r="Y4" s="4"/>
      <c r="Z4" s="4"/>
    </row>
    <row r="5" spans="1:26" ht="5.25" customHeight="1">
      <c r="A5" s="14"/>
      <c r="B5" s="14"/>
      <c r="C5" s="107"/>
      <c r="D5" s="4"/>
      <c r="E5" s="4"/>
      <c r="F5" s="4"/>
      <c r="G5" s="4"/>
      <c r="H5" s="4"/>
      <c r="I5" s="4"/>
      <c r="J5" s="4"/>
      <c r="K5" s="4"/>
      <c r="L5" s="4"/>
      <c r="M5" s="4"/>
      <c r="N5" s="4"/>
      <c r="O5" s="4"/>
      <c r="P5" s="4"/>
      <c r="Q5" s="4"/>
      <c r="R5" s="4"/>
      <c r="S5" s="4"/>
      <c r="T5" s="4"/>
      <c r="U5" s="4"/>
      <c r="V5" s="4"/>
      <c r="W5" s="4"/>
      <c r="X5" s="4"/>
      <c r="Y5" s="4"/>
      <c r="Z5" s="4"/>
    </row>
    <row r="6" spans="1:26" ht="12.75" customHeight="1">
      <c r="A6" s="136" t="s">
        <v>428</v>
      </c>
      <c r="B6" s="136"/>
      <c r="C6" s="64"/>
      <c r="D6" s="64"/>
      <c r="E6" s="64"/>
      <c r="F6" s="64"/>
      <c r="G6" s="64"/>
      <c r="H6" s="64"/>
      <c r="I6" s="64"/>
      <c r="J6" s="4"/>
      <c r="K6" s="4"/>
      <c r="L6" s="4"/>
      <c r="M6" s="4"/>
      <c r="N6" s="4"/>
      <c r="O6" s="4"/>
      <c r="P6" s="4"/>
      <c r="Q6" s="4"/>
      <c r="R6" s="4"/>
      <c r="S6" s="4"/>
      <c r="T6" s="4"/>
      <c r="U6" s="4"/>
      <c r="V6" s="4"/>
      <c r="W6" s="4"/>
      <c r="X6" s="4"/>
      <c r="Y6" s="4"/>
      <c r="Z6" s="4"/>
    </row>
    <row r="7" spans="1:26" ht="4.5" customHeight="1">
      <c r="A7" s="4"/>
      <c r="B7" s="4"/>
      <c r="C7" s="4"/>
      <c r="D7" s="4"/>
      <c r="E7" s="4"/>
      <c r="F7" s="4"/>
      <c r="G7" s="4"/>
      <c r="H7" s="4"/>
      <c r="I7" s="4"/>
      <c r="J7" s="4"/>
      <c r="K7" s="4"/>
      <c r="L7" s="4"/>
      <c r="M7" s="4"/>
      <c r="N7" s="4"/>
      <c r="O7" s="4"/>
      <c r="P7" s="4"/>
      <c r="Q7" s="4"/>
      <c r="R7" s="4"/>
      <c r="S7" s="4"/>
      <c r="T7" s="4"/>
      <c r="U7" s="4"/>
      <c r="V7" s="4"/>
      <c r="W7" s="4"/>
      <c r="X7" s="4"/>
      <c r="Y7" s="4"/>
      <c r="Z7" s="4"/>
    </row>
    <row r="8" spans="1:26" ht="12.75" hidden="1" customHeight="1">
      <c r="A8" s="30"/>
      <c r="B8" s="30"/>
      <c r="C8" s="11"/>
      <c r="D8" s="4"/>
      <c r="E8" s="4"/>
      <c r="F8" s="30"/>
      <c r="G8" s="4"/>
      <c r="H8" s="4"/>
      <c r="I8" s="11"/>
      <c r="J8" s="4"/>
      <c r="K8" s="4"/>
      <c r="L8" s="4"/>
      <c r="M8" s="4"/>
      <c r="N8" s="4"/>
      <c r="O8" s="4"/>
      <c r="P8" s="4"/>
      <c r="Q8" s="4"/>
      <c r="R8" s="4"/>
      <c r="S8" s="4"/>
      <c r="T8" s="4"/>
      <c r="U8" s="4"/>
      <c r="V8" s="4"/>
      <c r="W8" s="4"/>
      <c r="X8" s="4"/>
      <c r="Y8" s="4"/>
      <c r="Z8" s="4"/>
    </row>
    <row r="9" spans="1:26" ht="4.5" hidden="1" customHeight="1">
      <c r="A9" s="4"/>
      <c r="B9" s="4"/>
      <c r="C9" s="4"/>
      <c r="D9" s="4"/>
      <c r="E9" s="4"/>
      <c r="F9" s="4"/>
      <c r="G9" s="4"/>
      <c r="H9" s="4"/>
      <c r="I9" s="31"/>
      <c r="J9" s="4"/>
      <c r="K9" s="4"/>
      <c r="L9" s="4"/>
      <c r="M9" s="4"/>
      <c r="N9" s="4"/>
      <c r="O9" s="4"/>
      <c r="P9" s="4"/>
      <c r="Q9" s="4"/>
      <c r="R9" s="4"/>
      <c r="S9" s="4"/>
      <c r="T9" s="4"/>
      <c r="U9" s="4"/>
      <c r="V9" s="4"/>
      <c r="W9" s="4"/>
      <c r="X9" s="4"/>
      <c r="Y9" s="4"/>
      <c r="Z9" s="4"/>
    </row>
    <row r="10" spans="1:26" ht="12.75" hidden="1" customHeight="1">
      <c r="A10" s="30"/>
      <c r="B10" s="30"/>
      <c r="C10" s="11"/>
      <c r="D10" s="4"/>
      <c r="E10" s="4"/>
      <c r="F10" s="30"/>
      <c r="G10" s="4"/>
      <c r="H10" s="4"/>
      <c r="I10" s="4"/>
      <c r="J10" s="4"/>
      <c r="K10" s="4"/>
      <c r="L10" s="4"/>
      <c r="M10" s="4"/>
      <c r="N10" s="4"/>
      <c r="O10" s="4"/>
      <c r="P10" s="4"/>
      <c r="Q10" s="4"/>
      <c r="R10" s="4"/>
      <c r="S10" s="4"/>
      <c r="T10" s="4"/>
      <c r="U10" s="4"/>
      <c r="V10" s="4"/>
      <c r="W10" s="4"/>
      <c r="X10" s="4"/>
      <c r="Y10" s="4"/>
      <c r="Z10" s="4"/>
    </row>
    <row r="11" spans="1:26" ht="12.75" customHeight="1">
      <c r="A11" s="30"/>
      <c r="B11" s="137" t="s">
        <v>299</v>
      </c>
      <c r="C11" s="138"/>
      <c r="D11" s="138"/>
      <c r="E11" s="138"/>
      <c r="F11" s="138"/>
      <c r="G11" s="138"/>
      <c r="H11" s="139"/>
      <c r="I11" s="140"/>
      <c r="J11" s="4"/>
      <c r="K11" s="4"/>
      <c r="L11" s="4"/>
      <c r="M11" s="4"/>
      <c r="N11" s="4"/>
      <c r="O11" s="4"/>
      <c r="P11" s="4"/>
      <c r="Q11" s="4"/>
      <c r="R11" s="4"/>
      <c r="S11" s="4"/>
      <c r="T11" s="4"/>
      <c r="U11" s="4"/>
      <c r="V11" s="4"/>
      <c r="W11" s="4"/>
      <c r="X11" s="4"/>
      <c r="Y11" s="4"/>
      <c r="Z11" s="4"/>
    </row>
    <row r="12" spans="1:26" ht="12.75" customHeight="1">
      <c r="A12" s="30"/>
      <c r="B12" s="30"/>
      <c r="C12" s="9" t="s">
        <v>313</v>
      </c>
      <c r="D12" s="9"/>
      <c r="E12" s="9"/>
      <c r="F12" s="9"/>
      <c r="G12" s="9"/>
      <c r="H12" s="141">
        <f>'Standard Estimating'!W9</f>
        <v>7659.4177157142785</v>
      </c>
      <c r="I12" s="142"/>
      <c r="J12" s="4"/>
      <c r="K12" s="4"/>
      <c r="L12" s="4"/>
      <c r="M12" s="4"/>
      <c r="N12" s="4"/>
      <c r="O12" s="4"/>
      <c r="P12" s="4"/>
      <c r="Q12" s="4"/>
      <c r="R12" s="4"/>
      <c r="S12" s="4"/>
      <c r="T12" s="4"/>
      <c r="U12" s="4"/>
      <c r="V12" s="4"/>
      <c r="W12" s="4"/>
      <c r="X12" s="4"/>
      <c r="Y12" s="4"/>
      <c r="Z12" s="4"/>
    </row>
    <row r="13" spans="1:26" ht="12.75" customHeight="1">
      <c r="A13" s="30"/>
      <c r="B13" s="30"/>
      <c r="C13" s="9" t="s">
        <v>301</v>
      </c>
      <c r="D13" s="9"/>
      <c r="E13" s="9"/>
      <c r="F13" s="9"/>
      <c r="G13" s="9"/>
      <c r="H13" s="141">
        <f>'Standard Estimating'!W418</f>
        <v>16331</v>
      </c>
      <c r="I13" s="142"/>
      <c r="J13" s="4"/>
      <c r="K13" s="4"/>
      <c r="L13" s="4"/>
      <c r="M13" s="4"/>
      <c r="N13" s="4"/>
      <c r="O13" s="4"/>
      <c r="P13" s="4"/>
      <c r="Q13" s="4"/>
      <c r="R13" s="4"/>
      <c r="S13" s="4"/>
      <c r="T13" s="4"/>
      <c r="U13" s="4"/>
      <c r="V13" s="4"/>
      <c r="W13" s="4"/>
      <c r="X13" s="4"/>
      <c r="Y13" s="4"/>
      <c r="Z13" s="4"/>
    </row>
    <row r="14" spans="1:26" ht="12.75" customHeight="1">
      <c r="A14" s="30"/>
      <c r="B14" s="30"/>
      <c r="C14" s="9"/>
      <c r="D14" s="9"/>
      <c r="E14" s="9"/>
      <c r="F14" s="9"/>
      <c r="G14" s="9"/>
      <c r="H14" s="9"/>
      <c r="I14" s="142"/>
      <c r="J14" s="4"/>
      <c r="K14" s="4"/>
      <c r="L14" s="4"/>
      <c r="M14" s="4"/>
      <c r="N14" s="4"/>
      <c r="O14" s="4"/>
      <c r="P14" s="4"/>
      <c r="Q14" s="4"/>
      <c r="R14" s="4"/>
      <c r="S14" s="4"/>
      <c r="T14" s="4"/>
      <c r="U14" s="4"/>
      <c r="V14" s="4"/>
      <c r="W14" s="4"/>
      <c r="X14" s="4"/>
      <c r="Y14" s="4"/>
      <c r="Z14" s="4"/>
    </row>
    <row r="15" spans="1:26" ht="12.75" customHeight="1">
      <c r="A15" s="30"/>
      <c r="B15" s="137" t="s">
        <v>429</v>
      </c>
      <c r="C15" s="138"/>
      <c r="D15" s="138"/>
      <c r="E15" s="138"/>
      <c r="F15" s="138"/>
      <c r="G15" s="138"/>
      <c r="H15" s="143"/>
      <c r="I15" s="140"/>
      <c r="J15" s="4"/>
      <c r="K15" s="4"/>
      <c r="L15" s="4"/>
      <c r="M15" s="4"/>
      <c r="N15" s="4"/>
      <c r="O15" s="4"/>
      <c r="P15" s="4"/>
      <c r="Q15" s="4"/>
      <c r="R15" s="4"/>
      <c r="S15" s="4"/>
      <c r="T15" s="4"/>
      <c r="U15" s="4"/>
      <c r="V15" s="4"/>
      <c r="W15" s="4"/>
      <c r="X15" s="4"/>
      <c r="Y15" s="4"/>
      <c r="Z15" s="4"/>
    </row>
    <row r="16" spans="1:26" ht="12.75" customHeight="1">
      <c r="A16" s="30"/>
      <c r="B16" s="30"/>
      <c r="C16" s="9" t="s">
        <v>7</v>
      </c>
      <c r="D16" s="9"/>
      <c r="E16" s="9"/>
      <c r="F16" s="9"/>
      <c r="G16" s="9"/>
      <c r="H16" s="141">
        <f>'Standard Estimating'!W53</f>
        <v>15304.623304000001</v>
      </c>
      <c r="I16" s="142"/>
      <c r="J16" s="4"/>
      <c r="K16" s="4"/>
      <c r="L16" s="4"/>
      <c r="M16" s="4"/>
      <c r="N16" s="4"/>
      <c r="O16" s="4"/>
      <c r="P16" s="4"/>
      <c r="Q16" s="4"/>
      <c r="R16" s="4"/>
      <c r="S16" s="4"/>
      <c r="T16" s="4"/>
      <c r="U16" s="4"/>
      <c r="V16" s="4"/>
      <c r="W16" s="4"/>
      <c r="X16" s="4"/>
      <c r="Y16" s="4"/>
      <c r="Z16" s="4"/>
    </row>
    <row r="17" spans="1:26" ht="12.75" customHeight="1">
      <c r="A17" s="30"/>
      <c r="B17" s="30"/>
      <c r="C17" s="9" t="s">
        <v>112</v>
      </c>
      <c r="D17" s="9"/>
      <c r="E17" s="9"/>
      <c r="F17" s="9"/>
      <c r="G17" s="9"/>
      <c r="H17" s="141">
        <f>VLOOKUP(C17,'Standard Estimating'!$AC$11:$AD$665,2,0)</f>
        <v>17820.099999999999</v>
      </c>
      <c r="I17" s="142"/>
      <c r="J17" s="4"/>
      <c r="K17" s="4"/>
      <c r="L17" s="4"/>
      <c r="M17" s="4"/>
      <c r="N17" s="4"/>
      <c r="O17" s="4"/>
      <c r="P17" s="4"/>
      <c r="Q17" s="4"/>
      <c r="R17" s="4"/>
      <c r="S17" s="4"/>
      <c r="T17" s="4"/>
      <c r="U17" s="4"/>
      <c r="V17" s="4"/>
      <c r="W17" s="4"/>
      <c r="X17" s="4"/>
      <c r="Y17" s="4"/>
      <c r="Z17" s="4"/>
    </row>
    <row r="18" spans="1:26" ht="12.75" customHeight="1">
      <c r="A18" s="30"/>
      <c r="B18" s="30"/>
      <c r="C18" s="9" t="s">
        <v>5</v>
      </c>
      <c r="D18" s="9"/>
      <c r="E18" s="9"/>
      <c r="F18" s="9"/>
      <c r="G18" s="9"/>
      <c r="H18" s="141">
        <f>VLOOKUP(C18,'Standard Estimating'!$AC$11:$AD$665,2,0)</f>
        <v>1229.4281735999998</v>
      </c>
      <c r="I18" s="142"/>
      <c r="J18" s="4"/>
      <c r="K18" s="4"/>
      <c r="L18" s="4"/>
      <c r="M18" s="4"/>
      <c r="N18" s="4"/>
      <c r="O18" s="4"/>
      <c r="P18" s="4"/>
      <c r="Q18" s="4"/>
      <c r="R18" s="4"/>
      <c r="S18" s="4"/>
      <c r="T18" s="4"/>
      <c r="U18" s="4"/>
      <c r="V18" s="4"/>
      <c r="W18" s="4"/>
      <c r="X18" s="4"/>
      <c r="Y18" s="4"/>
      <c r="Z18" s="4"/>
    </row>
    <row r="19" spans="1:26" ht="12.75" customHeight="1">
      <c r="A19" s="30"/>
      <c r="B19" s="30"/>
      <c r="C19" s="9" t="s">
        <v>24</v>
      </c>
      <c r="D19" s="9"/>
      <c r="E19" s="9"/>
      <c r="F19" s="9"/>
      <c r="G19" s="9"/>
      <c r="H19" s="141">
        <f>'Standard Estimating'!W67</f>
        <v>12326.834416000002</v>
      </c>
      <c r="I19" s="142"/>
      <c r="J19" s="4" t="e">
        <f>#REF!+#REF!</f>
        <v>#REF!</v>
      </c>
      <c r="K19" s="4"/>
      <c r="L19" s="4"/>
      <c r="M19" s="4"/>
      <c r="N19" s="4"/>
      <c r="O19" s="4"/>
      <c r="P19" s="4"/>
      <c r="Q19" s="4"/>
      <c r="R19" s="4"/>
      <c r="S19" s="4"/>
      <c r="T19" s="4"/>
      <c r="U19" s="4"/>
      <c r="V19" s="4"/>
      <c r="W19" s="4"/>
      <c r="X19" s="4"/>
      <c r="Y19" s="4"/>
      <c r="Z19" s="4"/>
    </row>
    <row r="20" spans="1:26" ht="12.75" customHeight="1">
      <c r="A20" s="30"/>
      <c r="B20" s="30"/>
      <c r="C20" s="9" t="s">
        <v>207</v>
      </c>
      <c r="D20" s="9"/>
      <c r="E20" s="9"/>
      <c r="F20" s="9"/>
      <c r="G20" s="9"/>
      <c r="H20" s="141">
        <f>VLOOKUP(C20,'Standard Estimating'!$AC$11:$AD$665,2,0)</f>
        <v>2752.51380832</v>
      </c>
      <c r="I20" s="142"/>
      <c r="J20" s="4"/>
      <c r="K20" s="4"/>
      <c r="L20" s="4"/>
      <c r="M20" s="4"/>
      <c r="N20" s="4"/>
      <c r="O20" s="4"/>
      <c r="P20" s="4"/>
      <c r="Q20" s="4"/>
      <c r="R20" s="4"/>
      <c r="S20" s="4"/>
      <c r="T20" s="4"/>
      <c r="U20" s="4"/>
      <c r="V20" s="4"/>
      <c r="W20" s="4"/>
      <c r="X20" s="4"/>
      <c r="Y20" s="4"/>
      <c r="Z20" s="4"/>
    </row>
    <row r="21" spans="1:26" ht="12.75" customHeight="1">
      <c r="A21" s="30"/>
      <c r="B21" s="30"/>
      <c r="C21" s="9" t="s">
        <v>240</v>
      </c>
      <c r="D21" s="9"/>
      <c r="E21" s="9"/>
      <c r="F21" s="9"/>
      <c r="G21" s="9"/>
      <c r="H21" s="141">
        <f>VLOOKUP(C21,'Standard Estimating'!$AC$11:$AD$665,2,0)</f>
        <v>16382.9613488</v>
      </c>
      <c r="I21" s="142"/>
      <c r="J21" s="4"/>
      <c r="K21" s="4"/>
      <c r="L21" s="4"/>
      <c r="M21" s="4"/>
      <c r="N21" s="4"/>
      <c r="O21" s="4"/>
      <c r="P21" s="4"/>
      <c r="Q21" s="4"/>
      <c r="R21" s="4"/>
      <c r="S21" s="4"/>
      <c r="T21" s="4"/>
      <c r="U21" s="4"/>
      <c r="V21" s="4"/>
      <c r="W21" s="4"/>
      <c r="X21" s="4"/>
      <c r="Y21" s="4"/>
      <c r="Z21" s="4"/>
    </row>
    <row r="22" spans="1:26" ht="12.75" customHeight="1">
      <c r="A22" s="30"/>
      <c r="B22" s="30"/>
      <c r="C22" s="9"/>
      <c r="D22" s="9"/>
      <c r="E22" s="9"/>
      <c r="F22" s="9"/>
      <c r="G22" s="9"/>
      <c r="H22" s="9"/>
      <c r="I22" s="142"/>
      <c r="J22" s="4" t="s">
        <v>430</v>
      </c>
      <c r="K22" s="4"/>
      <c r="L22" s="4"/>
      <c r="M22" s="4"/>
      <c r="N22" s="4"/>
      <c r="O22" s="4"/>
      <c r="P22" s="4"/>
      <c r="Q22" s="4"/>
      <c r="R22" s="4"/>
      <c r="S22" s="4"/>
      <c r="T22" s="4"/>
      <c r="U22" s="4"/>
      <c r="V22" s="4"/>
      <c r="W22" s="4"/>
      <c r="X22" s="4"/>
      <c r="Y22" s="4"/>
      <c r="Z22" s="4"/>
    </row>
    <row r="23" spans="1:26" ht="12.75" customHeight="1">
      <c r="A23" s="30"/>
      <c r="B23" s="137" t="s">
        <v>431</v>
      </c>
      <c r="C23" s="138"/>
      <c r="D23" s="138"/>
      <c r="E23" s="138"/>
      <c r="F23" s="138"/>
      <c r="G23" s="138"/>
      <c r="H23" s="139"/>
      <c r="I23" s="140"/>
      <c r="J23" s="4"/>
      <c r="K23" s="4"/>
      <c r="L23" s="4"/>
      <c r="M23" s="4"/>
      <c r="N23" s="4"/>
      <c r="O23" s="144"/>
      <c r="P23" s="4"/>
      <c r="Q23" s="4"/>
      <c r="R23" s="4"/>
      <c r="S23" s="4"/>
      <c r="T23" s="4"/>
      <c r="U23" s="4"/>
      <c r="V23" s="4"/>
      <c r="W23" s="4"/>
      <c r="X23" s="4"/>
      <c r="Y23" s="4"/>
      <c r="Z23" s="4"/>
    </row>
    <row r="24" spans="1:26" ht="12.75" customHeight="1">
      <c r="A24" s="30"/>
      <c r="B24" s="30"/>
      <c r="C24" s="9" t="s">
        <v>43</v>
      </c>
      <c r="D24" s="9"/>
      <c r="E24" s="9"/>
      <c r="F24" s="9"/>
      <c r="G24" s="9"/>
      <c r="H24" s="141">
        <f>'Standard Estimating'!P87</f>
        <v>23771.602310000002</v>
      </c>
      <c r="I24" s="142"/>
      <c r="J24" s="4"/>
      <c r="K24" s="4"/>
      <c r="L24" s="4"/>
      <c r="M24" s="4"/>
      <c r="N24" s="4"/>
      <c r="O24" s="4"/>
      <c r="P24" s="4"/>
      <c r="Q24" s="4"/>
      <c r="R24" s="4"/>
      <c r="S24" s="4"/>
      <c r="T24" s="4"/>
      <c r="U24" s="4"/>
      <c r="V24" s="4"/>
      <c r="W24" s="4"/>
      <c r="X24" s="4"/>
      <c r="Y24" s="4"/>
      <c r="Z24" s="4"/>
    </row>
    <row r="25" spans="1:26" ht="12.75" customHeight="1">
      <c r="A25" s="30"/>
      <c r="B25" s="30"/>
      <c r="C25" s="9" t="s">
        <v>50</v>
      </c>
      <c r="D25" s="9"/>
      <c r="E25" s="9"/>
      <c r="F25" s="9"/>
      <c r="G25" s="9"/>
      <c r="H25" s="141">
        <f>'Standard Estimating'!P99</f>
        <v>13788.985175299998</v>
      </c>
      <c r="I25" s="142"/>
      <c r="J25" s="4"/>
      <c r="K25" s="4"/>
      <c r="L25" s="4"/>
      <c r="M25" s="4"/>
      <c r="N25" s="4"/>
      <c r="O25" s="4"/>
      <c r="P25" s="4"/>
      <c r="Q25" s="4"/>
      <c r="R25" s="4"/>
      <c r="S25" s="4"/>
      <c r="T25" s="4"/>
      <c r="U25" s="4"/>
      <c r="V25" s="4"/>
      <c r="W25" s="4"/>
      <c r="X25" s="4"/>
      <c r="Y25" s="4"/>
      <c r="Z25" s="4"/>
    </row>
    <row r="26" spans="1:26" ht="12.75" customHeight="1">
      <c r="A26" s="30"/>
      <c r="B26" s="30"/>
      <c r="C26" s="9"/>
      <c r="D26" s="9"/>
      <c r="E26" s="9"/>
      <c r="F26" s="9"/>
      <c r="G26" s="9"/>
      <c r="H26" s="9"/>
      <c r="I26" s="142"/>
      <c r="J26" s="4"/>
      <c r="K26" s="4"/>
      <c r="L26" s="4"/>
      <c r="M26" s="4"/>
      <c r="N26" s="4"/>
      <c r="O26" s="4"/>
      <c r="P26" s="4"/>
      <c r="Q26" s="4"/>
      <c r="R26" s="4"/>
      <c r="S26" s="4"/>
      <c r="T26" s="4"/>
      <c r="U26" s="4"/>
      <c r="V26" s="4"/>
      <c r="W26" s="4"/>
      <c r="X26" s="4"/>
      <c r="Y26" s="4"/>
      <c r="Z26" s="4"/>
    </row>
    <row r="27" spans="1:26" ht="12.75" customHeight="1">
      <c r="A27" s="30"/>
      <c r="B27" s="137" t="s">
        <v>432</v>
      </c>
      <c r="C27" s="138"/>
      <c r="D27" s="138"/>
      <c r="E27" s="138"/>
      <c r="F27" s="138"/>
      <c r="G27" s="138"/>
      <c r="H27" s="138"/>
      <c r="I27" s="140"/>
      <c r="J27" s="4"/>
      <c r="K27" s="4"/>
      <c r="L27" s="4"/>
      <c r="M27" s="4"/>
      <c r="N27" s="4"/>
      <c r="O27" s="4"/>
      <c r="P27" s="4"/>
      <c r="Q27" s="4"/>
      <c r="R27" s="4"/>
      <c r="S27" s="4"/>
      <c r="T27" s="4"/>
      <c r="U27" s="4"/>
      <c r="V27" s="4"/>
      <c r="W27" s="4"/>
      <c r="X27" s="4"/>
      <c r="Y27" s="4"/>
      <c r="Z27" s="4"/>
    </row>
    <row r="28" spans="1:26" ht="12.75" customHeight="1">
      <c r="A28" s="30"/>
      <c r="B28" s="30"/>
      <c r="C28" s="9" t="s">
        <v>55</v>
      </c>
      <c r="D28" s="9"/>
      <c r="E28" s="9"/>
      <c r="F28" s="9"/>
      <c r="G28" s="9"/>
      <c r="H28" s="141">
        <f>'Standard Estimating'!P111</f>
        <v>1590</v>
      </c>
      <c r="I28" s="142"/>
      <c r="J28" s="4"/>
      <c r="K28" s="4"/>
      <c r="L28" s="4"/>
      <c r="M28" s="4"/>
      <c r="N28" s="4"/>
      <c r="O28" s="4"/>
      <c r="P28" s="4"/>
      <c r="Q28" s="4"/>
      <c r="R28" s="4"/>
      <c r="S28" s="4"/>
      <c r="T28" s="4"/>
      <c r="U28" s="4"/>
      <c r="V28" s="4"/>
      <c r="W28" s="4"/>
      <c r="X28" s="4"/>
      <c r="Y28" s="4"/>
      <c r="Z28" s="4"/>
    </row>
    <row r="29" spans="1:26" ht="12.75" customHeight="1">
      <c r="A29" s="30"/>
      <c r="B29" s="30"/>
      <c r="C29" s="9"/>
      <c r="D29" s="9"/>
      <c r="E29" s="9"/>
      <c r="F29" s="9"/>
      <c r="G29" s="9"/>
      <c r="H29" s="141"/>
      <c r="I29" s="142"/>
      <c r="J29" s="4"/>
      <c r="K29" s="4"/>
      <c r="L29" s="4"/>
      <c r="M29" s="4"/>
      <c r="N29" s="4"/>
      <c r="O29" s="4"/>
      <c r="P29" s="4"/>
      <c r="Q29" s="4"/>
      <c r="R29" s="4"/>
      <c r="S29" s="4"/>
      <c r="T29" s="4"/>
      <c r="U29" s="4"/>
      <c r="V29" s="4"/>
      <c r="W29" s="4"/>
      <c r="X29" s="4"/>
      <c r="Y29" s="4"/>
      <c r="Z29" s="4"/>
    </row>
    <row r="30" spans="1:26" ht="12.75" customHeight="1">
      <c r="A30" s="30"/>
      <c r="B30" s="137" t="s">
        <v>58</v>
      </c>
      <c r="C30" s="138"/>
      <c r="D30" s="138"/>
      <c r="E30" s="138"/>
      <c r="F30" s="138"/>
      <c r="G30" s="138"/>
      <c r="H30" s="138"/>
      <c r="I30" s="140"/>
      <c r="J30" s="4"/>
      <c r="K30" s="4"/>
      <c r="L30" s="4"/>
      <c r="M30" s="4"/>
      <c r="N30" s="4"/>
      <c r="O30" s="4"/>
      <c r="P30" s="4"/>
      <c r="Q30" s="4"/>
      <c r="R30" s="4"/>
      <c r="S30" s="4"/>
      <c r="T30" s="4"/>
      <c r="U30" s="4"/>
      <c r="V30" s="4"/>
      <c r="W30" s="4"/>
      <c r="X30" s="4"/>
      <c r="Y30" s="4"/>
      <c r="Z30" s="4"/>
    </row>
    <row r="31" spans="1:26" ht="12.75" customHeight="1">
      <c r="A31" s="30"/>
      <c r="B31" s="30"/>
      <c r="C31" s="9" t="s">
        <v>61</v>
      </c>
      <c r="D31" s="9"/>
      <c r="E31" s="9"/>
      <c r="F31" s="9"/>
      <c r="G31" s="9"/>
      <c r="H31" s="141">
        <f>VLOOKUP(C31,'Standard Estimating'!$AC$11:$AD$665,2,0)</f>
        <v>9218.737079999999</v>
      </c>
      <c r="I31" s="142"/>
      <c r="J31" s="4"/>
      <c r="K31" s="4"/>
      <c r="L31" s="4"/>
      <c r="M31" s="4"/>
      <c r="N31" s="4"/>
      <c r="O31" s="4"/>
      <c r="P31" s="4"/>
      <c r="Q31" s="4"/>
      <c r="R31" s="4"/>
      <c r="S31" s="4"/>
      <c r="T31" s="4"/>
      <c r="U31" s="4"/>
      <c r="V31" s="4"/>
      <c r="W31" s="4"/>
      <c r="X31" s="4"/>
      <c r="Y31" s="4"/>
      <c r="Z31" s="4"/>
    </row>
    <row r="32" spans="1:26" ht="12.75" customHeight="1">
      <c r="A32" s="30"/>
      <c r="B32" s="30"/>
      <c r="C32" s="9" t="s">
        <v>65</v>
      </c>
      <c r="D32" s="9"/>
      <c r="E32" s="9"/>
      <c r="F32" s="9"/>
      <c r="G32" s="9"/>
      <c r="H32" s="141">
        <f>VLOOKUP(C32,'Standard Estimating'!$AC$11:$AD$665,2,0)</f>
        <v>14422.269345000002</v>
      </c>
      <c r="I32" s="142"/>
      <c r="J32" s="4"/>
      <c r="K32" s="4"/>
      <c r="L32" s="4"/>
      <c r="M32" s="4"/>
      <c r="N32" s="4"/>
      <c r="O32" s="4"/>
      <c r="P32" s="4"/>
      <c r="Q32" s="4"/>
      <c r="R32" s="4"/>
      <c r="S32" s="4"/>
      <c r="T32" s="4"/>
      <c r="U32" s="4"/>
      <c r="V32" s="4"/>
      <c r="W32" s="4"/>
      <c r="X32" s="4"/>
      <c r="Y32" s="4"/>
      <c r="Z32" s="4"/>
    </row>
    <row r="33" spans="1:26" ht="12.75" customHeight="1">
      <c r="A33" s="30"/>
      <c r="B33" s="30"/>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30"/>
      <c r="B34" s="137" t="s">
        <v>68</v>
      </c>
      <c r="C34" s="138"/>
      <c r="D34" s="138"/>
      <c r="E34" s="138"/>
      <c r="F34" s="138"/>
      <c r="G34" s="138"/>
      <c r="H34" s="138"/>
      <c r="I34" s="140"/>
      <c r="J34" s="4"/>
      <c r="K34" s="4"/>
      <c r="L34" s="4"/>
      <c r="M34" s="4"/>
      <c r="N34" s="4"/>
      <c r="O34" s="4"/>
      <c r="P34" s="4"/>
      <c r="Q34" s="4"/>
      <c r="R34" s="4"/>
      <c r="S34" s="4"/>
      <c r="T34" s="4"/>
      <c r="U34" s="4"/>
      <c r="V34" s="4"/>
      <c r="W34" s="4"/>
      <c r="X34" s="4"/>
      <c r="Y34" s="4"/>
      <c r="Z34" s="4"/>
    </row>
    <row r="35" spans="1:26" ht="12.75" customHeight="1">
      <c r="A35" s="30"/>
      <c r="B35" s="30"/>
      <c r="C35" s="9" t="s">
        <v>82</v>
      </c>
      <c r="D35" s="9"/>
      <c r="E35" s="9"/>
      <c r="F35" s="9"/>
      <c r="G35" s="9"/>
      <c r="H35" s="141">
        <f>VLOOKUP(C35,'Standard Estimating'!$AC$11:$AD$665,2,0)</f>
        <v>16154.2636</v>
      </c>
      <c r="I35" s="142"/>
      <c r="J35" s="4"/>
      <c r="K35" s="4"/>
      <c r="L35" s="4"/>
      <c r="M35" s="4"/>
      <c r="N35" s="4"/>
      <c r="O35" s="4"/>
      <c r="P35" s="4"/>
      <c r="Q35" s="4"/>
      <c r="R35" s="4"/>
      <c r="S35" s="4"/>
      <c r="T35" s="4"/>
      <c r="U35" s="4"/>
      <c r="V35" s="4"/>
      <c r="W35" s="4"/>
      <c r="X35" s="4"/>
      <c r="Y35" s="4"/>
      <c r="Z35" s="4"/>
    </row>
    <row r="36" spans="1:26" ht="12.75" customHeight="1">
      <c r="A36" s="30"/>
      <c r="B36" s="30"/>
      <c r="C36" s="9" t="s">
        <v>433</v>
      </c>
      <c r="D36" s="9"/>
      <c r="E36" s="9"/>
      <c r="F36" s="9"/>
      <c r="G36" s="9"/>
      <c r="H36" s="141">
        <f>'Standard Estimating'!P147</f>
        <v>16375.897280000001</v>
      </c>
      <c r="I36" s="142"/>
      <c r="J36" s="4" t="s">
        <v>434</v>
      </c>
      <c r="K36" s="4"/>
      <c r="L36" s="4"/>
      <c r="M36" s="4"/>
      <c r="N36" s="4"/>
      <c r="O36" s="4"/>
      <c r="P36" s="4"/>
      <c r="Q36" s="4"/>
      <c r="R36" s="4"/>
      <c r="S36" s="4"/>
      <c r="T36" s="4"/>
      <c r="U36" s="4"/>
      <c r="V36" s="4"/>
      <c r="W36" s="4"/>
      <c r="X36" s="4"/>
      <c r="Y36" s="4"/>
      <c r="Z36" s="4"/>
    </row>
    <row r="37" spans="1:26" ht="12.75" customHeight="1">
      <c r="A37" s="30"/>
      <c r="B37" s="30"/>
      <c r="C37" s="9"/>
      <c r="D37" s="9"/>
      <c r="E37" s="9"/>
      <c r="F37" s="9"/>
      <c r="G37" s="9"/>
      <c r="H37" s="141"/>
      <c r="I37" s="142"/>
      <c r="J37" s="4"/>
      <c r="K37" s="4"/>
      <c r="L37" s="4"/>
      <c r="M37" s="4"/>
      <c r="N37" s="4"/>
      <c r="O37" s="4"/>
      <c r="P37" s="4"/>
      <c r="Q37" s="4"/>
      <c r="R37" s="4"/>
      <c r="S37" s="4"/>
      <c r="T37" s="4"/>
      <c r="U37" s="4"/>
      <c r="V37" s="4"/>
      <c r="W37" s="4"/>
      <c r="X37" s="4"/>
      <c r="Y37" s="4"/>
      <c r="Z37" s="4"/>
    </row>
    <row r="38" spans="1:26" ht="12.75" customHeight="1">
      <c r="A38" s="30"/>
      <c r="B38" s="137" t="s">
        <v>435</v>
      </c>
      <c r="C38" s="138"/>
      <c r="D38" s="138"/>
      <c r="E38" s="138"/>
      <c r="F38" s="138"/>
      <c r="G38" s="138"/>
      <c r="H38" s="138"/>
      <c r="I38" s="140"/>
      <c r="J38" s="4"/>
      <c r="K38" s="4"/>
      <c r="L38" s="4"/>
      <c r="M38" s="4"/>
      <c r="N38" s="4"/>
      <c r="O38" s="4"/>
      <c r="P38" s="4"/>
      <c r="Q38" s="4"/>
      <c r="R38" s="4"/>
      <c r="S38" s="4"/>
      <c r="T38" s="4"/>
      <c r="U38" s="4"/>
      <c r="V38" s="4"/>
      <c r="W38" s="4"/>
      <c r="X38" s="4"/>
      <c r="Y38" s="4"/>
      <c r="Z38" s="4"/>
    </row>
    <row r="39" spans="1:26" ht="12.75" customHeight="1">
      <c r="A39" s="30"/>
      <c r="B39" s="30"/>
      <c r="C39" s="9" t="s">
        <v>39</v>
      </c>
      <c r="D39" s="9"/>
      <c r="E39" s="9"/>
      <c r="F39" s="9"/>
      <c r="G39" s="9"/>
      <c r="H39" s="141">
        <f>VLOOKUP(C39,'Standard Estimating'!$AC$11:$AD$665,2,0)</f>
        <v>15901.864035000002</v>
      </c>
      <c r="I39" s="142"/>
      <c r="J39" s="4" t="e">
        <f>#REF!+#REF!</f>
        <v>#REF!</v>
      </c>
      <c r="K39" s="4"/>
      <c r="L39" s="4"/>
      <c r="M39" s="4"/>
      <c r="N39" s="4"/>
      <c r="O39" s="4"/>
      <c r="P39" s="4"/>
      <c r="Q39" s="4"/>
      <c r="R39" s="4"/>
      <c r="S39" s="4"/>
      <c r="T39" s="4"/>
      <c r="U39" s="4"/>
      <c r="V39" s="4"/>
      <c r="W39" s="4"/>
      <c r="X39" s="4"/>
      <c r="Y39" s="4"/>
      <c r="Z39" s="4"/>
    </row>
    <row r="40" spans="1:26" ht="12.75" customHeight="1">
      <c r="A40" s="30"/>
      <c r="B40" s="30"/>
      <c r="C40" s="184" t="str">
        <f>'Standard Estimating'!E206</f>
        <v xml:space="preserve">Roof Plumbing </v>
      </c>
      <c r="D40" s="184"/>
      <c r="E40" s="184"/>
      <c r="F40" s="184"/>
      <c r="G40" s="184"/>
      <c r="H40" s="141">
        <f>'Standard Estimating'!P206</f>
        <v>6728.3753415600004</v>
      </c>
      <c r="I40" s="204"/>
      <c r="J40" s="4"/>
      <c r="K40" s="4"/>
      <c r="L40" s="4"/>
      <c r="M40" s="4"/>
      <c r="N40" s="4"/>
      <c r="O40" s="4"/>
      <c r="P40" s="4"/>
      <c r="Q40" s="4"/>
      <c r="R40" s="4"/>
      <c r="S40" s="4"/>
      <c r="T40" s="4"/>
      <c r="U40" s="4"/>
      <c r="V40" s="4"/>
      <c r="W40" s="4"/>
      <c r="X40" s="4"/>
      <c r="Y40" s="4"/>
      <c r="Z40" s="4"/>
    </row>
    <row r="41" spans="1:26" ht="12.75" customHeight="1">
      <c r="A41" s="30"/>
      <c r="B41" s="30"/>
      <c r="C41" s="184" t="str">
        <f>'Standard Estimating'!E217</f>
        <v>Skylights</v>
      </c>
      <c r="D41" s="184"/>
      <c r="E41" s="184"/>
      <c r="F41" s="184"/>
      <c r="G41" s="184"/>
      <c r="H41" s="141">
        <f>'Standard Estimating'!P217</f>
        <v>13860</v>
      </c>
      <c r="I41" s="204"/>
      <c r="J41" s="4"/>
      <c r="K41" s="4"/>
      <c r="L41" s="4"/>
      <c r="M41" s="4"/>
      <c r="N41" s="4"/>
      <c r="O41" s="4"/>
      <c r="P41" s="4"/>
      <c r="Q41" s="4"/>
      <c r="R41" s="4"/>
      <c r="S41" s="4"/>
      <c r="T41" s="4"/>
      <c r="U41" s="4"/>
      <c r="V41" s="4"/>
      <c r="W41" s="4"/>
      <c r="X41" s="4"/>
      <c r="Y41" s="4"/>
      <c r="Z41" s="4"/>
    </row>
    <row r="42" spans="1:26" ht="12.75" customHeight="1">
      <c r="A42" s="30"/>
      <c r="B42" s="30"/>
      <c r="C42" s="9"/>
      <c r="D42" s="9"/>
      <c r="E42" s="9"/>
      <c r="F42" s="9"/>
      <c r="G42" s="9"/>
      <c r="H42" s="141"/>
      <c r="I42" s="142"/>
      <c r="J42" s="4"/>
      <c r="K42" s="4"/>
      <c r="L42" s="4"/>
      <c r="M42" s="4"/>
      <c r="N42" s="4"/>
      <c r="O42" s="4"/>
      <c r="P42" s="4"/>
      <c r="Q42" s="4"/>
      <c r="R42" s="4"/>
      <c r="S42" s="4"/>
      <c r="T42" s="4"/>
      <c r="U42" s="4"/>
      <c r="V42" s="4"/>
      <c r="W42" s="4"/>
      <c r="X42" s="4"/>
      <c r="Y42" s="4"/>
      <c r="Z42" s="4"/>
    </row>
    <row r="43" spans="1:26" ht="12.75" customHeight="1">
      <c r="A43" s="30"/>
      <c r="B43" s="137" t="s">
        <v>436</v>
      </c>
      <c r="C43" s="138"/>
      <c r="D43" s="138"/>
      <c r="E43" s="138"/>
      <c r="F43" s="138"/>
      <c r="G43" s="138"/>
      <c r="H43" s="138"/>
      <c r="I43" s="140"/>
      <c r="J43" s="4"/>
      <c r="K43" s="4"/>
      <c r="L43" s="4"/>
      <c r="M43" s="4"/>
      <c r="N43" s="4"/>
      <c r="O43" s="4"/>
      <c r="P43" s="4"/>
      <c r="Q43" s="4"/>
      <c r="R43" s="4"/>
      <c r="S43" s="4"/>
      <c r="T43" s="4"/>
      <c r="U43" s="4"/>
      <c r="V43" s="4"/>
      <c r="W43" s="4"/>
      <c r="X43" s="4"/>
      <c r="Y43" s="4"/>
      <c r="Z43" s="4"/>
    </row>
    <row r="44" spans="1:26" ht="12.75" customHeight="1">
      <c r="A44" s="30"/>
      <c r="B44" s="30"/>
      <c r="C44" s="9" t="s">
        <v>104</v>
      </c>
      <c r="D44" s="9"/>
      <c r="E44" s="9"/>
      <c r="F44" s="9"/>
      <c r="G44" s="9"/>
      <c r="H44" s="141">
        <f>VLOOKUP(C44,'Standard Estimating'!$E$167:$P$171,12,0)</f>
        <v>1493.7689473362534</v>
      </c>
      <c r="I44" s="142"/>
      <c r="J44" s="4"/>
      <c r="K44" s="4"/>
      <c r="L44" s="4"/>
      <c r="M44" s="4"/>
      <c r="N44" s="4"/>
      <c r="O44" s="4"/>
      <c r="P44" s="4"/>
      <c r="Q44" s="4"/>
      <c r="R44" s="4"/>
      <c r="S44" s="4"/>
      <c r="T44" s="4"/>
      <c r="U44" s="4"/>
      <c r="V44" s="4"/>
      <c r="W44" s="4"/>
      <c r="X44" s="4"/>
      <c r="Y44" s="4"/>
      <c r="Z44" s="4"/>
    </row>
    <row r="45" spans="1:26" ht="12.75" customHeight="1">
      <c r="A45" s="30"/>
      <c r="B45" s="30"/>
      <c r="C45" s="9" t="s">
        <v>98</v>
      </c>
      <c r="D45" s="9"/>
      <c r="E45" s="9"/>
      <c r="F45" s="9"/>
      <c r="G45" s="9"/>
      <c r="H45" s="141">
        <f>VLOOKUP(C45,'Standard Estimating'!$E$167:$P$171,12,0)</f>
        <v>9263.0704099046416</v>
      </c>
      <c r="I45" s="142"/>
      <c r="J45" s="4"/>
      <c r="K45" s="4"/>
      <c r="L45" s="4"/>
      <c r="M45" s="4"/>
      <c r="N45" s="4"/>
      <c r="O45" s="4"/>
      <c r="P45" s="4"/>
      <c r="Q45" s="4"/>
      <c r="R45" s="4"/>
      <c r="S45" s="4"/>
      <c r="T45" s="4"/>
      <c r="U45" s="4"/>
      <c r="V45" s="4"/>
      <c r="W45" s="4"/>
      <c r="X45" s="4"/>
      <c r="Y45" s="4"/>
      <c r="Z45" s="4"/>
    </row>
    <row r="46" spans="1:26" ht="12.75" customHeight="1">
      <c r="A46" s="30"/>
      <c r="B46" s="30"/>
      <c r="C46" s="9"/>
      <c r="D46" s="9"/>
      <c r="E46" s="9"/>
      <c r="F46" s="9"/>
      <c r="G46" s="9"/>
      <c r="H46" s="141"/>
      <c r="I46" s="142"/>
      <c r="J46" s="4"/>
      <c r="K46" s="4"/>
      <c r="L46" s="4"/>
      <c r="M46" s="4"/>
      <c r="N46" s="4"/>
      <c r="O46" s="4"/>
      <c r="P46" s="4"/>
      <c r="Q46" s="4"/>
      <c r="R46" s="4"/>
      <c r="S46" s="4"/>
      <c r="T46" s="4"/>
      <c r="U46" s="4"/>
      <c r="V46" s="4"/>
      <c r="W46" s="4"/>
      <c r="X46" s="4"/>
      <c r="Y46" s="4"/>
      <c r="Z46" s="4"/>
    </row>
    <row r="47" spans="1:26" ht="12.75" customHeight="1">
      <c r="A47" s="30"/>
      <c r="B47" s="137" t="s">
        <v>437</v>
      </c>
      <c r="C47" s="138"/>
      <c r="D47" s="138"/>
      <c r="E47" s="138"/>
      <c r="F47" s="138"/>
      <c r="G47" s="138"/>
      <c r="H47" s="138"/>
      <c r="I47" s="140"/>
      <c r="J47" s="4"/>
      <c r="K47" s="4"/>
      <c r="L47" s="4"/>
      <c r="M47" s="4"/>
      <c r="N47" s="4"/>
      <c r="O47" s="4"/>
      <c r="P47" s="4"/>
      <c r="Q47" s="4"/>
      <c r="R47" s="4"/>
      <c r="S47" s="4"/>
      <c r="T47" s="4"/>
      <c r="U47" s="4"/>
      <c r="V47" s="4"/>
      <c r="W47" s="4"/>
      <c r="X47" s="4"/>
      <c r="Y47" s="4"/>
      <c r="Z47" s="4"/>
    </row>
    <row r="48" spans="1:26" ht="12.75" customHeight="1">
      <c r="A48" s="30"/>
      <c r="B48" s="30"/>
      <c r="C48" s="9" t="s">
        <v>438</v>
      </c>
      <c r="D48" s="9"/>
      <c r="E48" s="9"/>
      <c r="F48" s="9"/>
      <c r="G48" s="9"/>
      <c r="H48" s="141">
        <f>'Standard Estimating'!P175</f>
        <v>8572.6080000000002</v>
      </c>
      <c r="I48" s="142"/>
      <c r="J48" s="4"/>
      <c r="K48" s="4"/>
      <c r="L48" s="4"/>
      <c r="M48" s="4"/>
      <c r="N48" s="4"/>
      <c r="O48" s="4"/>
      <c r="P48" s="4"/>
      <c r="Q48" s="4"/>
      <c r="R48" s="4"/>
      <c r="S48" s="4"/>
      <c r="T48" s="4"/>
      <c r="U48" s="4"/>
      <c r="V48" s="4"/>
      <c r="W48" s="4"/>
      <c r="X48" s="4"/>
      <c r="Y48" s="4"/>
      <c r="Z48" s="4"/>
    </row>
    <row r="49" spans="1:26" ht="12.75" customHeight="1">
      <c r="A49" s="30"/>
      <c r="B49" s="30"/>
      <c r="C49" s="9" t="s">
        <v>111</v>
      </c>
      <c r="D49" s="9"/>
      <c r="E49" s="9"/>
      <c r="F49" s="9"/>
      <c r="G49" s="9"/>
      <c r="H49" s="141">
        <f>VLOOKUP(C49,'Standard Estimating'!$AC$11:$AD$665,2,0)</f>
        <v>1171.5462000000002</v>
      </c>
      <c r="I49" s="142"/>
      <c r="J49" s="4"/>
      <c r="K49" s="4"/>
      <c r="L49" s="4"/>
      <c r="M49" s="4"/>
      <c r="N49" s="4"/>
      <c r="O49" s="4"/>
      <c r="P49" s="4"/>
      <c r="Q49" s="4"/>
      <c r="R49" s="4"/>
      <c r="S49" s="4"/>
      <c r="T49" s="4"/>
      <c r="U49" s="4"/>
      <c r="V49" s="4"/>
      <c r="W49" s="4"/>
      <c r="X49" s="4"/>
      <c r="Y49" s="4"/>
      <c r="Z49" s="4"/>
    </row>
    <row r="50" spans="1:26" ht="12.75" customHeight="1">
      <c r="A50" s="30"/>
      <c r="B50" s="30"/>
      <c r="C50" s="9"/>
      <c r="D50" s="9"/>
      <c r="E50" s="9"/>
      <c r="F50" s="9"/>
      <c r="G50" s="9"/>
      <c r="H50" s="141"/>
      <c r="I50" s="142"/>
      <c r="J50" s="4"/>
      <c r="K50" s="4"/>
      <c r="L50" s="4"/>
      <c r="M50" s="4"/>
      <c r="N50" s="4"/>
      <c r="O50" s="4"/>
      <c r="P50" s="4"/>
      <c r="Q50" s="4"/>
      <c r="R50" s="4"/>
      <c r="S50" s="4"/>
      <c r="T50" s="4"/>
      <c r="U50" s="4"/>
      <c r="V50" s="4"/>
      <c r="W50" s="4"/>
      <c r="X50" s="4"/>
      <c r="Y50" s="4"/>
      <c r="Z50" s="4"/>
    </row>
    <row r="51" spans="1:26" ht="12.75" customHeight="1">
      <c r="A51" s="30"/>
      <c r="B51" s="137" t="s">
        <v>177</v>
      </c>
      <c r="C51" s="138"/>
      <c r="D51" s="138"/>
      <c r="E51" s="138"/>
      <c r="F51" s="138"/>
      <c r="G51" s="138"/>
      <c r="H51" s="138"/>
      <c r="I51" s="140"/>
      <c r="J51" s="4"/>
      <c r="K51" s="4"/>
      <c r="L51" s="4"/>
      <c r="M51" s="4"/>
      <c r="N51" s="4"/>
      <c r="O51" s="4"/>
      <c r="P51" s="4"/>
      <c r="Q51" s="4"/>
      <c r="R51" s="4"/>
      <c r="S51" s="4"/>
      <c r="T51" s="4"/>
      <c r="U51" s="4"/>
      <c r="V51" s="4"/>
      <c r="W51" s="4"/>
      <c r="X51" s="4"/>
      <c r="Y51" s="4"/>
      <c r="Z51" s="4"/>
    </row>
    <row r="52" spans="1:26" ht="12.75" customHeight="1">
      <c r="A52" s="30"/>
      <c r="B52" s="30"/>
      <c r="C52" s="9" t="s">
        <v>186</v>
      </c>
      <c r="D52" s="9"/>
      <c r="E52" s="9"/>
      <c r="F52" s="9"/>
      <c r="G52" s="9"/>
      <c r="H52" s="141">
        <f>VLOOKUP(C52,'Standard Estimating'!$AC$11:$AD$665,2,0)</f>
        <v>1802.5726943999998</v>
      </c>
      <c r="I52" s="142"/>
      <c r="J52" s="4"/>
      <c r="K52" s="4"/>
      <c r="L52" s="4"/>
      <c r="M52" s="4"/>
      <c r="N52" s="4"/>
      <c r="O52" s="4"/>
      <c r="P52" s="4"/>
      <c r="Q52" s="4"/>
      <c r="R52" s="4"/>
      <c r="S52" s="4"/>
      <c r="T52" s="4"/>
      <c r="U52" s="4"/>
      <c r="V52" s="4"/>
      <c r="W52" s="4"/>
      <c r="X52" s="4"/>
      <c r="Y52" s="4"/>
      <c r="Z52" s="4"/>
    </row>
    <row r="53" spans="1:26" ht="12.75" customHeight="1">
      <c r="A53" s="30"/>
      <c r="B53" s="30"/>
      <c r="C53" s="9"/>
      <c r="D53" s="9"/>
      <c r="E53" s="9"/>
      <c r="F53" s="9"/>
      <c r="G53" s="9"/>
      <c r="H53" s="141"/>
      <c r="I53" s="142"/>
      <c r="J53" s="4"/>
      <c r="K53" s="4"/>
      <c r="L53" s="4"/>
      <c r="M53" s="4"/>
      <c r="N53" s="4"/>
      <c r="O53" s="4"/>
      <c r="P53" s="4"/>
      <c r="Q53" s="4"/>
      <c r="R53" s="4"/>
      <c r="S53" s="4"/>
      <c r="T53" s="4"/>
      <c r="U53" s="4"/>
      <c r="V53" s="4"/>
      <c r="W53" s="4"/>
      <c r="X53" s="4"/>
      <c r="Y53" s="4"/>
      <c r="Z53" s="4"/>
    </row>
    <row r="54" spans="1:26" ht="12.75" customHeight="1">
      <c r="A54" s="30"/>
      <c r="B54" s="137" t="s">
        <v>439</v>
      </c>
      <c r="C54" s="138"/>
      <c r="D54" s="138"/>
      <c r="E54" s="138"/>
      <c r="F54" s="138"/>
      <c r="G54" s="138"/>
      <c r="H54" s="138"/>
      <c r="I54" s="140"/>
      <c r="J54" s="4"/>
      <c r="K54" s="4"/>
      <c r="L54" s="4"/>
      <c r="M54" s="4"/>
      <c r="N54" s="4"/>
      <c r="O54" s="4"/>
      <c r="P54" s="4"/>
      <c r="Q54" s="4"/>
      <c r="R54" s="4"/>
      <c r="S54" s="4"/>
      <c r="T54" s="4"/>
      <c r="U54" s="4"/>
      <c r="V54" s="4"/>
      <c r="W54" s="4"/>
      <c r="X54" s="4"/>
      <c r="Y54" s="4"/>
      <c r="Z54" s="4"/>
    </row>
    <row r="55" spans="1:26" ht="12.75" customHeight="1">
      <c r="A55" s="30"/>
      <c r="B55" s="30"/>
      <c r="C55" s="9" t="s">
        <v>180</v>
      </c>
      <c r="D55" s="9"/>
      <c r="E55" s="9"/>
      <c r="F55" s="9"/>
      <c r="G55" s="9"/>
      <c r="H55" s="141">
        <f>VLOOKUP(C55,'Standard Estimating'!$AC$11:$AD$665,2,0)</f>
        <v>4848.2707728000005</v>
      </c>
      <c r="I55" s="142"/>
      <c r="J55" s="4"/>
      <c r="K55" s="4"/>
      <c r="L55" s="4"/>
      <c r="M55" s="4"/>
      <c r="N55" s="4"/>
      <c r="O55" s="4"/>
      <c r="P55" s="4"/>
      <c r="Q55" s="4"/>
      <c r="R55" s="4"/>
      <c r="S55" s="4"/>
      <c r="T55" s="4"/>
      <c r="U55" s="4"/>
      <c r="V55" s="4"/>
      <c r="W55" s="4"/>
      <c r="X55" s="4"/>
      <c r="Y55" s="4"/>
      <c r="Z55" s="4"/>
    </row>
    <row r="56" spans="1:26" ht="12.75" customHeight="1">
      <c r="A56" s="30"/>
      <c r="B56" s="30"/>
      <c r="C56" s="9" t="s">
        <v>185</v>
      </c>
      <c r="D56" s="9"/>
      <c r="E56" s="9"/>
      <c r="F56" s="9"/>
      <c r="G56" s="9"/>
      <c r="H56" s="141">
        <f>VLOOKUP(C56,'Standard Estimating'!$AC$11:$AD$665,2,0)</f>
        <v>6730.7395860000015</v>
      </c>
      <c r="I56" s="142"/>
      <c r="J56" s="4"/>
      <c r="K56" s="4"/>
      <c r="L56" s="4"/>
      <c r="M56" s="4"/>
      <c r="N56" s="4"/>
      <c r="O56" s="4"/>
      <c r="P56" s="4"/>
      <c r="Q56" s="4"/>
      <c r="R56" s="4"/>
      <c r="S56" s="4"/>
      <c r="T56" s="4"/>
      <c r="U56" s="4"/>
      <c r="V56" s="4"/>
      <c r="W56" s="4"/>
      <c r="X56" s="4"/>
      <c r="Y56" s="4"/>
      <c r="Z56" s="4"/>
    </row>
    <row r="57" spans="1:26" ht="12.75" customHeight="1">
      <c r="A57" s="30"/>
      <c r="B57" s="30"/>
      <c r="C57" s="9"/>
      <c r="D57" s="9"/>
      <c r="E57" s="9"/>
      <c r="F57" s="9"/>
      <c r="G57" s="9"/>
      <c r="H57" s="9"/>
      <c r="I57" s="142"/>
      <c r="J57" s="4"/>
      <c r="K57" s="4"/>
      <c r="L57" s="4"/>
      <c r="M57" s="4"/>
      <c r="N57" s="4"/>
      <c r="O57" s="4"/>
      <c r="P57" s="4"/>
      <c r="Q57" s="4"/>
      <c r="R57" s="4"/>
      <c r="S57" s="4"/>
      <c r="T57" s="4"/>
      <c r="U57" s="4"/>
      <c r="V57" s="4"/>
      <c r="W57" s="4"/>
      <c r="X57" s="4"/>
      <c r="Y57" s="4"/>
      <c r="Z57" s="4"/>
    </row>
    <row r="58" spans="1:26" ht="12.75" customHeight="1">
      <c r="A58" s="30"/>
      <c r="B58" s="137" t="s">
        <v>303</v>
      </c>
      <c r="C58" s="138"/>
      <c r="D58" s="138"/>
      <c r="E58" s="138"/>
      <c r="F58" s="138"/>
      <c r="G58" s="138"/>
      <c r="H58" s="138"/>
      <c r="I58" s="140"/>
      <c r="J58" s="4"/>
      <c r="K58" s="4"/>
      <c r="L58" s="4"/>
      <c r="M58" s="4"/>
      <c r="N58" s="4"/>
      <c r="O58" s="4"/>
      <c r="P58" s="4"/>
      <c r="Q58" s="4"/>
      <c r="R58" s="4"/>
      <c r="S58" s="4"/>
      <c r="T58" s="4"/>
      <c r="U58" s="4"/>
      <c r="V58" s="4"/>
      <c r="W58" s="4"/>
      <c r="X58" s="4"/>
      <c r="Y58" s="4"/>
      <c r="Z58" s="4"/>
    </row>
    <row r="59" spans="1:26" ht="12.75" customHeight="1">
      <c r="A59" s="30"/>
      <c r="B59" s="30"/>
      <c r="C59" s="9" t="s">
        <v>139</v>
      </c>
      <c r="D59" s="9"/>
      <c r="E59" s="9"/>
      <c r="F59" s="9"/>
      <c r="G59" s="9"/>
      <c r="H59" s="141">
        <f>VLOOKUP(C59,'Standard Estimating'!$AC$11:$AD$665,2,0)</f>
        <v>7495.2793999999994</v>
      </c>
      <c r="I59" s="142"/>
      <c r="J59" s="4"/>
      <c r="K59" s="4"/>
      <c r="L59" s="4"/>
      <c r="M59" s="4"/>
      <c r="N59" s="4"/>
      <c r="O59" s="4"/>
      <c r="P59" s="4"/>
      <c r="Q59" s="4"/>
      <c r="R59" s="4"/>
      <c r="S59" s="4"/>
      <c r="T59" s="4"/>
      <c r="U59" s="4"/>
      <c r="V59" s="4"/>
      <c r="W59" s="4"/>
      <c r="X59" s="4"/>
      <c r="Y59" s="4"/>
      <c r="Z59" s="4"/>
    </row>
    <row r="60" spans="1:26" ht="12.75" customHeight="1">
      <c r="A60" s="30"/>
      <c r="B60" s="30"/>
      <c r="C60" s="9" t="s">
        <v>149</v>
      </c>
      <c r="D60" s="9"/>
      <c r="E60" s="9"/>
      <c r="F60" s="9"/>
      <c r="G60" s="9"/>
      <c r="H60" s="141">
        <f>VLOOKUP(C60,'Standard Estimating'!$AC$11:$AD$665,2,0)</f>
        <v>9905.9551400000018</v>
      </c>
      <c r="I60" s="142"/>
      <c r="J60" s="4"/>
      <c r="K60" s="4"/>
      <c r="L60" s="4"/>
      <c r="M60" s="4"/>
      <c r="N60" s="4"/>
      <c r="O60" s="4"/>
      <c r="P60" s="4"/>
      <c r="Q60" s="4"/>
      <c r="R60" s="4"/>
      <c r="S60" s="4"/>
      <c r="T60" s="4"/>
      <c r="U60" s="4"/>
      <c r="V60" s="4"/>
      <c r="W60" s="4"/>
      <c r="X60" s="4"/>
      <c r="Y60" s="4"/>
      <c r="Z60" s="4"/>
    </row>
    <row r="61" spans="1:26" ht="12.75" customHeight="1">
      <c r="A61" s="30"/>
      <c r="B61" s="30"/>
      <c r="C61" s="9"/>
      <c r="D61" s="9"/>
      <c r="E61" s="9"/>
      <c r="F61" s="9"/>
      <c r="G61" s="9"/>
      <c r="H61" s="9"/>
      <c r="I61" s="142"/>
      <c r="J61" s="4"/>
      <c r="K61" s="4"/>
      <c r="L61" s="4"/>
      <c r="M61" s="4"/>
      <c r="N61" s="4"/>
      <c r="O61" s="4"/>
      <c r="P61" s="4"/>
      <c r="Q61" s="4"/>
      <c r="R61" s="4"/>
      <c r="S61" s="4"/>
      <c r="T61" s="4"/>
      <c r="U61" s="4"/>
      <c r="V61" s="4"/>
      <c r="W61" s="4"/>
      <c r="X61" s="4"/>
      <c r="Y61" s="4"/>
      <c r="Z61" s="4"/>
    </row>
    <row r="62" spans="1:26" ht="12.75" customHeight="1">
      <c r="A62" s="30"/>
      <c r="B62" s="137" t="s">
        <v>440</v>
      </c>
      <c r="C62" s="138"/>
      <c r="D62" s="138"/>
      <c r="E62" s="138"/>
      <c r="F62" s="138"/>
      <c r="G62" s="138"/>
      <c r="H62" s="138"/>
      <c r="I62" s="140"/>
      <c r="J62" s="4"/>
      <c r="K62" s="4"/>
      <c r="L62" s="4"/>
      <c r="M62" s="4"/>
      <c r="N62" s="4"/>
      <c r="O62" s="4"/>
      <c r="P62" s="4"/>
      <c r="Q62" s="4"/>
      <c r="R62" s="4"/>
      <c r="S62" s="4"/>
      <c r="T62" s="4"/>
      <c r="U62" s="4"/>
      <c r="V62" s="4"/>
      <c r="W62" s="4"/>
      <c r="X62" s="4"/>
      <c r="Y62" s="4"/>
      <c r="Z62" s="4"/>
    </row>
    <row r="63" spans="1:26" ht="12.75" customHeight="1">
      <c r="A63" s="30"/>
      <c r="B63" s="30"/>
      <c r="C63" s="9" t="s">
        <v>360</v>
      </c>
      <c r="D63" s="9"/>
      <c r="E63" s="9"/>
      <c r="F63" s="9"/>
      <c r="G63" s="9"/>
      <c r="H63" s="141">
        <f>VLOOKUP(C63,'Standard Estimating'!$AC$11:$AD$665,2,0)</f>
        <v>1485.2439999999999</v>
      </c>
      <c r="I63" s="142"/>
      <c r="J63" s="4"/>
      <c r="K63" s="4"/>
      <c r="L63" s="4"/>
      <c r="M63" s="4"/>
      <c r="N63" s="4"/>
      <c r="O63" s="4"/>
      <c r="P63" s="4"/>
      <c r="Q63" s="4"/>
      <c r="R63" s="4"/>
      <c r="S63" s="4"/>
      <c r="T63" s="4"/>
      <c r="U63" s="4"/>
      <c r="V63" s="4"/>
      <c r="W63" s="4"/>
      <c r="X63" s="4"/>
      <c r="Y63" s="4"/>
      <c r="Z63" s="4"/>
    </row>
    <row r="64" spans="1:26" ht="12.75" customHeight="1">
      <c r="A64" s="30"/>
      <c r="B64" s="30"/>
      <c r="C64" s="9" t="s">
        <v>225</v>
      </c>
      <c r="D64" s="9"/>
      <c r="E64" s="9"/>
      <c r="F64" s="9"/>
      <c r="G64" s="9"/>
      <c r="H64" s="141">
        <f>VLOOKUP(C64,'Standard Estimating'!$AC$11:$AD$665,2,0)</f>
        <v>12355.9506</v>
      </c>
      <c r="I64" s="142"/>
      <c r="J64" s="4"/>
      <c r="K64" s="4"/>
      <c r="L64" s="4"/>
      <c r="M64" s="4"/>
      <c r="N64" s="4"/>
      <c r="O64" s="4"/>
      <c r="P64" s="4"/>
      <c r="Q64" s="4"/>
      <c r="R64" s="4"/>
      <c r="S64" s="4"/>
      <c r="T64" s="4"/>
      <c r="U64" s="4"/>
      <c r="V64" s="4"/>
      <c r="W64" s="4"/>
      <c r="X64" s="4"/>
      <c r="Y64" s="4"/>
      <c r="Z64" s="4"/>
    </row>
    <row r="65" spans="1:26" ht="12.75" customHeight="1">
      <c r="A65" s="30"/>
      <c r="B65" s="30"/>
      <c r="C65" s="9"/>
      <c r="D65" s="9"/>
      <c r="E65" s="9"/>
      <c r="F65" s="9"/>
      <c r="G65" s="9"/>
      <c r="H65" s="141"/>
      <c r="I65" s="142"/>
      <c r="J65" s="4"/>
      <c r="K65" s="4"/>
      <c r="L65" s="4"/>
      <c r="M65" s="4"/>
      <c r="N65" s="4"/>
      <c r="O65" s="4"/>
      <c r="P65" s="4"/>
      <c r="Q65" s="4"/>
      <c r="R65" s="4"/>
      <c r="S65" s="4"/>
      <c r="T65" s="4"/>
      <c r="U65" s="4"/>
      <c r="V65" s="4"/>
      <c r="W65" s="4"/>
      <c r="X65" s="4"/>
      <c r="Y65" s="4"/>
      <c r="Z65" s="4"/>
    </row>
    <row r="66" spans="1:26" ht="12.75" customHeight="1">
      <c r="A66" s="30"/>
      <c r="B66" s="137" t="s">
        <v>35</v>
      </c>
      <c r="C66" s="138"/>
      <c r="D66" s="138"/>
      <c r="E66" s="138"/>
      <c r="F66" s="138"/>
      <c r="G66" s="138"/>
      <c r="H66" s="138"/>
      <c r="I66" s="140"/>
      <c r="J66" s="4"/>
      <c r="K66" s="4"/>
      <c r="L66" s="4"/>
      <c r="M66" s="4"/>
      <c r="N66" s="4"/>
      <c r="O66" s="4"/>
      <c r="P66" s="4"/>
      <c r="Q66" s="4"/>
      <c r="R66" s="4"/>
      <c r="S66" s="4"/>
      <c r="T66" s="4"/>
      <c r="U66" s="4"/>
      <c r="V66" s="4"/>
      <c r="W66" s="4"/>
      <c r="X66" s="4"/>
      <c r="Y66" s="4"/>
      <c r="Z66" s="4"/>
    </row>
    <row r="67" spans="1:26" ht="12.75" customHeight="1">
      <c r="A67" s="30"/>
      <c r="B67" s="30"/>
      <c r="C67" s="9" t="s">
        <v>221</v>
      </c>
      <c r="D67" s="9"/>
      <c r="E67" s="9"/>
      <c r="F67" s="9"/>
      <c r="G67" s="9"/>
      <c r="H67" s="141">
        <f>VLOOKUP(C67,'Standard Estimating'!$AC$11:$AD$665,2,0)</f>
        <v>2795.2931600000002</v>
      </c>
      <c r="I67" s="142"/>
      <c r="J67" s="4"/>
      <c r="K67" s="4"/>
      <c r="L67" s="4"/>
      <c r="M67" s="4"/>
      <c r="N67" s="4"/>
      <c r="O67" s="4"/>
      <c r="P67" s="4"/>
      <c r="Q67" s="4"/>
      <c r="R67" s="4"/>
      <c r="S67" s="4"/>
      <c r="T67" s="4"/>
      <c r="U67" s="4"/>
      <c r="V67" s="4"/>
      <c r="W67" s="4"/>
      <c r="X67" s="4"/>
      <c r="Y67" s="4"/>
      <c r="Z67" s="4"/>
    </row>
    <row r="68" spans="1:26" ht="12.75" customHeight="1">
      <c r="A68" s="30"/>
      <c r="B68" s="30"/>
      <c r="C68" s="9" t="s">
        <v>224</v>
      </c>
      <c r="D68" s="9"/>
      <c r="E68" s="9"/>
      <c r="F68" s="9"/>
      <c r="G68" s="9"/>
      <c r="H68" s="141">
        <f>VLOOKUP(C68,'Standard Estimating'!$AC$11:$AD$665,2,0)</f>
        <v>2763.6026880000004</v>
      </c>
      <c r="I68" s="142"/>
      <c r="J68" s="4"/>
      <c r="K68" s="4"/>
      <c r="L68" s="4"/>
      <c r="M68" s="4"/>
      <c r="N68" s="4"/>
      <c r="O68" s="4"/>
      <c r="P68" s="4"/>
      <c r="Q68" s="4"/>
      <c r="R68" s="4"/>
      <c r="S68" s="4"/>
      <c r="T68" s="4"/>
      <c r="U68" s="4"/>
      <c r="V68" s="4"/>
      <c r="W68" s="4"/>
      <c r="X68" s="4"/>
      <c r="Y68" s="4"/>
      <c r="Z68" s="4"/>
    </row>
    <row r="69" spans="1:26" ht="12.75" customHeight="1">
      <c r="A69" s="30"/>
      <c r="B69" s="30"/>
      <c r="C69" s="9"/>
      <c r="D69" s="9"/>
      <c r="E69" s="9"/>
      <c r="F69" s="9"/>
      <c r="G69" s="9"/>
      <c r="H69" s="141"/>
      <c r="I69" s="142"/>
      <c r="J69" s="4"/>
      <c r="K69" s="4"/>
      <c r="L69" s="4"/>
      <c r="M69" s="4"/>
      <c r="N69" s="4"/>
      <c r="O69" s="4"/>
      <c r="P69" s="4"/>
      <c r="Q69" s="4"/>
      <c r="R69" s="4"/>
      <c r="S69" s="4"/>
      <c r="T69" s="4"/>
      <c r="U69" s="4"/>
      <c r="V69" s="4"/>
      <c r="W69" s="4"/>
      <c r="X69" s="4"/>
      <c r="Y69" s="4"/>
      <c r="Z69" s="4"/>
    </row>
    <row r="70" spans="1:26" ht="12.75" customHeight="1">
      <c r="A70" s="30"/>
      <c r="B70" s="137" t="s">
        <v>18</v>
      </c>
      <c r="C70" s="138"/>
      <c r="D70" s="138"/>
      <c r="E70" s="138"/>
      <c r="F70" s="138"/>
      <c r="G70" s="138"/>
      <c r="H70" s="138"/>
      <c r="I70" s="140"/>
      <c r="J70" s="4"/>
      <c r="K70" s="4"/>
      <c r="L70" s="4"/>
      <c r="M70" s="4"/>
      <c r="N70" s="4"/>
      <c r="O70" s="4"/>
      <c r="P70" s="4"/>
      <c r="Q70" s="4"/>
      <c r="R70" s="4"/>
      <c r="S70" s="4"/>
      <c r="T70" s="4"/>
      <c r="U70" s="4"/>
      <c r="V70" s="4"/>
      <c r="W70" s="4"/>
      <c r="X70" s="4"/>
      <c r="Y70" s="4"/>
      <c r="Z70" s="4"/>
    </row>
    <row r="71" spans="1:26" ht="12.75" customHeight="1">
      <c r="A71" s="30"/>
      <c r="B71" s="30"/>
      <c r="C71" s="9" t="s">
        <v>274</v>
      </c>
      <c r="D71" s="9"/>
      <c r="E71" s="9"/>
      <c r="F71" s="9"/>
      <c r="G71" s="9"/>
      <c r="H71" s="141">
        <f>VLOOKUP(C71,'Standard Estimating'!$AC$11:$AD$665,2,0)</f>
        <v>852.97777500000007</v>
      </c>
      <c r="I71" s="142"/>
      <c r="J71" s="4"/>
      <c r="K71" s="4"/>
      <c r="L71" s="4"/>
      <c r="M71" s="4"/>
      <c r="N71" s="4"/>
      <c r="O71" s="4"/>
      <c r="P71" s="4"/>
      <c r="Q71" s="4"/>
      <c r="R71" s="4"/>
      <c r="S71" s="4"/>
      <c r="T71" s="4"/>
      <c r="U71" s="4"/>
      <c r="V71" s="4"/>
      <c r="W71" s="4"/>
      <c r="X71" s="4"/>
      <c r="Y71" s="4"/>
      <c r="Z71" s="4"/>
    </row>
    <row r="72" spans="1:26" ht="12.75" customHeight="1">
      <c r="A72" s="30"/>
      <c r="B72" s="30"/>
      <c r="C72" s="9" t="s">
        <v>248</v>
      </c>
      <c r="D72" s="9"/>
      <c r="E72" s="9"/>
      <c r="F72" s="9"/>
      <c r="G72" s="9"/>
      <c r="H72" s="141">
        <f>VLOOKUP(C72,'Standard Estimating'!$AC$11:$AD$665,2,0)</f>
        <v>79702.985350400006</v>
      </c>
      <c r="I72" s="142"/>
      <c r="J72" s="4"/>
      <c r="K72" s="4"/>
      <c r="L72" s="4"/>
      <c r="M72" s="4"/>
      <c r="N72" s="4"/>
      <c r="O72" s="4"/>
      <c r="P72" s="4"/>
      <c r="Q72" s="4"/>
      <c r="R72" s="4"/>
      <c r="S72" s="4"/>
      <c r="T72" s="4"/>
      <c r="U72" s="4"/>
      <c r="V72" s="4"/>
      <c r="W72" s="4"/>
      <c r="X72" s="4"/>
      <c r="Y72" s="4"/>
      <c r="Z72" s="4"/>
    </row>
    <row r="73" spans="1:26" ht="12.75" customHeight="1">
      <c r="A73" s="30"/>
      <c r="B73" s="30"/>
      <c r="C73" s="9" t="s">
        <v>272</v>
      </c>
      <c r="D73" s="9"/>
      <c r="E73" s="9"/>
      <c r="F73" s="9"/>
      <c r="G73" s="9"/>
      <c r="H73" s="141">
        <f>VLOOKUP(C73,'Standard Estimating'!$AC$11:$AD$665,2,0)</f>
        <v>0</v>
      </c>
      <c r="I73" s="142"/>
      <c r="J73" s="4"/>
      <c r="K73" s="4"/>
      <c r="L73" s="4"/>
      <c r="M73" s="4"/>
      <c r="N73" s="4"/>
      <c r="O73" s="4"/>
      <c r="P73" s="4"/>
      <c r="Q73" s="4"/>
      <c r="R73" s="4"/>
      <c r="S73" s="4"/>
      <c r="T73" s="4"/>
      <c r="U73" s="4"/>
      <c r="V73" s="4"/>
      <c r="W73" s="4"/>
      <c r="X73" s="4"/>
      <c r="Y73" s="4"/>
      <c r="Z73" s="4"/>
    </row>
    <row r="74" spans="1:26" ht="12.75" customHeight="1">
      <c r="A74" s="30"/>
      <c r="B74" s="30"/>
      <c r="C74" s="116"/>
      <c r="D74" s="9"/>
      <c r="E74" s="9"/>
      <c r="F74" s="9"/>
      <c r="G74" s="9"/>
      <c r="H74" s="9"/>
      <c r="I74" s="142"/>
      <c r="J74" s="4"/>
      <c r="K74" s="4"/>
      <c r="L74" s="4"/>
      <c r="M74" s="4"/>
      <c r="N74" s="4"/>
      <c r="O74" s="4"/>
      <c r="P74" s="4"/>
      <c r="Q74" s="4"/>
      <c r="R74" s="4"/>
      <c r="S74" s="4"/>
      <c r="T74" s="4"/>
      <c r="U74" s="4"/>
      <c r="V74" s="4"/>
      <c r="W74" s="4"/>
      <c r="X74" s="4"/>
      <c r="Y74" s="4"/>
      <c r="Z74" s="4"/>
    </row>
    <row r="75" spans="1:26" ht="12.75" customHeight="1">
      <c r="A75" s="145"/>
      <c r="B75" s="145"/>
      <c r="C75" s="146" t="s">
        <v>441</v>
      </c>
      <c r="D75" s="147"/>
      <c r="E75" s="147"/>
      <c r="F75" s="145"/>
      <c r="G75" s="147"/>
      <c r="H75" s="147"/>
      <c r="I75" s="147"/>
      <c r="J75" s="4"/>
      <c r="K75" s="4"/>
      <c r="L75" s="4"/>
      <c r="M75" s="4"/>
      <c r="N75" s="4"/>
      <c r="O75" s="4"/>
      <c r="P75" s="4"/>
      <c r="Q75" s="4"/>
      <c r="R75" s="4"/>
      <c r="S75" s="4"/>
      <c r="T75" s="4"/>
      <c r="U75" s="4"/>
      <c r="V75" s="4"/>
      <c r="W75" s="4"/>
      <c r="X75" s="4"/>
      <c r="Y75" s="4"/>
      <c r="Z75" s="4"/>
    </row>
    <row r="76" spans="1:26" ht="12.75" customHeight="1">
      <c r="A76" s="4"/>
      <c r="B76" s="4"/>
      <c r="C76" s="123">
        <f>'Standard Estimating'!N456-H76</f>
        <v>0</v>
      </c>
      <c r="D76" s="9"/>
      <c r="E76" s="9"/>
      <c r="F76" s="9"/>
      <c r="G76" s="148" t="s">
        <v>442</v>
      </c>
      <c r="H76" s="148">
        <f>SUM(H11:H73)</f>
        <v>372858.73765713524</v>
      </c>
      <c r="I76" s="9"/>
      <c r="J76" s="4"/>
      <c r="K76" s="4"/>
      <c r="L76" s="4"/>
      <c r="M76" s="4"/>
      <c r="N76" s="4"/>
      <c r="O76" s="4"/>
      <c r="P76" s="4"/>
      <c r="Q76" s="4"/>
      <c r="R76" s="4"/>
      <c r="S76" s="4"/>
      <c r="T76" s="4"/>
      <c r="U76" s="4"/>
      <c r="V76" s="4"/>
      <c r="W76" s="4"/>
      <c r="X76" s="4"/>
      <c r="Y76" s="4"/>
      <c r="Z76" s="4"/>
    </row>
    <row r="77" spans="1:26" ht="12.75" customHeight="1">
      <c r="A77" s="4"/>
      <c r="B77" s="4"/>
      <c r="C77" s="131" t="str">
        <f>IF(C76=0,"","Check Estimate")</f>
        <v/>
      </c>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sheetData>
  <pageMargins left="0.16666666666666666" right="0.7" top="0.81944444444444442" bottom="0.75" header="0" footer="0"/>
  <pageSetup paperSize="9" orientation="portrait" r:id="rId1"/>
  <headerFooter>
    <oddHeader>&amp;L&amp;G&amp;C
&amp;"-,Bold"Builders Breakdown Report
&amp;G</oddHeader>
    <oddFooter>&amp;L&amp;K00-023Blulevel Estimating Copyright 2024</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view="pageLayout" zoomScaleNormal="100" workbookViewId="0"/>
  </sheetViews>
  <sheetFormatPr defaultColWidth="14.453125" defaultRowHeight="15" customHeight="1"/>
  <cols>
    <col min="1" max="1" width="91" customWidth="1"/>
    <col min="2" max="26" width="9.08984375" customWidth="1"/>
  </cols>
  <sheetData>
    <row r="1" spans="1:26" ht="14.25" customHeight="1">
      <c r="A1" s="149" t="s">
        <v>443</v>
      </c>
      <c r="B1" s="2"/>
      <c r="C1" s="2"/>
      <c r="D1" s="2"/>
      <c r="E1" s="2"/>
      <c r="F1" s="2"/>
      <c r="G1" s="2"/>
      <c r="H1" s="2"/>
      <c r="I1" s="2"/>
      <c r="J1" s="2"/>
      <c r="K1" s="2"/>
      <c r="L1" s="2"/>
      <c r="M1" s="2"/>
      <c r="N1" s="2"/>
      <c r="O1" s="2"/>
      <c r="P1" s="2"/>
      <c r="Q1" s="2"/>
      <c r="R1" s="2"/>
      <c r="S1" s="2"/>
      <c r="T1" s="2"/>
      <c r="U1" s="2"/>
      <c r="V1" s="2"/>
      <c r="W1" s="2"/>
      <c r="X1" s="2"/>
      <c r="Y1" s="2"/>
      <c r="Z1" s="2"/>
    </row>
    <row r="2" spans="1:26" ht="14.25" customHeight="1">
      <c r="A2" s="149"/>
      <c r="B2" s="2"/>
      <c r="C2" s="2"/>
      <c r="D2" s="2"/>
      <c r="E2" s="2"/>
      <c r="F2" s="2"/>
      <c r="G2" s="2"/>
      <c r="H2" s="2"/>
      <c r="I2" s="2"/>
      <c r="J2" s="2"/>
      <c r="K2" s="2"/>
      <c r="L2" s="2"/>
      <c r="M2" s="2"/>
      <c r="N2" s="2"/>
      <c r="O2" s="2"/>
      <c r="P2" s="2"/>
      <c r="Q2" s="2"/>
      <c r="R2" s="2"/>
      <c r="S2" s="2"/>
      <c r="T2" s="2"/>
      <c r="U2" s="2"/>
      <c r="V2" s="2"/>
      <c r="W2" s="2"/>
      <c r="X2" s="2"/>
      <c r="Y2" s="2"/>
      <c r="Z2" s="2"/>
    </row>
    <row r="3" spans="1:26" ht="14.25" customHeight="1">
      <c r="A3" s="149"/>
      <c r="B3" s="2"/>
      <c r="C3" s="2"/>
      <c r="D3" s="2"/>
      <c r="E3" s="2"/>
      <c r="F3" s="2"/>
      <c r="G3" s="2"/>
      <c r="H3" s="2"/>
      <c r="I3" s="2"/>
      <c r="J3" s="2"/>
      <c r="K3" s="2"/>
      <c r="L3" s="2"/>
      <c r="M3" s="2"/>
      <c r="N3" s="2"/>
      <c r="O3" s="2"/>
      <c r="P3" s="2"/>
      <c r="Q3" s="2"/>
      <c r="R3" s="2"/>
      <c r="S3" s="2"/>
      <c r="T3" s="2"/>
      <c r="U3" s="2"/>
      <c r="V3" s="2"/>
      <c r="W3" s="2"/>
      <c r="X3" s="2"/>
      <c r="Y3" s="2"/>
      <c r="Z3" s="2"/>
    </row>
    <row r="4" spans="1:26" ht="14.25" customHeight="1">
      <c r="A4" s="149" t="s">
        <v>444</v>
      </c>
      <c r="B4" s="2"/>
      <c r="C4" s="2"/>
      <c r="D4" s="2"/>
      <c r="E4" s="2"/>
      <c r="F4" s="2"/>
      <c r="G4" s="2"/>
      <c r="H4" s="2"/>
      <c r="I4" s="2"/>
      <c r="J4" s="2"/>
      <c r="K4" s="2"/>
      <c r="L4" s="2"/>
      <c r="M4" s="2"/>
      <c r="N4" s="2"/>
      <c r="O4" s="2"/>
      <c r="P4" s="2"/>
      <c r="Q4" s="2"/>
      <c r="R4" s="2"/>
      <c r="S4" s="2"/>
      <c r="T4" s="2"/>
      <c r="U4" s="2"/>
      <c r="V4" s="2"/>
      <c r="W4" s="2"/>
      <c r="X4" s="2"/>
      <c r="Y4" s="2"/>
      <c r="Z4" s="2"/>
    </row>
    <row r="5" spans="1:26" ht="14.25" customHeight="1">
      <c r="A5" s="149"/>
      <c r="B5" s="2"/>
      <c r="C5" s="2"/>
      <c r="D5" s="2"/>
      <c r="E5" s="2"/>
      <c r="F5" s="2"/>
      <c r="G5" s="2"/>
      <c r="H5" s="2"/>
      <c r="I5" s="2"/>
      <c r="J5" s="2"/>
      <c r="K5" s="2"/>
      <c r="L5" s="2"/>
      <c r="M5" s="2"/>
      <c r="N5" s="2"/>
      <c r="O5" s="2"/>
      <c r="P5" s="2"/>
      <c r="Q5" s="2"/>
      <c r="R5" s="2"/>
      <c r="S5" s="2"/>
      <c r="T5" s="2"/>
      <c r="U5" s="2"/>
      <c r="V5" s="2"/>
      <c r="W5" s="2"/>
      <c r="X5" s="2"/>
      <c r="Y5" s="2"/>
      <c r="Z5" s="2"/>
    </row>
    <row r="6" spans="1:26" ht="14.25" customHeight="1">
      <c r="A6" s="149" t="s">
        <v>445</v>
      </c>
      <c r="B6" s="2"/>
      <c r="C6" s="2"/>
      <c r="D6" s="2"/>
      <c r="E6" s="2"/>
      <c r="F6" s="2"/>
      <c r="G6" s="2"/>
      <c r="H6" s="2"/>
      <c r="I6" s="2"/>
      <c r="J6" s="2"/>
      <c r="K6" s="2"/>
      <c r="L6" s="2"/>
      <c r="M6" s="2"/>
      <c r="N6" s="2"/>
      <c r="O6" s="2"/>
      <c r="P6" s="2"/>
      <c r="Q6" s="2"/>
      <c r="R6" s="2"/>
      <c r="S6" s="2"/>
      <c r="T6" s="2"/>
      <c r="U6" s="2"/>
      <c r="V6" s="2"/>
      <c r="W6" s="2"/>
      <c r="X6" s="2"/>
      <c r="Y6" s="2"/>
      <c r="Z6" s="2"/>
    </row>
    <row r="7" spans="1:26" ht="14.25" customHeight="1">
      <c r="A7" s="149"/>
      <c r="B7" s="2"/>
      <c r="C7" s="2"/>
      <c r="D7" s="2"/>
      <c r="E7" s="2"/>
      <c r="F7" s="2"/>
      <c r="G7" s="2"/>
      <c r="H7" s="2"/>
      <c r="I7" s="2"/>
      <c r="J7" s="2"/>
      <c r="K7" s="2"/>
      <c r="L7" s="2"/>
      <c r="M7" s="2"/>
      <c r="N7" s="2"/>
      <c r="O7" s="2"/>
      <c r="P7" s="2"/>
      <c r="Q7" s="2"/>
      <c r="R7" s="2"/>
      <c r="S7" s="2"/>
      <c r="T7" s="2"/>
      <c r="U7" s="2"/>
      <c r="V7" s="2"/>
      <c r="W7" s="2"/>
      <c r="X7" s="2"/>
      <c r="Y7" s="2"/>
      <c r="Z7" s="2"/>
    </row>
    <row r="8" spans="1:26" ht="14.25" customHeight="1">
      <c r="A8" s="149" t="s">
        <v>446</v>
      </c>
      <c r="B8" s="2"/>
      <c r="C8" s="2"/>
      <c r="D8" s="2"/>
      <c r="E8" s="2"/>
      <c r="F8" s="2"/>
      <c r="G8" s="2"/>
      <c r="H8" s="2"/>
      <c r="I8" s="2"/>
      <c r="J8" s="2"/>
      <c r="K8" s="2"/>
      <c r="L8" s="2"/>
      <c r="M8" s="2"/>
      <c r="N8" s="2"/>
      <c r="O8" s="2"/>
      <c r="P8" s="2"/>
      <c r="Q8" s="2"/>
      <c r="R8" s="2"/>
      <c r="S8" s="2"/>
      <c r="T8" s="2"/>
      <c r="U8" s="2"/>
      <c r="V8" s="2"/>
      <c r="W8" s="2"/>
      <c r="X8" s="2"/>
      <c r="Y8" s="2"/>
      <c r="Z8" s="2"/>
    </row>
    <row r="9" spans="1:26" ht="14.25" customHeight="1">
      <c r="A9" s="149"/>
      <c r="B9" s="2"/>
      <c r="C9" s="2"/>
      <c r="D9" s="2"/>
      <c r="E9" s="2"/>
      <c r="F9" s="2"/>
      <c r="G9" s="2"/>
      <c r="H9" s="2"/>
      <c r="I9" s="2"/>
      <c r="J9" s="2"/>
      <c r="K9" s="2"/>
      <c r="L9" s="2"/>
      <c r="M9" s="2"/>
      <c r="N9" s="2"/>
      <c r="O9" s="2"/>
      <c r="P9" s="2"/>
      <c r="Q9" s="2"/>
      <c r="R9" s="2"/>
      <c r="S9" s="2"/>
      <c r="T9" s="2"/>
      <c r="U9" s="2"/>
      <c r="V9" s="2"/>
      <c r="W9" s="2"/>
      <c r="X9" s="2"/>
      <c r="Y9" s="2"/>
      <c r="Z9" s="2"/>
    </row>
    <row r="10" spans="1:26" ht="14.25" customHeight="1">
      <c r="A10" s="149" t="s">
        <v>447</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149"/>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149" t="s">
        <v>448</v>
      </c>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149"/>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149" t="s">
        <v>449</v>
      </c>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149"/>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149" t="s">
        <v>450</v>
      </c>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149"/>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49" t="s">
        <v>451</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49"/>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49" t="s">
        <v>452</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49"/>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49" t="s">
        <v>453</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149"/>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149" t="s">
        <v>454</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49"/>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49" t="s">
        <v>455</v>
      </c>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49"/>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49" t="s">
        <v>456</v>
      </c>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49"/>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49" t="s">
        <v>457</v>
      </c>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49"/>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49" t="s">
        <v>458</v>
      </c>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49"/>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49" t="s">
        <v>459</v>
      </c>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49"/>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49" t="s">
        <v>460</v>
      </c>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t="s">
        <v>461</v>
      </c>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49" t="s">
        <v>462</v>
      </c>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49"/>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49" t="s">
        <v>463</v>
      </c>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49"/>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49" t="s">
        <v>464</v>
      </c>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49"/>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49" t="s">
        <v>465</v>
      </c>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49"/>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49" t="s">
        <v>466</v>
      </c>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49"/>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49" t="s">
        <v>467</v>
      </c>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49"/>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49" t="s">
        <v>468</v>
      </c>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49"/>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49" t="s">
        <v>469</v>
      </c>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49"/>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49" t="s">
        <v>470</v>
      </c>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49"/>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49" t="s">
        <v>471</v>
      </c>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49"/>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49"/>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49"/>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49"/>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49" t="s">
        <v>472</v>
      </c>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49"/>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49" t="s">
        <v>473</v>
      </c>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49"/>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49" t="s">
        <v>474</v>
      </c>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49"/>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49" t="s">
        <v>475</v>
      </c>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49"/>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49" t="s">
        <v>476</v>
      </c>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49"/>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49" t="s">
        <v>477</v>
      </c>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49"/>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49" t="s">
        <v>478</v>
      </c>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49"/>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49" t="s">
        <v>479</v>
      </c>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49"/>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49" t="s">
        <v>480</v>
      </c>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49"/>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49" t="s">
        <v>481</v>
      </c>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49"/>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49" t="s">
        <v>482</v>
      </c>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49"/>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49" t="s">
        <v>483</v>
      </c>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49"/>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49" t="s">
        <v>484</v>
      </c>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49"/>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49" t="s">
        <v>485</v>
      </c>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49"/>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49" t="s">
        <v>486</v>
      </c>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49"/>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49" t="s">
        <v>487</v>
      </c>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49"/>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49" t="s">
        <v>488</v>
      </c>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49"/>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49" t="s">
        <v>489</v>
      </c>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49"/>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49" t="s">
        <v>490</v>
      </c>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49"/>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49" t="s">
        <v>491</v>
      </c>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49"/>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49" t="s">
        <v>492</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49"/>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49" t="s">
        <v>493</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49"/>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49" t="s">
        <v>494</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49"/>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49" t="s">
        <v>495</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49"/>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49" t="s">
        <v>496</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49"/>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49" t="s">
        <v>497</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49"/>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49" t="s">
        <v>498</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49"/>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49" t="s">
        <v>499</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49"/>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49" t="s">
        <v>500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49"/>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49" t="s">
        <v>501</v>
      </c>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49"/>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49" t="s">
        <v>502</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49"/>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49" t="s">
        <v>503</v>
      </c>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49"/>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49" t="s">
        <v>504</v>
      </c>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49" t="s">
        <v>505</v>
      </c>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49"/>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49" t="s">
        <v>506</v>
      </c>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49"/>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49" t="s">
        <v>507</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49"/>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49" t="s">
        <v>508</v>
      </c>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49"/>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49" t="s">
        <v>509</v>
      </c>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49"/>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49" t="s">
        <v>510</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49"/>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49" t="s">
        <v>511</v>
      </c>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49"/>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49" t="s">
        <v>512</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49"/>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49" t="s">
        <v>513</v>
      </c>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49"/>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49" t="s">
        <v>514</v>
      </c>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49"/>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49" t="s">
        <v>515</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49"/>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49" t="s">
        <v>516</v>
      </c>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49"/>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49" t="s">
        <v>517</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49"/>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49" t="s">
        <v>518</v>
      </c>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49"/>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49" t="s">
        <v>519</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49"/>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49" t="s">
        <v>520</v>
      </c>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49"/>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49" t="s">
        <v>521</v>
      </c>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49"/>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49" t="s">
        <v>522</v>
      </c>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49"/>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49" t="s">
        <v>523</v>
      </c>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49"/>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49" t="s">
        <v>524</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49"/>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49" t="s">
        <v>525</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49"/>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49" t="s">
        <v>526</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49"/>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49"/>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49"/>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49"/>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49"/>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49"/>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49"/>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49"/>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49"/>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49"/>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49"/>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49"/>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49"/>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49"/>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49"/>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49"/>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49"/>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49"/>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49"/>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49"/>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49"/>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49"/>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49"/>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49"/>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49"/>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49"/>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49"/>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49"/>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49"/>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49"/>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49"/>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49"/>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49"/>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49"/>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49"/>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49"/>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49"/>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49"/>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49"/>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49"/>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49"/>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49"/>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49"/>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49"/>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49"/>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49"/>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49"/>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49"/>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49"/>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49"/>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49"/>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49"/>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49"/>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49"/>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49"/>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49"/>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49"/>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49"/>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49"/>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49"/>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49"/>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49"/>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49"/>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49"/>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49"/>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49"/>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49"/>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49"/>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49"/>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49"/>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49"/>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49"/>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49"/>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49"/>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49"/>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49"/>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49"/>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49"/>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49"/>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49"/>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49"/>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49"/>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49"/>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49"/>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49"/>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49"/>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49"/>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49"/>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49"/>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49"/>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49"/>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49"/>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49"/>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49"/>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49"/>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49"/>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49"/>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49"/>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49"/>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49"/>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49"/>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49"/>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49"/>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49"/>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49"/>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49"/>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49"/>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49"/>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49"/>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49"/>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49"/>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49"/>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49"/>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49"/>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49"/>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49"/>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49"/>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49"/>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49"/>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49"/>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49"/>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49"/>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49"/>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49"/>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49"/>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49"/>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49"/>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49"/>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49"/>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49"/>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49"/>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49"/>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49"/>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49"/>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49"/>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49"/>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49"/>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49"/>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49"/>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49"/>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49"/>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49"/>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49"/>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49"/>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49"/>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49"/>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49"/>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49"/>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49"/>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49"/>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49"/>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49"/>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49"/>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49"/>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49"/>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49"/>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49"/>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49"/>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49"/>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49"/>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49"/>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49"/>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49"/>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49"/>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49"/>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49"/>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49"/>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49"/>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49"/>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49"/>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49"/>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49"/>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49"/>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49"/>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49"/>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49"/>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49"/>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49"/>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49"/>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49"/>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49"/>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49"/>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49"/>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49"/>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49"/>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49"/>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49"/>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49"/>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49"/>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49"/>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49"/>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49"/>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49"/>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49"/>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49"/>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49"/>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49"/>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49"/>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49"/>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49"/>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49"/>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49"/>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49"/>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49"/>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49"/>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49"/>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49"/>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49"/>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49"/>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49"/>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49"/>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49"/>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49"/>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49"/>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49"/>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49"/>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49"/>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49"/>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49"/>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49"/>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49"/>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49"/>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49"/>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49"/>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49"/>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49"/>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49"/>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49"/>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49"/>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49"/>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49"/>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49"/>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49"/>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49"/>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49"/>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49"/>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49"/>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49"/>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49"/>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49"/>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49"/>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49"/>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49"/>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49"/>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49"/>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49"/>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49"/>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49"/>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49"/>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49"/>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49"/>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49"/>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49"/>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49"/>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49"/>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49"/>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49"/>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49"/>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49"/>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49"/>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49"/>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49"/>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49"/>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49"/>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49"/>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49"/>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49"/>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49"/>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49"/>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49"/>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49"/>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49"/>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49"/>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49"/>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49"/>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49"/>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49"/>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49"/>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49"/>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49"/>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49"/>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49"/>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49"/>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49"/>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49"/>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49"/>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49"/>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49"/>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49"/>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49"/>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49"/>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49"/>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49"/>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49"/>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49"/>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49"/>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49"/>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49"/>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49"/>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49"/>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49"/>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49"/>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49"/>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49"/>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49"/>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49"/>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49"/>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49"/>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49"/>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49"/>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49"/>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49"/>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49"/>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49"/>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49"/>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49"/>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49"/>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49"/>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49"/>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49"/>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49"/>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49"/>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49"/>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49"/>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49"/>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49"/>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49"/>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49"/>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49"/>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49"/>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49"/>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49"/>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49"/>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49"/>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49"/>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49"/>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49"/>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49"/>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49"/>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49"/>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49"/>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49"/>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49"/>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49"/>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49"/>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49"/>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49"/>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49"/>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49"/>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49"/>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49"/>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49"/>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49"/>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49"/>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49"/>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49"/>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49"/>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49"/>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49"/>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49"/>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49"/>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49"/>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49"/>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49"/>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49"/>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49"/>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49"/>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49"/>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49"/>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49"/>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49"/>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49"/>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49"/>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49"/>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49"/>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49"/>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49"/>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49"/>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49"/>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49"/>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49"/>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49"/>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49"/>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49"/>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49"/>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49"/>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49"/>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49"/>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49"/>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49"/>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49"/>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49"/>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49"/>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49"/>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49"/>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49"/>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49"/>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49"/>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49"/>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49"/>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49"/>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49"/>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49"/>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49"/>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49"/>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49"/>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49"/>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49"/>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49"/>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49"/>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49"/>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49"/>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49"/>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49"/>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49"/>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49"/>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49"/>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49"/>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49"/>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49"/>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49"/>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49"/>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49"/>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49"/>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49"/>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49"/>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49"/>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49"/>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49"/>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49"/>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49"/>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49"/>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49"/>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49"/>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49"/>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49"/>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49"/>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49"/>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49"/>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49"/>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49"/>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49"/>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49"/>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49"/>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49"/>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49"/>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49"/>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49"/>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49"/>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49"/>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49"/>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49"/>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49"/>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49"/>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49"/>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49"/>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49"/>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49"/>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49"/>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49"/>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49"/>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49"/>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49"/>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49"/>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49"/>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49"/>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49"/>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49"/>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49"/>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49"/>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49"/>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49"/>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49"/>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49"/>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49"/>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49"/>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49"/>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49"/>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49"/>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49"/>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49"/>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49"/>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49"/>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49"/>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49"/>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49"/>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49"/>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49"/>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49"/>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49"/>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49"/>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49"/>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49"/>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49"/>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49"/>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49"/>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49"/>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49"/>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49"/>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49"/>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49"/>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49"/>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49"/>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49"/>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49"/>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49"/>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49"/>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49"/>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49"/>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49"/>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49"/>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49"/>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49"/>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49"/>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49"/>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49"/>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49"/>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49"/>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49"/>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49"/>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49"/>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49"/>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49"/>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49"/>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49"/>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49"/>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49"/>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49"/>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49"/>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49"/>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49"/>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49"/>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49"/>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49"/>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49"/>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49"/>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49"/>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49"/>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49"/>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49"/>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49"/>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49"/>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49"/>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49"/>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49"/>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49"/>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49"/>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49"/>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49"/>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49"/>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49"/>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49"/>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49"/>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49"/>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49"/>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49"/>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49"/>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49"/>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49"/>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49"/>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49"/>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49"/>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49"/>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49"/>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49"/>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49"/>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49"/>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49"/>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49"/>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49"/>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49"/>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49"/>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49"/>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49"/>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49"/>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49"/>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49"/>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49"/>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49"/>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49"/>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49"/>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49"/>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49"/>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49"/>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49"/>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49"/>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49"/>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49"/>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49"/>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49"/>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49"/>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49"/>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49"/>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49"/>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49"/>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49"/>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49"/>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49"/>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49"/>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49"/>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49"/>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49"/>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49"/>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49"/>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49"/>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49"/>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49"/>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49"/>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49"/>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49"/>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49"/>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49"/>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49"/>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49"/>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49"/>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49"/>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49"/>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49"/>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49"/>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49"/>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49"/>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49"/>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49"/>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49"/>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49"/>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49"/>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49"/>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49"/>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49"/>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49"/>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49"/>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49"/>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49"/>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49"/>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49"/>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49"/>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49"/>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49"/>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49"/>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49"/>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49"/>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49"/>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49"/>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49"/>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49"/>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49"/>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49"/>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49"/>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49"/>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49"/>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49"/>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49"/>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49"/>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49"/>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49"/>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49"/>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49"/>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49"/>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49"/>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49"/>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49"/>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49"/>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49"/>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49"/>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49"/>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49"/>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49"/>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49"/>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49"/>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49"/>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49"/>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49"/>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49"/>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49"/>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49"/>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49"/>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49"/>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49"/>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49"/>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49"/>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49"/>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49"/>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49"/>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49"/>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49"/>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49"/>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49"/>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49"/>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49"/>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49"/>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49"/>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49"/>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49"/>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49"/>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49"/>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49"/>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49"/>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49"/>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49"/>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49"/>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49"/>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49"/>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49"/>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49"/>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49"/>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49"/>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49"/>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49"/>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49"/>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49"/>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49"/>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49"/>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49"/>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49"/>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49"/>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49"/>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49"/>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49"/>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49"/>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49"/>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49"/>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49"/>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49"/>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49"/>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49"/>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49"/>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49"/>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49"/>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49"/>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49"/>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49"/>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49"/>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49"/>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49"/>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49"/>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49"/>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49"/>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49"/>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49"/>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49"/>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49"/>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49"/>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49"/>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49"/>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49"/>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49"/>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49"/>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49"/>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49"/>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49"/>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49"/>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49"/>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49"/>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49"/>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49"/>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49"/>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49"/>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49"/>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49"/>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49"/>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49"/>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49"/>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49"/>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49"/>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49"/>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49"/>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49"/>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49"/>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49"/>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49"/>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49"/>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49"/>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49"/>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49"/>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49"/>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49"/>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49"/>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49"/>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49"/>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49"/>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49"/>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49"/>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49"/>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49"/>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49"/>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49"/>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49"/>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49"/>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49"/>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49"/>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49"/>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49"/>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49"/>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49"/>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49"/>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49"/>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49"/>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49"/>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49"/>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49"/>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49"/>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49"/>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49"/>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49"/>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49"/>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49"/>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49"/>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49"/>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49"/>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49"/>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49"/>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49"/>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49"/>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49"/>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49"/>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49"/>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49"/>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49"/>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49"/>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49"/>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49"/>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49"/>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49"/>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49"/>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49"/>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49"/>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49"/>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49"/>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49"/>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49"/>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49"/>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49"/>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20833333333333334" right="0.14583333333333334" top="0.88541666666666663" bottom="0.75" header="0" footer="0"/>
  <pageSetup orientation="portrait" r:id="rId1"/>
  <headerFooter>
    <oddHeader>&amp;L&amp;G&amp;C
&amp;G</oddHeader>
    <oddFooter xml:space="preserve">&amp;LBlulevel Estimating Copyright 2024
</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K1:M1000"/>
  <sheetViews>
    <sheetView workbookViewId="0"/>
  </sheetViews>
  <sheetFormatPr defaultColWidth="14.453125" defaultRowHeight="15" customHeight="1"/>
  <cols>
    <col min="1" max="26" width="8.7265625" customWidth="1"/>
  </cols>
  <sheetData>
    <row r="1" spans="12:13" ht="14.25" customHeight="1"/>
    <row r="2" spans="12:13" ht="14.25" customHeight="1"/>
    <row r="3" spans="12:13" ht="14.25" customHeight="1">
      <c r="L3" s="150"/>
    </row>
    <row r="4" spans="12:13" ht="14.25" customHeight="1">
      <c r="L4" s="150"/>
    </row>
    <row r="5" spans="12:13" ht="14.25" customHeight="1">
      <c r="L5" s="150" t="s">
        <v>527</v>
      </c>
      <c r="M5" s="32" t="s">
        <v>527</v>
      </c>
    </row>
    <row r="6" spans="12:13" ht="14.25" customHeight="1">
      <c r="L6" s="150" t="s">
        <v>528</v>
      </c>
      <c r="M6" s="32" t="s">
        <v>528</v>
      </c>
    </row>
    <row r="7" spans="12:13" ht="14.25" customHeight="1">
      <c r="L7" s="150" t="s">
        <v>529</v>
      </c>
      <c r="M7" s="32" t="s">
        <v>529</v>
      </c>
    </row>
    <row r="8" spans="12:13" ht="14.25" customHeight="1">
      <c r="L8" s="150" t="s">
        <v>530</v>
      </c>
      <c r="M8" s="151" t="s">
        <v>530</v>
      </c>
    </row>
    <row r="9" spans="12:13" ht="14.25" customHeight="1">
      <c r="L9" s="150" t="s">
        <v>531</v>
      </c>
      <c r="M9" s="32" t="s">
        <v>531</v>
      </c>
    </row>
    <row r="10" spans="12:13" ht="14.25" customHeight="1">
      <c r="L10" s="150" t="s">
        <v>532</v>
      </c>
      <c r="M10" s="32" t="s">
        <v>532</v>
      </c>
    </row>
    <row r="11" spans="12:13" ht="14.25" customHeight="1">
      <c r="L11" s="150" t="s">
        <v>533</v>
      </c>
      <c r="M11" s="32" t="s">
        <v>533</v>
      </c>
    </row>
    <row r="12" spans="12:13" ht="14.25" customHeight="1">
      <c r="L12" s="150" t="s">
        <v>534</v>
      </c>
      <c r="M12" s="32" t="s">
        <v>534</v>
      </c>
    </row>
    <row r="13" spans="12:13" ht="14.25" customHeight="1">
      <c r="L13" s="150" t="s">
        <v>535</v>
      </c>
      <c r="M13" s="32" t="s">
        <v>535</v>
      </c>
    </row>
    <row r="14" spans="12:13" ht="14.25" customHeight="1">
      <c r="L14" s="150" t="s">
        <v>536</v>
      </c>
      <c r="M14" s="32" t="s">
        <v>536</v>
      </c>
    </row>
    <row r="15" spans="12:13" ht="14.25" customHeight="1">
      <c r="L15" s="150" t="s">
        <v>537</v>
      </c>
      <c r="M15" s="151" t="s">
        <v>537</v>
      </c>
    </row>
    <row r="16" spans="12:13" ht="14.25" customHeight="1">
      <c r="L16" s="150" t="s">
        <v>538</v>
      </c>
      <c r="M16" s="32" t="s">
        <v>538</v>
      </c>
    </row>
    <row r="17" spans="12:13" ht="14.25" customHeight="1">
      <c r="L17" s="150" t="s">
        <v>539</v>
      </c>
      <c r="M17" s="32" t="s">
        <v>539</v>
      </c>
    </row>
    <row r="18" spans="12:13" ht="14.25" customHeight="1">
      <c r="L18" s="150" t="s">
        <v>540</v>
      </c>
      <c r="M18" s="32" t="s">
        <v>540</v>
      </c>
    </row>
    <row r="19" spans="12:13" ht="14.25" customHeight="1">
      <c r="L19" s="150" t="s">
        <v>541</v>
      </c>
      <c r="M19" s="32" t="s">
        <v>541</v>
      </c>
    </row>
    <row r="20" spans="12:13" ht="14.25" customHeight="1">
      <c r="L20" s="150" t="s">
        <v>542</v>
      </c>
      <c r="M20" s="32" t="s">
        <v>542</v>
      </c>
    </row>
    <row r="21" spans="12:13" ht="14.25" customHeight="1">
      <c r="L21" s="150" t="s">
        <v>543</v>
      </c>
      <c r="M21" s="32" t="s">
        <v>543</v>
      </c>
    </row>
    <row r="22" spans="12:13" ht="14.25" customHeight="1">
      <c r="L22" s="150" t="s">
        <v>544</v>
      </c>
      <c r="M22" s="32" t="s">
        <v>544</v>
      </c>
    </row>
    <row r="23" spans="12:13" ht="14.25" customHeight="1">
      <c r="L23" s="150" t="s">
        <v>545</v>
      </c>
      <c r="M23" s="32" t="s">
        <v>545</v>
      </c>
    </row>
    <row r="24" spans="12:13" ht="14.25" customHeight="1">
      <c r="L24" s="150" t="s">
        <v>546</v>
      </c>
      <c r="M24" s="32" t="s">
        <v>546</v>
      </c>
    </row>
    <row r="25" spans="12:13" ht="14.25" customHeight="1">
      <c r="L25" s="150" t="s">
        <v>300</v>
      </c>
      <c r="M25" s="32" t="s">
        <v>300</v>
      </c>
    </row>
    <row r="26" spans="12:13" ht="14.25" customHeight="1">
      <c r="L26" s="150" t="s">
        <v>547</v>
      </c>
      <c r="M26" s="32" t="s">
        <v>547</v>
      </c>
    </row>
    <row r="27" spans="12:13" ht="14.25" customHeight="1">
      <c r="L27" s="150" t="s">
        <v>548</v>
      </c>
      <c r="M27" s="32" t="s">
        <v>548</v>
      </c>
    </row>
    <row r="28" spans="12:13" ht="14.25" customHeight="1">
      <c r="L28" s="150" t="s">
        <v>549</v>
      </c>
      <c r="M28" s="32" t="s">
        <v>549</v>
      </c>
    </row>
    <row r="29" spans="12:13" ht="14.25" customHeight="1">
      <c r="L29" s="150" t="s">
        <v>550</v>
      </c>
      <c r="M29" s="32" t="s">
        <v>550</v>
      </c>
    </row>
    <row r="30" spans="12:13" ht="14.25" customHeight="1">
      <c r="L30" s="150" t="s">
        <v>22</v>
      </c>
      <c r="M30" s="32" t="s">
        <v>22</v>
      </c>
    </row>
    <row r="31" spans="12:13" ht="14.25" customHeight="1">
      <c r="L31" s="150">
        <v>1</v>
      </c>
      <c r="M31" s="32">
        <v>1</v>
      </c>
    </row>
    <row r="32" spans="12:13" ht="14.25" customHeight="1">
      <c r="L32" s="150">
        <v>2</v>
      </c>
      <c r="M32" s="32">
        <v>2</v>
      </c>
    </row>
    <row r="33" spans="12:13" ht="14.25" customHeight="1">
      <c r="L33" s="150">
        <v>3</v>
      </c>
      <c r="M33" s="32">
        <v>3</v>
      </c>
    </row>
    <row r="34" spans="12:13" ht="14.25" customHeight="1">
      <c r="L34" s="150">
        <v>4</v>
      </c>
      <c r="M34" s="32">
        <v>4</v>
      </c>
    </row>
    <row r="35" spans="12:13" ht="14.25" customHeight="1">
      <c r="L35" s="150">
        <v>5</v>
      </c>
      <c r="M35" s="32">
        <v>5</v>
      </c>
    </row>
    <row r="36" spans="12:13" ht="14.25" customHeight="1">
      <c r="L36" s="150">
        <v>6</v>
      </c>
      <c r="M36" s="32">
        <v>6</v>
      </c>
    </row>
    <row r="37" spans="12:13" ht="14.25" customHeight="1">
      <c r="L37" s="150">
        <v>7</v>
      </c>
      <c r="M37" s="32">
        <v>7</v>
      </c>
    </row>
    <row r="38" spans="12:13" ht="14.25" customHeight="1">
      <c r="L38" s="150">
        <v>8</v>
      </c>
      <c r="M38" s="32">
        <v>8</v>
      </c>
    </row>
    <row r="39" spans="12:13" ht="14.25" customHeight="1">
      <c r="L39" s="150">
        <v>9</v>
      </c>
      <c r="M39" s="32">
        <v>9</v>
      </c>
    </row>
    <row r="40" spans="12:13" ht="14.25" customHeight="1">
      <c r="L40" s="150">
        <v>0</v>
      </c>
      <c r="M40" s="32">
        <v>0</v>
      </c>
    </row>
    <row r="41" spans="12:13" ht="14.25" customHeight="1">
      <c r="L41" s="150" t="s">
        <v>551</v>
      </c>
      <c r="M41" s="32" t="s">
        <v>551</v>
      </c>
    </row>
    <row r="42" spans="12:13" ht="14.25" customHeight="1">
      <c r="L42" s="150" t="s">
        <v>552</v>
      </c>
      <c r="M42" s="32" t="s">
        <v>552</v>
      </c>
    </row>
    <row r="43" spans="12:13" ht="14.25" customHeight="1">
      <c r="L43" s="150" t="s">
        <v>553</v>
      </c>
      <c r="M43" s="32" t="s">
        <v>553</v>
      </c>
    </row>
    <row r="44" spans="12:13" ht="14.25" customHeight="1">
      <c r="L44" s="150" t="s">
        <v>554</v>
      </c>
      <c r="M44" s="32" t="s">
        <v>554</v>
      </c>
    </row>
    <row r="45" spans="12:13" ht="14.25" customHeight="1">
      <c r="L45" s="150" t="s">
        <v>555</v>
      </c>
      <c r="M45" s="32" t="s">
        <v>555</v>
      </c>
    </row>
    <row r="46" spans="12:13" ht="14.25" customHeight="1">
      <c r="L46" s="150" t="s">
        <v>556</v>
      </c>
      <c r="M46" s="32" t="s">
        <v>556</v>
      </c>
    </row>
    <row r="47" spans="12:13" ht="14.25" customHeight="1">
      <c r="L47" s="152" t="s">
        <v>557</v>
      </c>
      <c r="M47" s="153" t="s">
        <v>557</v>
      </c>
    </row>
    <row r="48" spans="12:13" ht="14.25" customHeight="1">
      <c r="L48" s="150" t="s">
        <v>78</v>
      </c>
      <c r="M48" s="32" t="s">
        <v>78</v>
      </c>
    </row>
    <row r="49" spans="11:13" ht="14.25" customHeight="1">
      <c r="L49" s="150" t="s">
        <v>558</v>
      </c>
      <c r="M49" s="32" t="s">
        <v>558</v>
      </c>
    </row>
    <row r="50" spans="11:13" ht="14.25" customHeight="1">
      <c r="L50" s="150"/>
    </row>
    <row r="51" spans="11:13" ht="14.25" customHeight="1">
      <c r="L51" s="150"/>
    </row>
    <row r="52" spans="11:13" ht="14.25" customHeight="1">
      <c r="L52" s="150"/>
    </row>
    <row r="53" spans="11:13" ht="14.25" customHeight="1">
      <c r="L53" s="150"/>
    </row>
    <row r="54" spans="11:13" ht="14.25" customHeight="1">
      <c r="L54" s="150"/>
    </row>
    <row r="55" spans="11:13" ht="14.25" customHeight="1"/>
    <row r="56" spans="11:13" ht="14.25" customHeight="1">
      <c r="K56" s="1" t="s">
        <v>298</v>
      </c>
    </row>
    <row r="57" spans="11:13" ht="14.25" customHeight="1"/>
    <row r="58" spans="11:13" ht="14.25" customHeight="1"/>
    <row r="59" spans="11:13" ht="14.25" customHeight="1"/>
    <row r="60" spans="11:13" ht="14.25" customHeight="1"/>
    <row r="61" spans="11:13" ht="14.25" customHeight="1"/>
    <row r="62" spans="11:13" ht="14.25" customHeight="1"/>
    <row r="63" spans="11:13" ht="14.25" customHeight="1"/>
    <row r="64" spans="11: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Standard Cover Sheet</vt:lpstr>
      <vt:lpstr>Content </vt:lpstr>
      <vt:lpstr>Standard Estimating</vt:lpstr>
      <vt:lpstr>Standard Client Breakdown+</vt:lpstr>
      <vt:lpstr>NEW - Client Summary </vt:lpstr>
      <vt:lpstr>Standard Builder Breakdown+</vt:lpstr>
      <vt:lpstr>Terms Conditions    </vt:lpstr>
      <vt:lpst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Estimating</dc:creator>
  <cp:lastModifiedBy>Alex Morgan-Hobbs</cp:lastModifiedBy>
  <cp:lastPrinted>2024-09-25T04:46:37Z</cp:lastPrinted>
  <dcterms:created xsi:type="dcterms:W3CDTF">2023-01-23T07:10:47Z</dcterms:created>
  <dcterms:modified xsi:type="dcterms:W3CDTF">2024-11-07T01:54:08Z</dcterms:modified>
</cp:coreProperties>
</file>