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bf43eab895f54bb4/Documents/Data Science/Projects/Energy Forecast/data/raw/"/>
    </mc:Choice>
  </mc:AlternateContent>
  <xr:revisionPtr revIDLastSave="0" documentId="8_{B846C2F4-7128-41A4-8DD4-4859998E737D}" xr6:coauthVersionLast="47" xr6:coauthVersionMax="47" xr10:uidLastSave="{00000000-0000-0000-0000-000000000000}"/>
  <bookViews>
    <workbookView xWindow="14085" yWindow="16080" windowWidth="29040" windowHeight="15720"/>
  </bookViews>
  <sheets>
    <sheet name="Cover_Sheet" sheetId="1" r:id="rId1"/>
    <sheet name="Contents" sheetId="2" r:id="rId2"/>
    <sheet name="Notes" sheetId="3" r:id="rId3"/>
    <sheet name="6_1" sheetId="4" r:id="rId4"/>
    <sheet name="6_2" sheetId="5" r:id="rId5"/>
  </sheets>
  <definedNames>
    <definedName name="_xlnm.Print_Area" localSheetId="4">'6_2'!#REF!,'6_2'!$A:$A,'6_2'!#REF!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D48" i="5" l="1"/>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CD42" i="5"/>
  <c r="CC42" i="5"/>
  <c r="CB42" i="5"/>
  <c r="CA42" i="5"/>
  <c r="BZ42" i="5"/>
  <c r="CD41" i="5"/>
  <c r="CC41" i="5"/>
  <c r="CB41" i="5"/>
  <c r="CA41" i="5"/>
  <c r="BZ41" i="5"/>
  <c r="CD40" i="5"/>
  <c r="CC40" i="5"/>
  <c r="CB40" i="5"/>
  <c r="CA40" i="5"/>
  <c r="BZ40" i="5"/>
  <c r="U40" i="5"/>
  <c r="CD39" i="5"/>
  <c r="CC39" i="5"/>
  <c r="CB39" i="5"/>
  <c r="CB43" i="5" s="1"/>
  <c r="CA39" i="5"/>
  <c r="CA43" i="5" s="1"/>
  <c r="BZ39" i="5"/>
  <c r="BZ43" i="5" s="1"/>
  <c r="BA39" i="5"/>
  <c r="CD38" i="5"/>
  <c r="CD43" i="5" s="1"/>
  <c r="CC38" i="5"/>
  <c r="CC43" i="5" s="1"/>
  <c r="CB38" i="5"/>
  <c r="CA38" i="5"/>
  <c r="BZ38" i="5"/>
  <c r="CD35" i="5"/>
  <c r="CD34" i="5"/>
  <c r="BY34" i="5"/>
  <c r="BX34" i="5"/>
  <c r="CD33" i="5"/>
  <c r="CC33" i="5"/>
  <c r="CB33" i="5"/>
  <c r="CA33" i="5"/>
  <c r="BZ33" i="5"/>
  <c r="BY33" i="5"/>
  <c r="BX33" i="5"/>
  <c r="BW33" i="5"/>
  <c r="BV33" i="5"/>
  <c r="BU33" i="5"/>
  <c r="BT33" i="5"/>
  <c r="BS33" i="5"/>
  <c r="CD32" i="5"/>
  <c r="CC32" i="5"/>
  <c r="CB32" i="5"/>
  <c r="CA32" i="5"/>
  <c r="BZ32" i="5"/>
  <c r="BY32" i="5"/>
  <c r="BX32" i="5"/>
  <c r="BW32" i="5"/>
  <c r="BV32" i="5"/>
  <c r="BU32" i="5"/>
  <c r="BT32" i="5"/>
  <c r="BS32" i="5"/>
  <c r="BR32" i="5"/>
  <c r="BQ32" i="5"/>
  <c r="BP32" i="5"/>
  <c r="BO32" i="5"/>
  <c r="BN32" i="5"/>
  <c r="BM32" i="5"/>
  <c r="BL32" i="5"/>
  <c r="BK32" i="5"/>
  <c r="BJ32" i="5"/>
  <c r="BI32" i="5"/>
  <c r="BH32" i="5"/>
  <c r="BG32"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BW27" i="5"/>
  <c r="BM27" i="5"/>
  <c r="BL27" i="5"/>
  <c r="BK27" i="5"/>
  <c r="BJ27" i="5"/>
  <c r="AY27" i="5"/>
  <c r="AO27" i="5"/>
  <c r="AM27" i="5"/>
  <c r="AC27" i="5"/>
  <c r="AB27" i="5"/>
  <c r="AA27" i="5"/>
  <c r="O27" i="5"/>
  <c r="E27" i="5"/>
  <c r="D27" i="5"/>
  <c r="C27" i="5"/>
  <c r="CD24" i="5"/>
  <c r="CC24" i="5"/>
  <c r="CB24" i="5"/>
  <c r="CA24" i="5"/>
  <c r="BZ24" i="5"/>
  <c r="BY24" i="5"/>
  <c r="BX24" i="5"/>
  <c r="BW24" i="5"/>
  <c r="BV24" i="5"/>
  <c r="BV27" i="5" s="1"/>
  <c r="BU24" i="5"/>
  <c r="BT24" i="5"/>
  <c r="BT27" i="5" s="1"/>
  <c r="BS24" i="5"/>
  <c r="BR24" i="5"/>
  <c r="BQ24" i="5"/>
  <c r="BP24" i="5"/>
  <c r="BO24" i="5"/>
  <c r="BN24" i="5"/>
  <c r="BM24" i="5"/>
  <c r="BL24" i="5"/>
  <c r="BK24" i="5"/>
  <c r="BJ24" i="5"/>
  <c r="BI24" i="5"/>
  <c r="BI27" i="5" s="1"/>
  <c r="BH24" i="5"/>
  <c r="BH27" i="5" s="1"/>
  <c r="BG24" i="5"/>
  <c r="BF24" i="5"/>
  <c r="BE24" i="5"/>
  <c r="BD24" i="5"/>
  <c r="BC24" i="5"/>
  <c r="BB24" i="5"/>
  <c r="BA24" i="5"/>
  <c r="AZ24" i="5"/>
  <c r="AY24" i="5"/>
  <c r="AX24" i="5"/>
  <c r="AW24" i="5"/>
  <c r="AV24" i="5"/>
  <c r="AV27" i="5" s="1"/>
  <c r="AU24" i="5"/>
  <c r="AT24" i="5"/>
  <c r="AS24" i="5"/>
  <c r="AR24" i="5"/>
  <c r="AQ24" i="5"/>
  <c r="AP24" i="5"/>
  <c r="AO24" i="5"/>
  <c r="AN24" i="5"/>
  <c r="AM24" i="5"/>
  <c r="AL24" i="5"/>
  <c r="AL27" i="5" s="1"/>
  <c r="AK24" i="5"/>
  <c r="AK27" i="5" s="1"/>
  <c r="AJ24" i="5"/>
  <c r="AJ27" i="5" s="1"/>
  <c r="AI24" i="5"/>
  <c r="AH24" i="5"/>
  <c r="AG24" i="5"/>
  <c r="AF24" i="5"/>
  <c r="AE24" i="5"/>
  <c r="AD24" i="5"/>
  <c r="AC24" i="5"/>
  <c r="AB24" i="5"/>
  <c r="AA24" i="5"/>
  <c r="Z24" i="5"/>
  <c r="Y24" i="5"/>
  <c r="X24" i="5"/>
  <c r="X27" i="5" s="1"/>
  <c r="W24" i="5"/>
  <c r="V24" i="5"/>
  <c r="U24" i="5"/>
  <c r="T24" i="5"/>
  <c r="S24" i="5"/>
  <c r="R24" i="5"/>
  <c r="Q24" i="5"/>
  <c r="P24" i="5"/>
  <c r="O24" i="5"/>
  <c r="N24" i="5"/>
  <c r="M24" i="5"/>
  <c r="M27" i="5" s="1"/>
  <c r="L24" i="5"/>
  <c r="L27" i="5" s="1"/>
  <c r="K24" i="5"/>
  <c r="J24" i="5"/>
  <c r="I24" i="5"/>
  <c r="H24" i="5"/>
  <c r="G24" i="5"/>
  <c r="F24" i="5"/>
  <c r="E24" i="5"/>
  <c r="D24" i="5"/>
  <c r="C24" i="5"/>
  <c r="B24" i="5"/>
  <c r="B27" i="5" s="1"/>
  <c r="CD22" i="5"/>
  <c r="CD27" i="5" s="1"/>
  <c r="CC22" i="5"/>
  <c r="CB22" i="5"/>
  <c r="CA22" i="5"/>
  <c r="BZ22" i="5"/>
  <c r="BY22" i="5"/>
  <c r="BX22" i="5"/>
  <c r="BW22" i="5"/>
  <c r="BV22" i="5"/>
  <c r="BU22" i="5"/>
  <c r="BT22" i="5"/>
  <c r="BS22" i="5"/>
  <c r="BS27" i="5" s="1"/>
  <c r="BR22" i="5"/>
  <c r="BR27" i="5" s="1"/>
  <c r="BQ22" i="5"/>
  <c r="BP22" i="5"/>
  <c r="BO22" i="5"/>
  <c r="BN22" i="5"/>
  <c r="BM22" i="5"/>
  <c r="BL22" i="5"/>
  <c r="BK22" i="5"/>
  <c r="BJ22" i="5"/>
  <c r="BI22" i="5"/>
  <c r="BH22" i="5"/>
  <c r="BG22" i="5"/>
  <c r="BG27" i="5" s="1"/>
  <c r="BF22" i="5"/>
  <c r="BF27" i="5" s="1"/>
  <c r="BE22" i="5"/>
  <c r="BD22" i="5"/>
  <c r="BC22" i="5"/>
  <c r="BB22" i="5"/>
  <c r="BA22" i="5"/>
  <c r="AZ22" i="5"/>
  <c r="AY22" i="5"/>
  <c r="AX22" i="5"/>
  <c r="AW22" i="5"/>
  <c r="AV22" i="5"/>
  <c r="AU22" i="5"/>
  <c r="AU27" i="5" s="1"/>
  <c r="AT22" i="5"/>
  <c r="AT27" i="5" s="1"/>
  <c r="AS22" i="5"/>
  <c r="AR22" i="5"/>
  <c r="AQ22" i="5"/>
  <c r="AP22" i="5"/>
  <c r="AO22" i="5"/>
  <c r="AN22" i="5"/>
  <c r="AM22" i="5"/>
  <c r="AL22" i="5"/>
  <c r="AK22" i="5"/>
  <c r="AJ22" i="5"/>
  <c r="AI22" i="5"/>
  <c r="AI27" i="5" s="1"/>
  <c r="AH22" i="5"/>
  <c r="AH27" i="5" s="1"/>
  <c r="AG22" i="5"/>
  <c r="AF22" i="5"/>
  <c r="AE22" i="5"/>
  <c r="AD22" i="5"/>
  <c r="AC22" i="5"/>
  <c r="AB22" i="5"/>
  <c r="AA22" i="5"/>
  <c r="Z22" i="5"/>
  <c r="Y22" i="5"/>
  <c r="X22" i="5"/>
  <c r="W22" i="5"/>
  <c r="W27" i="5" s="1"/>
  <c r="V22" i="5"/>
  <c r="V27" i="5" s="1"/>
  <c r="U22" i="5"/>
  <c r="T22" i="5"/>
  <c r="S22" i="5"/>
  <c r="R22" i="5"/>
  <c r="Q22" i="5"/>
  <c r="P22" i="5"/>
  <c r="O22" i="5"/>
  <c r="N22" i="5"/>
  <c r="M22" i="5"/>
  <c r="L22" i="5"/>
  <c r="K22" i="5"/>
  <c r="K27" i="5" s="1"/>
  <c r="J22" i="5"/>
  <c r="J27" i="5" s="1"/>
  <c r="I22" i="5"/>
  <c r="H22" i="5"/>
  <c r="G22" i="5"/>
  <c r="F22" i="5"/>
  <c r="E22" i="5"/>
  <c r="D22" i="5"/>
  <c r="C22" i="5"/>
  <c r="B22" i="5"/>
  <c r="CD18" i="5"/>
  <c r="CC18" i="5"/>
  <c r="CB18" i="5"/>
  <c r="CB27" i="5" s="1"/>
  <c r="CA18" i="5"/>
  <c r="CA27" i="5" s="1"/>
  <c r="BZ18" i="5"/>
  <c r="BZ27" i="5" s="1"/>
  <c r="BY18" i="5"/>
  <c r="BY27" i="5" s="1"/>
  <c r="BX18" i="5"/>
  <c r="BX27" i="5" s="1"/>
  <c r="BW18" i="5"/>
  <c r="BV18" i="5"/>
  <c r="BU18" i="5"/>
  <c r="BU27" i="5" s="1"/>
  <c r="BT18" i="5"/>
  <c r="BS18" i="5"/>
  <c r="BR18" i="5"/>
  <c r="BQ18" i="5"/>
  <c r="BP18" i="5"/>
  <c r="BP27" i="5" s="1"/>
  <c r="BO18" i="5"/>
  <c r="BO27" i="5" s="1"/>
  <c r="BN18" i="5"/>
  <c r="BN27" i="5" s="1"/>
  <c r="BM18" i="5"/>
  <c r="BL18" i="5"/>
  <c r="BK18" i="5"/>
  <c r="BJ18" i="5"/>
  <c r="BI18" i="5"/>
  <c r="BH18" i="5"/>
  <c r="BG18" i="5"/>
  <c r="BF18" i="5"/>
  <c r="BE18" i="5"/>
  <c r="BD18" i="5"/>
  <c r="BD27" i="5" s="1"/>
  <c r="BC18" i="5"/>
  <c r="BC27" i="5" s="1"/>
  <c r="BB18" i="5"/>
  <c r="BB27" i="5" s="1"/>
  <c r="BA18" i="5"/>
  <c r="BA27" i="5" s="1"/>
  <c r="AZ18" i="5"/>
  <c r="AZ27" i="5" s="1"/>
  <c r="AY18" i="5"/>
  <c r="AX18" i="5"/>
  <c r="AX27" i="5" s="1"/>
  <c r="AW18" i="5"/>
  <c r="AW27" i="5" s="1"/>
  <c r="AV18" i="5"/>
  <c r="AU18" i="5"/>
  <c r="AT18" i="5"/>
  <c r="AS18" i="5"/>
  <c r="AR18" i="5"/>
  <c r="AR27" i="5" s="1"/>
  <c r="AQ18" i="5"/>
  <c r="AQ27" i="5" s="1"/>
  <c r="AP18" i="5"/>
  <c r="AP27" i="5" s="1"/>
  <c r="AO18" i="5"/>
  <c r="AN18" i="5"/>
  <c r="AN27" i="5" s="1"/>
  <c r="AM18" i="5"/>
  <c r="AL18" i="5"/>
  <c r="AK18" i="5"/>
  <c r="AJ18" i="5"/>
  <c r="AI18" i="5"/>
  <c r="AH18" i="5"/>
  <c r="AG18" i="5"/>
  <c r="AF18" i="5"/>
  <c r="AF27" i="5" s="1"/>
  <c r="AE18" i="5"/>
  <c r="AE27" i="5" s="1"/>
  <c r="AD18" i="5"/>
  <c r="AD27" i="5" s="1"/>
  <c r="AC18" i="5"/>
  <c r="AB18" i="5"/>
  <c r="AA18" i="5"/>
  <c r="Z18" i="5"/>
  <c r="Z27" i="5" s="1"/>
  <c r="Y18" i="5"/>
  <c r="Y27" i="5" s="1"/>
  <c r="X18" i="5"/>
  <c r="W18" i="5"/>
  <c r="V18" i="5"/>
  <c r="U18" i="5"/>
  <c r="T18" i="5"/>
  <c r="T27" i="5" s="1"/>
  <c r="S18" i="5"/>
  <c r="S27" i="5" s="1"/>
  <c r="R18" i="5"/>
  <c r="R27" i="5" s="1"/>
  <c r="Q18" i="5"/>
  <c r="Q27" i="5" s="1"/>
  <c r="P18" i="5"/>
  <c r="P27" i="5" s="1"/>
  <c r="O18" i="5"/>
  <c r="N18" i="5"/>
  <c r="N27" i="5" s="1"/>
  <c r="M18" i="5"/>
  <c r="L18" i="5"/>
  <c r="K18" i="5"/>
  <c r="J18" i="5"/>
  <c r="I18" i="5"/>
  <c r="H18" i="5"/>
  <c r="H27" i="5" s="1"/>
  <c r="G18" i="5"/>
  <c r="G27" i="5" s="1"/>
  <c r="F18" i="5"/>
  <c r="F27" i="5" s="1"/>
  <c r="E18" i="5"/>
  <c r="D18" i="5"/>
  <c r="C18" i="5"/>
  <c r="B18" i="5"/>
  <c r="BQ15" i="5"/>
  <c r="BP15" i="5"/>
  <c r="BN15" i="5"/>
  <c r="BN39" i="5" s="1"/>
  <c r="BM15" i="5"/>
  <c r="BM39" i="5" s="1"/>
  <c r="BA15" i="5"/>
  <c r="AU15" i="5"/>
  <c r="AU41" i="5" s="1"/>
  <c r="AT15" i="5"/>
  <c r="AT41" i="5" s="1"/>
  <c r="AS15" i="5"/>
  <c r="AS35" i="5" s="1"/>
  <c r="AR15" i="5"/>
  <c r="AO15" i="5"/>
  <c r="AO39" i="5" s="1"/>
  <c r="AF15" i="5"/>
  <c r="AF40" i="5" s="1"/>
  <c r="AC15" i="5"/>
  <c r="X15" i="5"/>
  <c r="W15" i="5"/>
  <c r="V15" i="5"/>
  <c r="U15" i="5"/>
  <c r="U41" i="5" s="1"/>
  <c r="T15" i="5"/>
  <c r="H15" i="5"/>
  <c r="F15" i="5"/>
  <c r="E15" i="5"/>
  <c r="E39" i="5" s="1"/>
  <c r="BY12" i="5"/>
  <c r="CC34" i="5" s="1"/>
  <c r="BX12" i="5"/>
  <c r="BW12" i="5"/>
  <c r="CA34" i="5" s="1"/>
  <c r="BV12" i="5"/>
  <c r="BZ34" i="5" s="1"/>
  <c r="BU12" i="5"/>
  <c r="BU34" i="5" s="1"/>
  <c r="BT12" i="5"/>
  <c r="BT34" i="5" s="1"/>
  <c r="BS12" i="5"/>
  <c r="BR12" i="5"/>
  <c r="BQ12" i="5"/>
  <c r="BP12" i="5"/>
  <c r="BO12" i="5"/>
  <c r="BN12" i="5"/>
  <c r="BN42" i="5" s="1"/>
  <c r="BM12" i="5"/>
  <c r="BM42" i="5" s="1"/>
  <c r="BL12" i="5"/>
  <c r="BL34" i="5" s="1"/>
  <c r="BK12" i="5"/>
  <c r="BK34" i="5" s="1"/>
  <c r="BJ12" i="5"/>
  <c r="BN34" i="5" s="1"/>
  <c r="BI12" i="5"/>
  <c r="BI34" i="5" s="1"/>
  <c r="BH12" i="5"/>
  <c r="BH34" i="5" s="1"/>
  <c r="BG12" i="5"/>
  <c r="BF12" i="5"/>
  <c r="BE12" i="5"/>
  <c r="BD12" i="5"/>
  <c r="BC12" i="5"/>
  <c r="BB12" i="5"/>
  <c r="BA12" i="5"/>
  <c r="BA42" i="5" s="1"/>
  <c r="AZ12" i="5"/>
  <c r="AY12" i="5"/>
  <c r="AY42" i="5" s="1"/>
  <c r="AX12" i="5"/>
  <c r="AW12" i="5"/>
  <c r="AV12" i="5"/>
  <c r="AV42" i="5" s="1"/>
  <c r="AU12" i="5"/>
  <c r="AT12" i="5"/>
  <c r="AS12" i="5"/>
  <c r="AR12" i="5"/>
  <c r="AQ12" i="5"/>
  <c r="AP12" i="5"/>
  <c r="AO12" i="5"/>
  <c r="AO42" i="5" s="1"/>
  <c r="AN12" i="5"/>
  <c r="AM12" i="5"/>
  <c r="AM42" i="5" s="1"/>
  <c r="AL12" i="5"/>
  <c r="AL42" i="5" s="1"/>
  <c r="AK12" i="5"/>
  <c r="AK42" i="5" s="1"/>
  <c r="AJ12" i="5"/>
  <c r="AJ42" i="5" s="1"/>
  <c r="AI12" i="5"/>
  <c r="AH12" i="5"/>
  <c r="AG12" i="5"/>
  <c r="AF12" i="5"/>
  <c r="AF42" i="5" s="1"/>
  <c r="AE12" i="5"/>
  <c r="AD12" i="5"/>
  <c r="AC12" i="5"/>
  <c r="AC42" i="5" s="1"/>
  <c r="AB12" i="5"/>
  <c r="AA12" i="5"/>
  <c r="AA42" i="5" s="1"/>
  <c r="Z12" i="5"/>
  <c r="Y12" i="5"/>
  <c r="Y42" i="5" s="1"/>
  <c r="X12" i="5"/>
  <c r="W12" i="5"/>
  <c r="V12" i="5"/>
  <c r="U12" i="5"/>
  <c r="T12" i="5"/>
  <c r="T42" i="5" s="1"/>
  <c r="S12" i="5"/>
  <c r="R12" i="5"/>
  <c r="Q12" i="5"/>
  <c r="P12" i="5"/>
  <c r="O12" i="5"/>
  <c r="O42" i="5" s="1"/>
  <c r="N12" i="5"/>
  <c r="M12" i="5"/>
  <c r="L12" i="5"/>
  <c r="L42" i="5" s="1"/>
  <c r="K12" i="5"/>
  <c r="J12" i="5"/>
  <c r="J15" i="5" s="1"/>
  <c r="I12" i="5"/>
  <c r="H12" i="5"/>
  <c r="H42" i="5" s="1"/>
  <c r="G12" i="5"/>
  <c r="F12" i="5"/>
  <c r="F42" i="5" s="1"/>
  <c r="E12" i="5"/>
  <c r="E42" i="5" s="1"/>
  <c r="D12" i="5"/>
  <c r="C12" i="5"/>
  <c r="C42" i="5" s="1"/>
  <c r="B12" i="5"/>
  <c r="B42" i="5" s="1"/>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BY6" i="5"/>
  <c r="BY15" i="5" s="1"/>
  <c r="BX6" i="5"/>
  <c r="BX15" i="5" s="1"/>
  <c r="BW6" i="5"/>
  <c r="BW15" i="5" s="1"/>
  <c r="BW39" i="5" s="1"/>
  <c r="BV6" i="5"/>
  <c r="BV15" i="5" s="1"/>
  <c r="BV38" i="5" s="1"/>
  <c r="BU6" i="5"/>
  <c r="BU15" i="5" s="1"/>
  <c r="BU35" i="5" s="1"/>
  <c r="BT6" i="5"/>
  <c r="BT15" i="5" s="1"/>
  <c r="BS6" i="5"/>
  <c r="BS15" i="5" s="1"/>
  <c r="BR6" i="5"/>
  <c r="BR15" i="5" s="1"/>
  <c r="BQ6" i="5"/>
  <c r="BP6" i="5"/>
  <c r="BO6" i="5"/>
  <c r="BN6" i="5"/>
  <c r="BM6" i="5"/>
  <c r="BL6" i="5"/>
  <c r="BL15" i="5" s="1"/>
  <c r="BL38" i="5" s="1"/>
  <c r="BK6" i="5"/>
  <c r="BK15" i="5" s="1"/>
  <c r="BK39" i="5" s="1"/>
  <c r="BJ6" i="5"/>
  <c r="BJ15" i="5" s="1"/>
  <c r="BJ42" i="5" s="1"/>
  <c r="BI6" i="5"/>
  <c r="BI15" i="5" s="1"/>
  <c r="BH6" i="5"/>
  <c r="BH15" i="5" s="1"/>
  <c r="BG6" i="5"/>
  <c r="BG15" i="5" s="1"/>
  <c r="BF6" i="5"/>
  <c r="BF15" i="5" s="1"/>
  <c r="BE6" i="5"/>
  <c r="BE15" i="5" s="1"/>
  <c r="BD6" i="5"/>
  <c r="BD15" i="5" s="1"/>
  <c r="BC6" i="5"/>
  <c r="BB6" i="5"/>
  <c r="BB15" i="5" s="1"/>
  <c r="BA6" i="5"/>
  <c r="AZ6" i="5"/>
  <c r="AZ15" i="5" s="1"/>
  <c r="AY6" i="5"/>
  <c r="AY15" i="5" s="1"/>
  <c r="AX6" i="5"/>
  <c r="AX15" i="5" s="1"/>
  <c r="AW6" i="5"/>
  <c r="AW15" i="5" s="1"/>
  <c r="AV6" i="5"/>
  <c r="AV15" i="5" s="1"/>
  <c r="AU6" i="5"/>
  <c r="AT6" i="5"/>
  <c r="AS6" i="5"/>
  <c r="AR6" i="5"/>
  <c r="AQ6" i="5"/>
  <c r="AP6" i="5"/>
  <c r="AP15" i="5" s="1"/>
  <c r="AO6" i="5"/>
  <c r="AN6" i="5"/>
  <c r="AN15" i="5" s="1"/>
  <c r="AM6" i="5"/>
  <c r="AM15" i="5" s="1"/>
  <c r="AL6" i="5"/>
  <c r="AL15" i="5" s="1"/>
  <c r="AK6" i="5"/>
  <c r="AK15" i="5" s="1"/>
  <c r="AJ6" i="5"/>
  <c r="AJ15" i="5" s="1"/>
  <c r="AI6" i="5"/>
  <c r="AI15" i="5" s="1"/>
  <c r="AH6" i="5"/>
  <c r="AH15" i="5" s="1"/>
  <c r="AG6" i="5"/>
  <c r="AG15" i="5" s="1"/>
  <c r="AF6" i="5"/>
  <c r="AE6" i="5"/>
  <c r="AD6" i="5"/>
  <c r="AD15" i="5" s="1"/>
  <c r="AC6" i="5"/>
  <c r="AB6" i="5"/>
  <c r="AB15" i="5" s="1"/>
  <c r="AB38" i="5" s="1"/>
  <c r="AA6" i="5"/>
  <c r="AA15" i="5" s="1"/>
  <c r="Z6" i="5"/>
  <c r="Z15" i="5" s="1"/>
  <c r="Z42" i="5" s="1"/>
  <c r="Y6" i="5"/>
  <c r="Y15" i="5" s="1"/>
  <c r="X6" i="5"/>
  <c r="W6" i="5"/>
  <c r="V6" i="5"/>
  <c r="U6" i="5"/>
  <c r="T6" i="5"/>
  <c r="S6" i="5"/>
  <c r="R6" i="5"/>
  <c r="R15" i="5" s="1"/>
  <c r="Q6" i="5"/>
  <c r="Q15" i="5" s="1"/>
  <c r="P6" i="5"/>
  <c r="P15" i="5" s="1"/>
  <c r="O6" i="5"/>
  <c r="O15" i="5" s="1"/>
  <c r="N6" i="5"/>
  <c r="N15" i="5" s="1"/>
  <c r="N38" i="5" s="1"/>
  <c r="M6" i="5"/>
  <c r="M15" i="5" s="1"/>
  <c r="L6" i="5"/>
  <c r="L15" i="5" s="1"/>
  <c r="K6" i="5"/>
  <c r="K15" i="5" s="1"/>
  <c r="J6" i="5"/>
  <c r="I6" i="5"/>
  <c r="I15" i="5" s="1"/>
  <c r="H6" i="5"/>
  <c r="G6" i="5"/>
  <c r="F6" i="5"/>
  <c r="E6" i="5"/>
  <c r="D6" i="5"/>
  <c r="D15" i="5" s="1"/>
  <c r="D40" i="5" s="1"/>
  <c r="C6" i="5"/>
  <c r="C15" i="5" s="1"/>
  <c r="C40" i="5" s="1"/>
  <c r="B6" i="5"/>
  <c r="B15" i="5" s="1"/>
  <c r="B38" i="5" s="1"/>
  <c r="BJ53" i="4"/>
  <c r="BI53" i="4"/>
  <c r="BH53" i="4"/>
  <c r="BG53" i="4"/>
  <c r="BF53" i="4"/>
  <c r="BE53" i="4"/>
  <c r="BD53" i="4"/>
  <c r="BC53" i="4"/>
  <c r="BB53" i="4"/>
  <c r="BA53" i="4"/>
  <c r="AZ53" i="4"/>
  <c r="AY53" i="4"/>
  <c r="AX53" i="4"/>
  <c r="BJ52" i="4"/>
  <c r="BI52" i="4"/>
  <c r="BH52" i="4"/>
  <c r="BG52" i="4"/>
  <c r="BF52" i="4"/>
  <c r="BE52" i="4"/>
  <c r="BD52" i="4"/>
  <c r="BC52" i="4"/>
  <c r="BB52" i="4"/>
  <c r="BA52" i="4"/>
  <c r="AZ52" i="4"/>
  <c r="AY52" i="4"/>
  <c r="AX52" i="4"/>
  <c r="BJ51" i="4"/>
  <c r="BI51" i="4"/>
  <c r="BH51" i="4"/>
  <c r="BG51" i="4"/>
  <c r="BF51" i="4"/>
  <c r="BE51" i="4"/>
  <c r="BD51" i="4"/>
  <c r="BC51" i="4"/>
  <c r="BB51" i="4"/>
  <c r="BA51" i="4"/>
  <c r="AZ51" i="4"/>
  <c r="AY51" i="4"/>
  <c r="AX51" i="4"/>
  <c r="BJ50" i="4"/>
  <c r="BI50" i="4"/>
  <c r="BH50" i="4"/>
  <c r="BG50" i="4"/>
  <c r="BF50" i="4"/>
  <c r="BE50" i="4"/>
  <c r="BD50" i="4"/>
  <c r="BC50" i="4"/>
  <c r="BB50" i="4"/>
  <c r="BA50" i="4"/>
  <c r="AZ50" i="4"/>
  <c r="AY50" i="4"/>
  <c r="AX50" i="4"/>
  <c r="BJ49" i="4"/>
  <c r="BI49" i="4"/>
  <c r="BH49" i="4"/>
  <c r="BG49" i="4"/>
  <c r="BF49" i="4"/>
  <c r="BE49" i="4"/>
  <c r="BD49" i="4"/>
  <c r="BC49" i="4"/>
  <c r="BB49" i="4"/>
  <c r="BA49" i="4"/>
  <c r="AZ49" i="4"/>
  <c r="AY49" i="4"/>
  <c r="AX49" i="4"/>
  <c r="BJ48" i="4"/>
  <c r="BI48" i="4"/>
  <c r="BH48" i="4"/>
  <c r="BG48" i="4"/>
  <c r="BF48" i="4"/>
  <c r="BE48" i="4"/>
  <c r="BD48" i="4"/>
  <c r="BC48" i="4"/>
  <c r="BB48" i="4"/>
  <c r="BA48" i="4"/>
  <c r="AZ48" i="4"/>
  <c r="AY48" i="4"/>
  <c r="AX48" i="4"/>
  <c r="BJ47" i="4"/>
  <c r="BI47" i="4"/>
  <c r="BH47" i="4"/>
  <c r="BG47" i="4"/>
  <c r="BF47" i="4"/>
  <c r="BE47" i="4"/>
  <c r="BD47" i="4"/>
  <c r="BC47" i="4"/>
  <c r="BB47" i="4"/>
  <c r="BA47" i="4"/>
  <c r="AZ47" i="4"/>
  <c r="AY47" i="4"/>
  <c r="AX47" i="4"/>
  <c r="BJ46" i="4"/>
  <c r="BI46" i="4"/>
  <c r="BH46" i="4"/>
  <c r="BG46" i="4"/>
  <c r="BF46" i="4"/>
  <c r="BE46" i="4"/>
  <c r="BD46" i="4"/>
  <c r="BC46" i="4"/>
  <c r="BB46" i="4"/>
  <c r="BA46" i="4"/>
  <c r="AZ46" i="4"/>
  <c r="AY46" i="4"/>
  <c r="AX46" i="4"/>
  <c r="BJ45" i="4"/>
  <c r="BI45" i="4"/>
  <c r="BH45" i="4"/>
  <c r="BG45" i="4"/>
  <c r="BF45" i="4"/>
  <c r="BE45" i="4"/>
  <c r="BD45" i="4"/>
  <c r="BC45" i="4"/>
  <c r="BB45" i="4"/>
  <c r="BA45" i="4"/>
  <c r="AZ45" i="4"/>
  <c r="AY45" i="4"/>
  <c r="AX45" i="4"/>
  <c r="BJ44" i="4"/>
  <c r="BI44" i="4"/>
  <c r="BH44" i="4"/>
  <c r="BG44" i="4"/>
  <c r="BF44" i="4"/>
  <c r="BE44" i="4"/>
  <c r="BD44" i="4"/>
  <c r="BC44" i="4"/>
  <c r="BB44" i="4"/>
  <c r="BA44" i="4"/>
  <c r="AZ44" i="4"/>
  <c r="AY44" i="4"/>
  <c r="AX44" i="4"/>
  <c r="BJ43" i="4"/>
  <c r="BI43" i="4"/>
  <c r="BH43" i="4"/>
  <c r="BG43" i="4"/>
  <c r="BF43" i="4"/>
  <c r="BE43" i="4"/>
  <c r="BD43" i="4"/>
  <c r="BC43" i="4"/>
  <c r="BB43" i="4"/>
  <c r="BA43" i="4"/>
  <c r="AZ43" i="4"/>
  <c r="AY43" i="4"/>
  <c r="AX43" i="4"/>
  <c r="BJ42" i="4"/>
  <c r="BI42" i="4"/>
  <c r="BH42" i="4"/>
  <c r="BG42" i="4"/>
  <c r="BF42" i="4"/>
  <c r="BE42" i="4"/>
  <c r="BD42" i="4"/>
  <c r="BC42" i="4"/>
  <c r="BB42" i="4"/>
  <c r="BA42" i="4"/>
  <c r="AZ42" i="4"/>
  <c r="AY42" i="4"/>
  <c r="AX42" i="4"/>
  <c r="V35" i="5" l="1"/>
  <c r="J38" i="5"/>
  <c r="J39" i="5"/>
  <c r="J40" i="5"/>
  <c r="J35" i="5"/>
  <c r="J41" i="5"/>
  <c r="BD35" i="5"/>
  <c r="BD38" i="5"/>
  <c r="BD39" i="5"/>
  <c r="BD40" i="5"/>
  <c r="I38" i="5"/>
  <c r="I39" i="5"/>
  <c r="I41" i="5"/>
  <c r="I40" i="5"/>
  <c r="I35" i="5"/>
  <c r="AG38" i="5"/>
  <c r="AG39" i="5"/>
  <c r="AG35" i="5"/>
  <c r="AG41" i="5"/>
  <c r="AG40" i="5"/>
  <c r="BE38" i="5"/>
  <c r="BE39" i="5"/>
  <c r="BE35" i="5"/>
  <c r="BE41" i="5"/>
  <c r="BE40" i="5"/>
  <c r="BB35" i="5"/>
  <c r="BB38" i="5"/>
  <c r="BB39" i="5"/>
  <c r="BB40" i="5"/>
  <c r="BS38" i="5"/>
  <c r="BS39" i="5"/>
  <c r="BS40" i="5"/>
  <c r="BS41" i="5"/>
  <c r="BG38" i="5"/>
  <c r="BG39" i="5"/>
  <c r="BG40" i="5"/>
  <c r="BG41" i="5"/>
  <c r="L39" i="5"/>
  <c r="L40" i="5"/>
  <c r="L35" i="5"/>
  <c r="L41" i="5"/>
  <c r="L38" i="5"/>
  <c r="AJ39" i="5"/>
  <c r="AJ40" i="5"/>
  <c r="AJ41" i="5"/>
  <c r="AJ38" i="5"/>
  <c r="AJ35" i="5"/>
  <c r="AV39" i="5"/>
  <c r="AV40" i="5"/>
  <c r="AV35" i="5"/>
  <c r="AV38" i="5"/>
  <c r="AV41" i="5"/>
  <c r="BH39" i="5"/>
  <c r="BH40" i="5"/>
  <c r="BH42" i="5"/>
  <c r="BH38" i="5"/>
  <c r="BH41" i="5"/>
  <c r="BH35" i="5"/>
  <c r="BT39" i="5"/>
  <c r="BT40" i="5"/>
  <c r="BT41" i="5"/>
  <c r="BT35" i="5"/>
  <c r="BT38" i="5"/>
  <c r="R35" i="5"/>
  <c r="R38" i="5"/>
  <c r="R39" i="5"/>
  <c r="R40" i="5"/>
  <c r="AI38" i="5"/>
  <c r="AI39" i="5"/>
  <c r="AI40" i="5"/>
  <c r="AI41" i="5"/>
  <c r="AD35" i="5"/>
  <c r="AD38" i="5"/>
  <c r="AD40" i="5"/>
  <c r="AD39" i="5"/>
  <c r="BR38" i="5"/>
  <c r="BR39" i="5"/>
  <c r="BR40" i="5"/>
  <c r="BR41" i="5"/>
  <c r="BR35" i="5"/>
  <c r="M35" i="5"/>
  <c r="AK35" i="5"/>
  <c r="BI35" i="5"/>
  <c r="AH38" i="5"/>
  <c r="AH39" i="5"/>
  <c r="AH41" i="5"/>
  <c r="AH40" i="5"/>
  <c r="AH35" i="5"/>
  <c r="K38" i="5"/>
  <c r="K43" i="5" s="1"/>
  <c r="K39" i="5"/>
  <c r="K40" i="5"/>
  <c r="K41" i="5"/>
  <c r="AP35" i="5"/>
  <c r="AP38" i="5"/>
  <c r="AP39" i="5"/>
  <c r="AP40" i="5"/>
  <c r="BF38" i="5"/>
  <c r="BF39" i="5"/>
  <c r="BF35" i="5"/>
  <c r="BF41" i="5"/>
  <c r="BF40" i="5"/>
  <c r="Q40" i="5"/>
  <c r="Q35" i="5"/>
  <c r="Q38" i="5"/>
  <c r="Q39" i="5"/>
  <c r="BY40" i="5"/>
  <c r="BY35" i="5"/>
  <c r="BY38" i="5"/>
  <c r="BY39" i="5"/>
  <c r="CC35" i="5"/>
  <c r="AW39" i="5"/>
  <c r="AW40" i="5"/>
  <c r="AX39" i="5"/>
  <c r="AX40" i="5"/>
  <c r="AX35" i="5"/>
  <c r="AM40" i="5"/>
  <c r="AM35" i="5"/>
  <c r="AQ42" i="5"/>
  <c r="F35" i="5"/>
  <c r="F38" i="5"/>
  <c r="BP35" i="5"/>
  <c r="BP38" i="5"/>
  <c r="BP39" i="5"/>
  <c r="AN40" i="5"/>
  <c r="AN35" i="5"/>
  <c r="AR42" i="5"/>
  <c r="BQ38" i="5"/>
  <c r="BQ39" i="5"/>
  <c r="AG27" i="5"/>
  <c r="BQ27" i="5"/>
  <c r="B41" i="5"/>
  <c r="AL41" i="5"/>
  <c r="BJ41" i="5"/>
  <c r="V42" i="5"/>
  <c r="AT42" i="5"/>
  <c r="D39" i="5"/>
  <c r="G15" i="5"/>
  <c r="S15" i="5"/>
  <c r="AE15" i="5"/>
  <c r="AQ15" i="5"/>
  <c r="BC15" i="5"/>
  <c r="BO15" i="5"/>
  <c r="BS35" i="5" s="1"/>
  <c r="C41" i="5"/>
  <c r="O41" i="5"/>
  <c r="AA41" i="5"/>
  <c r="AM41" i="5"/>
  <c r="AY41" i="5"/>
  <c r="BK41" i="5"/>
  <c r="BW41" i="5"/>
  <c r="K42" i="5"/>
  <c r="W42" i="5"/>
  <c r="AI42" i="5"/>
  <c r="AU42" i="5"/>
  <c r="BG42" i="5"/>
  <c r="BS42" i="5"/>
  <c r="M38" i="5"/>
  <c r="AM38" i="5"/>
  <c r="BL39" i="5"/>
  <c r="BL43" i="5" s="1"/>
  <c r="F40" i="5"/>
  <c r="BK42" i="5"/>
  <c r="AZ40" i="5"/>
  <c r="AZ35" i="5"/>
  <c r="H35" i="5"/>
  <c r="H38" i="5"/>
  <c r="H39" i="5"/>
  <c r="BE27" i="5"/>
  <c r="AF35" i="5"/>
  <c r="AF38" i="5"/>
  <c r="AF39" i="5"/>
  <c r="D41" i="5"/>
  <c r="P41" i="5"/>
  <c r="AB41" i="5"/>
  <c r="AN41" i="5"/>
  <c r="AZ41" i="5"/>
  <c r="BL41" i="5"/>
  <c r="BX41" i="5"/>
  <c r="BJ34" i="5"/>
  <c r="BQ35" i="5"/>
  <c r="AN38" i="5"/>
  <c r="BU38" i="5"/>
  <c r="F39" i="5"/>
  <c r="AM39" i="5"/>
  <c r="BN40" i="5"/>
  <c r="BT42" i="5"/>
  <c r="BI39" i="5"/>
  <c r="BI40" i="5"/>
  <c r="AL39" i="5"/>
  <c r="AL40" i="5"/>
  <c r="AL35" i="5"/>
  <c r="AD42" i="5"/>
  <c r="O40" i="5"/>
  <c r="O35" i="5"/>
  <c r="AY40" i="5"/>
  <c r="AY35" i="5"/>
  <c r="AE42" i="5"/>
  <c r="X39" i="5"/>
  <c r="X40" i="5"/>
  <c r="P40" i="5"/>
  <c r="P35" i="5"/>
  <c r="CB35" i="5"/>
  <c r="BX40" i="5"/>
  <c r="BX35" i="5"/>
  <c r="BD42" i="5"/>
  <c r="AU38" i="5"/>
  <c r="AU39" i="5"/>
  <c r="AU40" i="5"/>
  <c r="U27" i="5"/>
  <c r="CC27" i="5"/>
  <c r="N41" i="5"/>
  <c r="AX41" i="5"/>
  <c r="J42" i="5"/>
  <c r="AH42" i="5"/>
  <c r="BF42" i="5"/>
  <c r="BF34" i="5"/>
  <c r="BA40" i="5"/>
  <c r="BA35" i="5"/>
  <c r="BA38" i="5"/>
  <c r="BA43" i="5" s="1"/>
  <c r="E41" i="5"/>
  <c r="Q41" i="5"/>
  <c r="AC41" i="5"/>
  <c r="AO41" i="5"/>
  <c r="BA41" i="5"/>
  <c r="BM41" i="5"/>
  <c r="BY41" i="5"/>
  <c r="O38" i="5"/>
  <c r="AN39" i="5"/>
  <c r="H40" i="5"/>
  <c r="BU42" i="5"/>
  <c r="Y39" i="5"/>
  <c r="Y40" i="5"/>
  <c r="Q42" i="5"/>
  <c r="N39" i="5"/>
  <c r="N43" i="5" s="1"/>
  <c r="N40" i="5"/>
  <c r="N35" i="5"/>
  <c r="BB42" i="5"/>
  <c r="BN35" i="5"/>
  <c r="BN38" i="5"/>
  <c r="BN43" i="5" s="1"/>
  <c r="AA40" i="5"/>
  <c r="AA35" i="5"/>
  <c r="BK40" i="5"/>
  <c r="BK35" i="5"/>
  <c r="BC42" i="5"/>
  <c r="AT38" i="5"/>
  <c r="AT39" i="5"/>
  <c r="BL40" i="5"/>
  <c r="BL35" i="5"/>
  <c r="BP42" i="5"/>
  <c r="Z41" i="5"/>
  <c r="BV41" i="5"/>
  <c r="BR42" i="5"/>
  <c r="BR34" i="5"/>
  <c r="AL38" i="5"/>
  <c r="AL43" i="5" s="1"/>
  <c r="F41" i="5"/>
  <c r="R41" i="5"/>
  <c r="AD41" i="5"/>
  <c r="AP41" i="5"/>
  <c r="BB41" i="5"/>
  <c r="BN41" i="5"/>
  <c r="P38" i="5"/>
  <c r="AW38" i="5"/>
  <c r="BW38" i="5"/>
  <c r="O39" i="5"/>
  <c r="BP40" i="5"/>
  <c r="V41" i="5"/>
  <c r="BV42" i="5"/>
  <c r="AK39" i="5"/>
  <c r="AK40" i="5"/>
  <c r="AR35" i="5"/>
  <c r="AR38" i="5"/>
  <c r="AR39" i="5"/>
  <c r="Z39" i="5"/>
  <c r="Z40" i="5"/>
  <c r="Z35" i="5"/>
  <c r="G41" i="5"/>
  <c r="S41" i="5"/>
  <c r="AE41" i="5"/>
  <c r="AQ41" i="5"/>
  <c r="BC41" i="5"/>
  <c r="T35" i="5"/>
  <c r="T38" i="5"/>
  <c r="T39" i="5"/>
  <c r="AO40" i="5"/>
  <c r="AO35" i="5"/>
  <c r="AO38" i="5"/>
  <c r="AO43" i="5" s="1"/>
  <c r="BM34" i="5"/>
  <c r="AT35" i="5"/>
  <c r="X38" i="5"/>
  <c r="AX38" i="5"/>
  <c r="AX43" i="5" s="1"/>
  <c r="BX38" i="5"/>
  <c r="P39" i="5"/>
  <c r="BQ40" i="5"/>
  <c r="W41" i="5"/>
  <c r="BW42" i="5"/>
  <c r="M39" i="5"/>
  <c r="M40" i="5"/>
  <c r="BM40" i="5"/>
  <c r="BM35" i="5"/>
  <c r="BM38" i="5"/>
  <c r="BM43" i="5" s="1"/>
  <c r="AS38" i="5"/>
  <c r="AS39" i="5"/>
  <c r="H41" i="5"/>
  <c r="T41" i="5"/>
  <c r="AF41" i="5"/>
  <c r="AR41" i="5"/>
  <c r="BD41" i="5"/>
  <c r="BP41" i="5"/>
  <c r="D42" i="5"/>
  <c r="P42" i="5"/>
  <c r="AB42" i="5"/>
  <c r="AN42" i="5"/>
  <c r="AZ42" i="5"/>
  <c r="BL42" i="5"/>
  <c r="BX42" i="5"/>
  <c r="CB34" i="5"/>
  <c r="U38" i="5"/>
  <c r="U39" i="5"/>
  <c r="U35" i="5"/>
  <c r="AU35" i="5"/>
  <c r="Y38" i="5"/>
  <c r="AY38" i="5"/>
  <c r="BX39" i="5"/>
  <c r="AR40" i="5"/>
  <c r="X41" i="5"/>
  <c r="BV34" i="5"/>
  <c r="Z38" i="5"/>
  <c r="Z43" i="5" s="1"/>
  <c r="AZ38" i="5"/>
  <c r="AY39" i="5"/>
  <c r="AS40" i="5"/>
  <c r="BQ41" i="5"/>
  <c r="M42" i="5"/>
  <c r="AW42" i="5"/>
  <c r="AP42" i="5"/>
  <c r="BW34" i="5"/>
  <c r="AW35" i="5"/>
  <c r="AA38" i="5"/>
  <c r="AA43" i="5" s="1"/>
  <c r="AZ39" i="5"/>
  <c r="T40" i="5"/>
  <c r="AT40" i="5"/>
  <c r="N42" i="5"/>
  <c r="AX42" i="5"/>
  <c r="V38" i="5"/>
  <c r="V39" i="5"/>
  <c r="BJ39" i="5"/>
  <c r="BJ40" i="5"/>
  <c r="BJ35" i="5"/>
  <c r="E40" i="5"/>
  <c r="E38" i="5"/>
  <c r="S42" i="5"/>
  <c r="X35" i="5"/>
  <c r="BI38" i="5"/>
  <c r="AA39" i="5"/>
  <c r="BU39" i="5"/>
  <c r="BU40" i="5"/>
  <c r="B39" i="5"/>
  <c r="B43" i="5" s="1"/>
  <c r="B40" i="5"/>
  <c r="BV39" i="5"/>
  <c r="BV43" i="5" s="1"/>
  <c r="BZ35" i="5"/>
  <c r="BV40" i="5"/>
  <c r="BV35" i="5"/>
  <c r="R42" i="5"/>
  <c r="W38" i="5"/>
  <c r="W43" i="5" s="1"/>
  <c r="W39" i="5"/>
  <c r="W40" i="5"/>
  <c r="CA35" i="5"/>
  <c r="BW40" i="5"/>
  <c r="BW35" i="5"/>
  <c r="G42" i="5"/>
  <c r="AB40" i="5"/>
  <c r="AB35" i="5"/>
  <c r="AC40" i="5"/>
  <c r="AC35" i="5"/>
  <c r="AC38" i="5"/>
  <c r="AC43" i="5" s="1"/>
  <c r="I27" i="5"/>
  <c r="AS27" i="5"/>
  <c r="Y35" i="5"/>
  <c r="C38" i="5"/>
  <c r="BJ38" i="5"/>
  <c r="AB39" i="5"/>
  <c r="AB43" i="5" s="1"/>
  <c r="V40" i="5"/>
  <c r="X42" i="5"/>
  <c r="M41" i="5"/>
  <c r="Y41" i="5"/>
  <c r="AK41" i="5"/>
  <c r="AW41" i="5"/>
  <c r="BI41" i="5"/>
  <c r="BU41" i="5"/>
  <c r="I42" i="5"/>
  <c r="U42" i="5"/>
  <c r="AG42" i="5"/>
  <c r="AS42" i="5"/>
  <c r="BE42" i="5"/>
  <c r="BQ42" i="5"/>
  <c r="BQ34" i="5"/>
  <c r="D38" i="5"/>
  <c r="D43" i="5" s="1"/>
  <c r="AK38" i="5"/>
  <c r="AK43" i="5" s="1"/>
  <c r="BK38" i="5"/>
  <c r="BK43" i="5" s="1"/>
  <c r="C39" i="5"/>
  <c r="AC39" i="5"/>
  <c r="AS41" i="5"/>
  <c r="BI42" i="5"/>
  <c r="BO34" i="5"/>
  <c r="BY42" i="5"/>
  <c r="BP34" i="5"/>
  <c r="BG34" i="5"/>
  <c r="BS34" i="5"/>
  <c r="BX43" i="5" l="1"/>
  <c r="BP43" i="5"/>
  <c r="BG43" i="5"/>
  <c r="I43" i="5"/>
  <c r="AM43" i="5"/>
  <c r="AI43" i="5"/>
  <c r="BH43" i="5"/>
  <c r="E43" i="5"/>
  <c r="AS43" i="5"/>
  <c r="X43" i="5"/>
  <c r="AU43" i="5"/>
  <c r="BU43" i="5"/>
  <c r="AF43" i="5"/>
  <c r="M43" i="5"/>
  <c r="F43" i="5"/>
  <c r="BY43" i="5"/>
  <c r="BE43" i="5"/>
  <c r="AN43" i="5"/>
  <c r="BF43" i="5"/>
  <c r="L43" i="5"/>
  <c r="BD43" i="5"/>
  <c r="R43" i="5"/>
  <c r="AH43" i="5"/>
  <c r="BS43" i="5"/>
  <c r="BO35" i="5"/>
  <c r="BO38" i="5"/>
  <c r="BO39" i="5"/>
  <c r="BO40" i="5"/>
  <c r="BO42" i="5"/>
  <c r="BW43" i="5"/>
  <c r="O43" i="5"/>
  <c r="BC35" i="5"/>
  <c r="BC38" i="5"/>
  <c r="BC39" i="5"/>
  <c r="BC40" i="5"/>
  <c r="Y43" i="5"/>
  <c r="AW43" i="5"/>
  <c r="H43" i="5"/>
  <c r="AQ35" i="5"/>
  <c r="AQ38" i="5"/>
  <c r="AQ39" i="5"/>
  <c r="AQ40" i="5"/>
  <c r="Q43" i="5"/>
  <c r="AP43" i="5"/>
  <c r="BT43" i="5"/>
  <c r="AV43" i="5"/>
  <c r="AY43" i="5"/>
  <c r="BJ43" i="5"/>
  <c r="P43" i="5"/>
  <c r="AE35" i="5"/>
  <c r="AE38" i="5"/>
  <c r="AE39" i="5"/>
  <c r="AE40" i="5"/>
  <c r="BQ43" i="5"/>
  <c r="AD43" i="5"/>
  <c r="AG43" i="5"/>
  <c r="S35" i="5"/>
  <c r="S38" i="5"/>
  <c r="S39" i="5"/>
  <c r="S40" i="5"/>
  <c r="BB43" i="5"/>
  <c r="AR43" i="5"/>
  <c r="G35" i="5"/>
  <c r="G38" i="5"/>
  <c r="G39" i="5"/>
  <c r="G40" i="5"/>
  <c r="K35" i="5"/>
  <c r="AI35" i="5"/>
  <c r="BG35" i="5"/>
  <c r="J43" i="5"/>
  <c r="C43" i="5"/>
  <c r="V43" i="5"/>
  <c r="T43" i="5"/>
  <c r="U43" i="5"/>
  <c r="W35" i="5"/>
  <c r="BR43" i="5"/>
  <c r="BI43" i="5"/>
  <c r="AZ43" i="5"/>
  <c r="BO41" i="5"/>
  <c r="AT43" i="5"/>
  <c r="AJ43" i="5"/>
  <c r="S43" i="5" l="1"/>
  <c r="BC43" i="5"/>
  <c r="AQ43" i="5"/>
  <c r="G43" i="5"/>
  <c r="AE43" i="5"/>
  <c r="BO43" i="5"/>
</calcChain>
</file>

<file path=xl/sharedStrings.xml><?xml version="1.0" encoding="utf-8"?>
<sst xmlns="http://schemas.openxmlformats.org/spreadsheetml/2006/main" count="971" uniqueCount="311">
  <si>
    <t>Energy Trends, Renewables data</t>
  </si>
  <si>
    <t xml:space="preserve">This spreadsheet forms part of the National Statistics publication Energy Trends produced by the Department for Energy Security &amp; Net Zero (DESNZ). 
The data presented is on renewable electricity capacity and generation, and liquid biofuels consumption; quarterly data are published a quarter in arrears. </t>
  </si>
  <si>
    <t xml:space="preserve">Publication dates </t>
  </si>
  <si>
    <r>
      <t xml:space="preserve">These data were published on </t>
    </r>
    <r>
      <rPr>
        <b/>
        <sz val="12"/>
        <color rgb="FF000000"/>
        <rFont val="Calibri"/>
        <family val="2"/>
      </rPr>
      <t>Thursday 26th June 2025</t>
    </r>
    <r>
      <rPr>
        <sz val="12"/>
        <color rgb="FF000000"/>
        <rFont val="Calibri"/>
        <family val="2"/>
      </rPr>
      <t xml:space="preserve">. 
The next publication date is </t>
    </r>
    <r>
      <rPr>
        <b/>
        <sz val="12"/>
        <color rgb="FF000000"/>
        <rFont val="Calibri"/>
        <family val="2"/>
      </rPr>
      <t>Tuesday 30th September 2025.</t>
    </r>
  </si>
  <si>
    <t>Data period</t>
  </si>
  <si>
    <r>
      <t xml:space="preserve">This spreadsheet contains quarterly data including </t>
    </r>
    <r>
      <rPr>
        <b/>
        <sz val="12"/>
        <color rgb="FF000000"/>
        <rFont val="Calibri"/>
        <family val="2"/>
      </rPr>
      <t>new data for quarter 1 (January to March) 2025</t>
    </r>
  </si>
  <si>
    <t xml:space="preserve">Revisions </t>
  </si>
  <si>
    <t>Revisions have been made to data for 2024 (6.2 only). Revisions are due to updates from data suppliers or the receipt of data replacing estimates unless otherwise stated.  Revisions to data in 6.1 will be made at the end of July to align with the Digest of UK Energy Statistics (DUKES).</t>
  </si>
  <si>
    <t xml:space="preserve">Further information </t>
  </si>
  <si>
    <t xml:space="preserve">The tables and accompanying cover sheet, contents and notes have been edited to meet legal accessibility regulations 
To provide feedback please contact </t>
  </si>
  <si>
    <t>energy.stats@energysecurity.gov.uk</t>
  </si>
  <si>
    <t>Some cells in the tables refer to notes which can be found in the notes worksheet
Note markers are presented in square brackets, for example [Note 1]</t>
  </si>
  <si>
    <t xml:space="preserve">Time periods used in this workbook refer to calendar months and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</si>
  <si>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</si>
  <si>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</si>
  <si>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renewables statistics (opens in a new window)</t>
  </si>
  <si>
    <t>Energy statistics revisions policy (opens in a new window)</t>
  </si>
  <si>
    <t xml:space="preserve">Contact details </t>
  </si>
  <si>
    <t xml:space="preserve">Statistical enquiries </t>
  </si>
  <si>
    <t>William Spry</t>
  </si>
  <si>
    <t>renewablesstatistics@energysecurity.gov.uk</t>
  </si>
  <si>
    <t>0782 519 4608</t>
  </si>
  <si>
    <t xml:space="preserve">Media enquiries </t>
  </si>
  <si>
    <t>newsdesk@energysecurity.gov.uk</t>
  </si>
  <si>
    <t>020 7215 1000</t>
  </si>
  <si>
    <t>Contents</t>
  </si>
  <si>
    <t>This worksheet contains one table</t>
  </si>
  <si>
    <t xml:space="preserve">This table includes a list of worksheets in this workbook with links to those worksheets </t>
  </si>
  <si>
    <t>Worksheet description</t>
  </si>
  <si>
    <t>Link</t>
  </si>
  <si>
    <t>Front page with general details, sources and contacts</t>
  </si>
  <si>
    <t>Cover Sheet</t>
  </si>
  <si>
    <t>This page</t>
  </si>
  <si>
    <t>Notes to the data tables</t>
  </si>
  <si>
    <t>Notes</t>
  </si>
  <si>
    <t>Renewable electricity capacity and generation in the UK, including load factors and percentage share of generation</t>
  </si>
  <si>
    <t>Consumption of liquid biofuels</t>
  </si>
  <si>
    <t>Table name</t>
  </si>
  <si>
    <t xml:space="preserve">Table number </t>
  </si>
  <si>
    <t>Note number</t>
  </si>
  <si>
    <t>Note</t>
  </si>
  <si>
    <t>Renewable electricity capacity and generation</t>
  </si>
  <si>
    <t>Note 1</t>
  </si>
  <si>
    <t>Cumulative capacity at the end of the quarter/year</t>
  </si>
  <si>
    <t>Note 2</t>
  </si>
  <si>
    <t>Publications prior to March 2023 showed a combined figure for offshore wind capacity. Capacity has now been split into seabed and floating.</t>
  </si>
  <si>
    <t>Note 3</t>
  </si>
  <si>
    <t>Solar PV includes installations confirmed on the FiTs scheme, plus sub 50 kW installations commissioned and registered on the Microgeneration Certification Scheme (MCS). The solar PV figures also include installations accredited on the Renewables Obligation, and any operational installations as recorded in the Renewable Energy Planning Database (REPD). These figures include several installations from embedded capacity registers as published by Distribution Network Operators. However, these figures may be missing some unsubsidised solar installations below 150 kW capacity that are not registered on the MCS.</t>
  </si>
  <si>
    <t>Note 4</t>
  </si>
  <si>
    <t xml:space="preserve">Includes the use of poultry litter, meat and bone and liquid biofuels. </t>
  </si>
  <si>
    <t>Note 5</t>
  </si>
  <si>
    <t xml:space="preserve">Includes the use of straw and energy crops.  Also includes high-range co-firing (more than 85% biomass). </t>
  </si>
  <si>
    <t>Note 6</t>
  </si>
  <si>
    <t>This is the amount of fossil fuelled capacity used for co-firing of renewables based on the proportion of generation accounted for by the renewable source over the course of the year.</t>
  </si>
  <si>
    <t>Note 7</t>
  </si>
  <si>
    <t>Generation figures for the latest quarter are highly provisional, particularly for the thermal renewable technologies (such as landfill gas) in the lower half of the table.</t>
  </si>
  <si>
    <t>Note 8</t>
  </si>
  <si>
    <t>Actual generation figures are given where available, but otherwise are estimated using a typical load factor or the design load factor, where known.  Generation from FiT schemes is estimated this way.</t>
  </si>
  <si>
    <t>Note 9</t>
  </si>
  <si>
    <t>Includes generation from seabed and floating combined. For 2009, shoreline wave and tidal are included in Offshore wind.</t>
  </si>
  <si>
    <t>Note 10</t>
  </si>
  <si>
    <t>Biodegradable part only, which accounts for 50% from 2015.</t>
  </si>
  <si>
    <t>Note 11</t>
  </si>
  <si>
    <t>Non-biodegradable (50%, from 2015) part of Energy from Waste, plus a small quantity of generation from waste tyres, hospital waste and general industrial waste.</t>
  </si>
  <si>
    <t>Note 12</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</si>
  <si>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</si>
  <si>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Note 13</t>
  </si>
  <si>
    <t>Percentage change between the most recent quarter and the same quarter a year earlier; (+) represents a positive percentage change greater than 100%.</t>
  </si>
  <si>
    <t>Note 14</t>
  </si>
  <si>
    <t>As published in ET 5.1 available at https://www.gov.uk/government/statistics/electricity-section-5-energy-trends</t>
  </si>
  <si>
    <t>Note 15</t>
  </si>
  <si>
    <t>Data includes capacity and generation with no indication of location.</t>
  </si>
  <si>
    <t>Note 16</t>
  </si>
  <si>
    <t>Includes co-firing, Plant biomass, animal biomass and biodegradable part of energy from waste.</t>
  </si>
  <si>
    <t>Note 17</t>
  </si>
  <si>
    <t xml:space="preserve">Shoreline wave / tidal capacity has been revised back to 2020 following a review of the data with the Scottish Government. There have been several pilot sites in previous years that were not fully operational. </t>
  </si>
  <si>
    <t>Note 18</t>
  </si>
  <si>
    <t>Electricity generation from liquid biofuels was added to this publication in July 2023. Data is only available annually so quarterly generation is estimated in this table. Statistics on liquid biofuels used for transport is available in Energy Trends 6.2 at:</t>
  </si>
  <si>
    <t>Percentage change between the most recent quarter and the same quarter in the previous year</t>
  </si>
  <si>
    <t>Includes bioethanol, biomethanol, MTBE (renewable portion), and bio-petrol</t>
  </si>
  <si>
    <t>Includes FAME, HVO, diesel of bio origin and pure bio oils</t>
  </si>
  <si>
    <t>Includes biopropane and biobutane</t>
  </si>
  <si>
    <t>Biofuels supplied to Non-Road Mobile Machinery (NRMM). Note that some FAME and HVO are also used in NRMM, however these quantities are too small to be split out of the transport component.</t>
  </si>
  <si>
    <t>Annual statistics for bioliquids used to generate electricity are based on Combined Heat and Power data; quarterly statistics are estimated.</t>
  </si>
  <si>
    <t>Percentage point change between the most recent quarter and the same quarter in the previous year</t>
  </si>
  <si>
    <t>Figures in orange text (supply of bio-LPGs, aviation biofuels and off-road biodiesel) are provisional estimates, obtained by rolling over the totals for the previous calendar year, split evenly across the quarters. These will be replaced with actual figures when sufficient data have been reported in the RTFO Statistics release.</t>
  </si>
  <si>
    <t>Renewable quarterly electricity capacity and generation, quarterly data</t>
  </si>
  <si>
    <t>This worksheet contains 4 tables, arranged vertically on top of each other and separated by a blank row</t>
  </si>
  <si>
    <t>Some cells refer to notes which can be found on the notes worksheet</t>
  </si>
  <si>
    <t xml:space="preserve">[x] is used to indicate data not available </t>
  </si>
  <si>
    <t>Units are specified in the table header or in the row label</t>
  </si>
  <si>
    <t>CUMULATIVE INSTALLED CAPACITY (MW) 
[note 1]</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</si>
  <si>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</si>
  <si>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</si>
  <si>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</si>
  <si>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</si>
  <si>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</si>
  <si>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</si>
  <si>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</si>
  <si>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</si>
  <si>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</si>
  <si>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</si>
  <si>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</si>
  <si>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</si>
  <si>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</si>
  <si>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</si>
  <si>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</si>
  <si>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</si>
  <si>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</si>
  <si>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</si>
  <si>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</si>
  <si>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</si>
  <si>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</si>
  <si>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</si>
  <si>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</si>
  <si>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</si>
  <si>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</si>
  <si>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</si>
  <si>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</si>
  <si>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</si>
  <si>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</si>
  <si>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</si>
  <si>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</si>
  <si>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</si>
  <si>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</si>
  <si>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</si>
  <si>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</si>
  <si>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</si>
  <si>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</si>
  <si>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</si>
  <si>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</si>
  <si>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</si>
  <si>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</si>
  <si>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</si>
  <si>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</si>
  <si>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</si>
  <si>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</si>
  <si>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</si>
  <si>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2021 
3rd quarter</t>
  </si>
  <si>
    <t>2021
4th quarter</t>
  </si>
  <si>
    <t>2022 
1st quarter</t>
  </si>
  <si>
    <t>2022 
2nd quarter</t>
  </si>
  <si>
    <t>2022 
3rd quarter</t>
  </si>
  <si>
    <t>2022 
4th quarter</t>
  </si>
  <si>
    <t>2023 
1st quarter</t>
  </si>
  <si>
    <t>2023 
2nd quarter</t>
  </si>
  <si>
    <t>2023 
3rd quarter</t>
  </si>
  <si>
    <t>2023 
4th quarter</t>
  </si>
  <si>
    <t>2024 
1st quarter</t>
  </si>
  <si>
    <t>2024 
2nd quarter</t>
  </si>
  <si>
    <t>2024 
3rd quarter</t>
  </si>
  <si>
    <t>2024 
4th quarter</t>
  </si>
  <si>
    <t>2025 
1st quarter</t>
  </si>
  <si>
    <t>Onshore Wind</t>
  </si>
  <si>
    <t>Offshore wind - seabed</t>
  </si>
  <si>
    <t>Offshore wind - floating</t>
  </si>
  <si>
    <t>Shoreline wave / tidal</t>
  </si>
  <si>
    <t>Solar photovoltaics</t>
  </si>
  <si>
    <t>Small scale Hydro</t>
  </si>
  <si>
    <t>Large scale Hydro</t>
  </si>
  <si>
    <t xml:space="preserve">Landfill gas </t>
  </si>
  <si>
    <t>Sewage sludge digestion</t>
  </si>
  <si>
    <t>Energy from waste</t>
  </si>
  <si>
    <t>Animal Biomass (non-AD) [note 2]</t>
  </si>
  <si>
    <t>Anaerobic Digestion</t>
  </si>
  <si>
    <t>Plant Biomass [note 3]</t>
  </si>
  <si>
    <t>Liquid biofuiels</t>
  </si>
  <si>
    <t>[x]</t>
  </si>
  <si>
    <t>TOTAL</t>
  </si>
  <si>
    <t>Co-firing [note 4]</t>
  </si>
  <si>
    <t>ELECTRICITY GENERATED (GWh) [note 5]</t>
  </si>
  <si>
    <t>2022
1st quarter</t>
  </si>
  <si>
    <t>2022
2nd quarter</t>
  </si>
  <si>
    <t>2022
3rd quarter</t>
  </si>
  <si>
    <t>Onshore Wind [note 6]</t>
  </si>
  <si>
    <t>Offshore Wind [note 6] [note 7]</t>
  </si>
  <si>
    <t>Shoreline wave / tidal [note 6]</t>
  </si>
  <si>
    <t>Solar photovoltaics [note 6]</t>
  </si>
  <si>
    <t>Hydro [note 6]</t>
  </si>
  <si>
    <t>Landfill gas [note 6]</t>
  </si>
  <si>
    <t>Sewage sludge digestion [note 6]</t>
  </si>
  <si>
    <t>Energy from waste [note 8]</t>
  </si>
  <si>
    <t>Co-firing with fossil fuels</t>
  </si>
  <si>
    <t>Animal Biomass (non-AD) [note 2] [note 6]</t>
  </si>
  <si>
    <t>Plant Biomass [note 3] [note 6]</t>
  </si>
  <si>
    <t>Liquid biofuels</t>
  </si>
  <si>
    <t>Non-biodegradable wastes [note 9]</t>
  </si>
  <si>
    <t>LOAD FACTORS (%) [note 10]</t>
  </si>
  <si>
    <t>Offshore Wind</t>
  </si>
  <si>
    <t>Hydro</t>
  </si>
  <si>
    <t>Animal Biomass (non-AD)</t>
  </si>
  <si>
    <t>Plant Biomass</t>
  </si>
  <si>
    <t>TOTAL (excluding co-firing and non-biodegradable wastes)</t>
  </si>
  <si>
    <r>
      <t>SHARES OF ELECTRICITY GENERATED  (</t>
    </r>
    <r>
      <rPr>
        <sz val="12"/>
        <color rgb="FF000000"/>
        <rFont val="Calibri"/>
        <family val="2"/>
      </rPr>
      <t>%</t>
    </r>
    <r>
      <rPr>
        <b/>
        <sz val="12"/>
        <color rgb="FF000000"/>
        <rFont val="Calibri"/>
        <family val="2"/>
      </rPr>
      <t>)</t>
    </r>
  </si>
  <si>
    <t>Onshore wind</t>
  </si>
  <si>
    <t>Offshore wind</t>
  </si>
  <si>
    <t>Bioenergy and waste</t>
  </si>
  <si>
    <t>All renewables</t>
  </si>
  <si>
    <t>TOTAL ELECTRICITY GENERATED (inc. non-renewables) (GWh) 
[note 12]</t>
  </si>
  <si>
    <t>Consumption of liquid biofuels - quarterly table</t>
  </si>
  <si>
    <t>This worksheet contains five tables, arranged vertically on top of each other and separated by a blank row</t>
  </si>
  <si>
    <t>Freeze panes are active on this sheet. To turn off this feature, select the 'View' ribbon then 'Freeze panes' then 'Unfreeze panes' or use [Alt W, F]</t>
  </si>
  <si>
    <t>Empty cells within a table indicate inapplicable calculations.</t>
  </si>
  <si>
    <r>
      <t>VOLUME (</t>
    </r>
    <r>
      <rPr>
        <sz val="12"/>
        <color rgb="FF000000"/>
        <rFont val="Aptos Narrow"/>
        <family val="2"/>
      </rPr>
      <t>million litres</t>
    </r>
    <r>
      <rPr>
        <b/>
        <sz val="12"/>
        <color rgb="FF000000"/>
        <rFont val="Aptos Narrow"/>
      </rPr>
      <t>)</t>
    </r>
  </si>
  <si>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</si>
  <si>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</si>
  <si>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</si>
  <si>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</si>
  <si>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</si>
  <si>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</si>
  <si>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</si>
  <si>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</si>
  <si>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</si>
  <si>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</si>
  <si>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</si>
  <si>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</si>
  <si>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</si>
  <si>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</si>
  <si>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</si>
  <si>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</si>
  <si>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</si>
  <si>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</si>
  <si>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</si>
  <si>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</si>
  <si>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</si>
  <si>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</si>
  <si>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</si>
  <si>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</si>
  <si>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</si>
  <si>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</si>
  <si>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</si>
  <si>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</si>
  <si>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</si>
  <si>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</si>
  <si>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</si>
  <si>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</si>
  <si>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</si>
  <si>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 xml:space="preserve">2013
2nd quarter </t>
  </si>
  <si>
    <t>2013
3rd quarter</t>
  </si>
  <si>
    <t>2013
4th quarter</t>
  </si>
  <si>
    <t>2014
1st quarter</t>
  </si>
  <si>
    <t xml:space="preserve">2014
2nd quarter </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</si>
  <si>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</si>
  <si>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</si>
  <si>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</si>
  <si>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</si>
  <si>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</si>
  <si>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</si>
  <si>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</si>
  <si>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</si>
  <si>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</si>
  <si>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</si>
  <si>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</si>
  <si>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</si>
  <si>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 xml:space="preserve">2017
3rd quarter </t>
  </si>
  <si>
    <t xml:space="preserve">2017
4th quarter </t>
  </si>
  <si>
    <t>2018
1st quarter</t>
  </si>
  <si>
    <t>2018
2nd quarter</t>
  </si>
  <si>
    <t xml:space="preserve">2018
3rd quarter </t>
  </si>
  <si>
    <t>2018
4th quarter</t>
  </si>
  <si>
    <t xml:space="preserve">2019
1st quarter </t>
  </si>
  <si>
    <t>2019
2nd quarter</t>
  </si>
  <si>
    <t>2019
3rd quarter</t>
  </si>
  <si>
    <t>2019
4th quarter</t>
  </si>
  <si>
    <t>2020
1st quarter</t>
  </si>
  <si>
    <t>2020
2nd quarter</t>
  </si>
  <si>
    <t>2020
3rd quarter</t>
  </si>
  <si>
    <t>2020
4th quarter</t>
  </si>
  <si>
    <t>2021
1st quarter</t>
  </si>
  <si>
    <t>2021
2nd quarter</t>
  </si>
  <si>
    <t>2021
3rd quarter</t>
  </si>
  <si>
    <t>2022
4th quarter</t>
  </si>
  <si>
    <t>2023
1st Quarter</t>
  </si>
  <si>
    <t>2023
2nd Quarter</t>
  </si>
  <si>
    <t>2023
3rd Quarter</t>
  </si>
  <si>
    <t>2023
4th Quarter</t>
  </si>
  <si>
    <t>2024
1st Quarter
[note 8]</t>
  </si>
  <si>
    <t>2024
2nd Quarter
[note 8]</t>
  </si>
  <si>
    <t>2024
3rd Quarter
[note 8]</t>
  </si>
  <si>
    <t>2024
4th Quarter</t>
  </si>
  <si>
    <t>2025
1st Quarter
[note 8]</t>
  </si>
  <si>
    <t>Road transport, of which:</t>
  </si>
  <si>
    <t>Biogasoline [note 2]</t>
  </si>
  <si>
    <t>Biodiesel [note 3]</t>
  </si>
  <si>
    <t>Bio LPGs [note 4]</t>
  </si>
  <si>
    <t>Air transport, of which:</t>
  </si>
  <si>
    <t>Aviation turbine fuel (bio)</t>
  </si>
  <si>
    <t>Non-transport fuels, of which:</t>
  </si>
  <si>
    <t>Off-road biodiesel [note 5]</t>
  </si>
  <si>
    <t>Autogenerators demand [note 6]</t>
  </si>
  <si>
    <t>All liquid biofuels</t>
  </si>
  <si>
    <r>
      <t>ENERGY (</t>
    </r>
    <r>
      <rPr>
        <sz val="12"/>
        <color rgb="FF000000"/>
        <rFont val="Aptos Narrow"/>
        <family val="2"/>
      </rPr>
      <t>thousand toe</t>
    </r>
    <r>
      <rPr>
        <b/>
        <sz val="12"/>
        <color rgb="FF000000"/>
        <rFont val="Aptos Narrow"/>
      </rPr>
      <t>)</t>
    </r>
  </si>
  <si>
    <t>2024
1st Quarter</t>
  </si>
  <si>
    <t>2024
2nd Quarter</t>
  </si>
  <si>
    <t>2024
3rd Quarter</t>
  </si>
  <si>
    <t>2025
1st Quarter</t>
  </si>
  <si>
    <r>
      <t xml:space="preserve">VOLUME - Per cent changes from same quarter last year </t>
    </r>
    <r>
      <rPr>
        <sz val="12"/>
        <color rgb="FF000000"/>
        <rFont val="Aptos Narrow"/>
        <family val="2"/>
      </rPr>
      <t>(%)</t>
    </r>
  </si>
  <si>
    <t>Biogasoline</t>
  </si>
  <si>
    <t>Biodiesel</t>
  </si>
  <si>
    <t>Bio LPGs</t>
  </si>
  <si>
    <t>Air transport bioliquids</t>
  </si>
  <si>
    <t>Non-transport bioliquids</t>
  </si>
  <si>
    <r>
      <t>VOLUME - per cent of total biofuels</t>
    </r>
    <r>
      <rPr>
        <sz val="12"/>
        <color rgb="FF000000"/>
        <rFont val="Aptos Narrow"/>
        <family val="2"/>
      </rPr>
      <t xml:space="preserve"> (%)</t>
    </r>
  </si>
  <si>
    <t>2023
1st quarter</t>
  </si>
  <si>
    <t>2023
2nd quarter</t>
  </si>
  <si>
    <t>2023
3rd quarter</t>
  </si>
  <si>
    <t>2023
4th quarter</t>
  </si>
  <si>
    <t>VOLUME - overall transport fuels consumption (million litres)</t>
  </si>
  <si>
    <t>All motor spirit</t>
  </si>
  <si>
    <t>All diesel (DERV)</t>
  </si>
  <si>
    <t>All transport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</si>
</sst>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quot;r&quot;;&quot;-&quot;#,##0.0&quot;r&quot;;&quot;-r&quot;"/>
    <numFmt numFmtId="165" formatCode="0.0"/>
    <numFmt numFmtId="166" formatCode="#,##0.0"/>
    <numFmt numFmtId="167" formatCode="0.0%"/>
    <numFmt numFmtId="168" formatCode="&quot; &quot;* #,##0.00&quot; &quot;;&quot;-&quot;* #,##0.00&quot; &quot;;&quot; &quot;* &quot;-&quot;#&quot; &quot;;&quot; &quot;@&quot; &quot;"/>
    <numFmt numFmtId="169" formatCode="0;;;@"/>
    <numFmt numFmtId="170" formatCode="#,##0;&quot;-&quot;#,##0"/>
    <numFmt numFmtId="171" formatCode="#,##0.00&quot; &quot;;&quot;-&quot;#,##0.00&quot; &quot;;&quot;- &quot;"/>
    <numFmt numFmtId="172" formatCode="#,##0.00000;&quot;-&quot;#,##0.00000"/>
    <numFmt numFmtId="173" formatCode="#,##0.0;&quot;-&quot;#,##0.0"/>
    <numFmt numFmtId="174" formatCode="&quot; &quot;* #,##0.0&quot; &quot;;&quot;-&quot;* #,##0.0&quot; &quot;;&quot; &quot;* &quot;-&quot;#&quot; &quot;;&quot; &quot;@&quot; &quot;"/>
    <numFmt numFmtId="175" formatCode="&quot; &quot;#,##0.00&quot; &quot;;&quot;-&quot;#,##0.00&quot; &quot;;&quot; -&quot;00&quot; &quot;;&quot; &quot;@&quot; &quot;"/>
  </numFmts>
  <fonts count="51">
    <font>
      <sz val="11"/>
      <color rgb="FF000000"/>
      <name val="Calibri"/>
      <family val="2"/>
    </font>
    <font>
      <sz val="11"/>
      <color rgb="FF000000"/>
      <name val="Calibri"/>
      <family val="2"/>
    </font>
    <font>
      <sz val="10"/>
      <color rgb="FF000000"/>
      <name val="Arial"/>
      <family val="2"/>
    </font>
    <font>
      <sz val="12"/>
      <color rgb="FF000000"/>
      <name val="Arial"/>
      <family val="2"/>
    </font>
    <font>
      <sz val="12"/>
      <color rgb="FFFFFFFF"/>
      <name val="Arial"/>
      <family val="2"/>
    </font>
    <font>
      <sz val="12"/>
      <color rgb="FF800080"/>
      <name val="Arial"/>
      <family val="2"/>
    </font>
    <font>
      <b/>
      <sz val="12"/>
      <color rgb="FFFF0000"/>
      <name val="Arial"/>
      <family val="2"/>
    </font>
    <font>
      <sz val="10"/>
      <color rgb="FF9C0006"/>
      <name val="Arial"/>
      <family val="2"/>
    </font>
    <font>
      <b/>
      <sz val="12"/>
      <color rgb="FFFFFFFF"/>
      <name val="Arial"/>
      <family val="2"/>
    </font>
    <font>
      <i/>
      <sz val="12"/>
      <color rgb="FF808080"/>
      <name val="Arial"/>
      <family val="2"/>
    </font>
    <font>
      <sz val="12"/>
      <color rgb="FF008000"/>
      <name val="Arial"/>
      <family val="2"/>
    </font>
    <font>
      <b/>
      <sz val="20"/>
      <color rgb="FF000000"/>
      <name val="Calibri"/>
      <family val="2"/>
    </font>
    <font>
      <b/>
      <sz val="22"/>
      <color rgb="FF000000"/>
      <name val="Calibri"/>
      <family val="2"/>
    </font>
    <font>
      <b/>
      <sz val="15"/>
      <color rgb="FF333399"/>
      <name val="Arial"/>
      <family val="2"/>
    </font>
    <font>
      <b/>
      <sz val="20"/>
      <color rgb="FFFFFFFF"/>
      <name val="Calibri"/>
      <family val="2"/>
    </font>
    <font>
      <b/>
      <sz val="16"/>
      <color rgb="FF000000"/>
      <name val="Calibri"/>
      <family val="2"/>
    </font>
    <font>
      <b/>
      <sz val="18"/>
      <color rgb="FF000000"/>
      <name val="Calibri"/>
      <family val="2"/>
    </font>
    <font>
      <b/>
      <sz val="13"/>
      <color rgb="FF333399"/>
      <name val="Arial"/>
      <family val="2"/>
    </font>
    <font>
      <b/>
      <sz val="16"/>
      <color rgb="FFFFFFFF"/>
      <name val="Calibri"/>
      <family val="2"/>
    </font>
    <font>
      <b/>
      <sz val="14"/>
      <color rgb="FF000000"/>
      <name val="Calibri"/>
      <family val="2"/>
    </font>
    <font>
      <b/>
      <sz val="11"/>
      <color rgb="FF333399"/>
      <name val="Arial"/>
      <family val="2"/>
    </font>
    <font>
      <b/>
      <sz val="14"/>
      <color rgb="FFFFFFFF"/>
      <name val="Calibri"/>
      <family val="2"/>
    </font>
    <font>
      <u/>
      <sz val="10"/>
      <color rgb="FF0563C1"/>
      <name val="Arial"/>
      <family val="2"/>
    </font>
    <font>
      <u/>
      <sz val="10"/>
      <color rgb="FF0000FF"/>
      <name val="MS Sans Serif"/>
    </font>
    <font>
      <u/>
      <sz val="12"/>
      <color rgb="FF0000FF"/>
      <name val="Calibri"/>
      <family val="2"/>
    </font>
    <font>
      <u/>
      <sz val="10"/>
      <color rgb="FF0000FF"/>
      <name val="Arial"/>
      <family val="2"/>
    </font>
    <font>
      <u/>
      <sz val="12"/>
      <color rgb="FF0000FF"/>
      <name val="Arial"/>
      <family val="2"/>
    </font>
    <font>
      <u/>
      <sz val="11"/>
      <color rgb="FF0563C1"/>
      <name val="Calibri"/>
      <family val="2"/>
    </font>
    <font>
      <sz val="12"/>
      <color rgb="FF333399"/>
      <name val="Arial"/>
      <family val="2"/>
    </font>
    <font>
      <sz val="12"/>
      <color rgb="FFFF0000"/>
      <name val="Arial"/>
      <family val="2"/>
    </font>
    <font>
      <sz val="12"/>
      <color rgb="FF808000"/>
      <name val="Arial"/>
      <family val="2"/>
    </font>
    <font>
      <sz val="10"/>
      <color rgb="FFFFFFFF"/>
      <name val="Arial"/>
      <family val="2"/>
    </font>
    <font>
      <sz val="10"/>
      <color rgb="FF000000"/>
      <name val="MS Sans Serif"/>
    </font>
    <font>
      <sz val="12"/>
      <color rgb="FF000000"/>
      <name val="Calibri"/>
      <family val="2"/>
    </font>
    <font>
      <sz val="10"/>
      <color rgb="FFFFFFFF"/>
      <name val="MS Sans Serif"/>
    </font>
    <font>
      <b/>
      <sz val="12"/>
      <color rgb="FF333333"/>
      <name val="Arial"/>
      <family val="2"/>
    </font>
    <font>
      <sz val="14"/>
      <color rgb="FFFFFFFF"/>
      <name val="Arial MT"/>
    </font>
    <font>
      <sz val="14"/>
      <color rgb="FF000000"/>
      <name val="Arial MT"/>
    </font>
    <font>
      <b/>
      <sz val="14"/>
      <color rgb="FFFFFFFF"/>
      <name val="Arial"/>
      <family val="2"/>
    </font>
    <font>
      <b/>
      <sz val="14"/>
      <color rgb="FF000000"/>
      <name val="Arial"/>
      <family val="2"/>
    </font>
    <font>
      <b/>
      <sz val="12"/>
      <color rgb="FF000000"/>
      <name val="Arial"/>
      <family val="2"/>
    </font>
    <font>
      <sz val="16"/>
      <color rgb="FF000000"/>
      <name val="Calibri"/>
      <family val="2"/>
    </font>
    <font>
      <b/>
      <sz val="12"/>
      <color rgb="FF000000"/>
      <name val="Calibri"/>
      <family val="2"/>
    </font>
    <font>
      <sz val="12"/>
      <color rgb="FFFF0000"/>
      <name val="Calibri"/>
      <family val="2"/>
    </font>
    <font>
      <sz val="8"/>
      <color rgb="FF000000"/>
      <name val="Arial"/>
      <family val="2"/>
    </font>
    <font>
      <sz val="8"/>
      <color rgb="FF00B0F0"/>
      <name val="Arial"/>
      <family val="2"/>
    </font>
    <font>
      <sz val="10"/>
      <color rgb="FF00B0F0"/>
      <name val="Arial"/>
      <family val="2"/>
    </font>
    <font>
      <sz val="12"/>
      <color rgb="FF000000"/>
      <name val="Aptos Narrow"/>
    </font>
    <font>
      <b/>
      <sz val="12"/>
      <color rgb="FF000000"/>
      <name val="Aptos Narrow"/>
    </font>
    <font>
      <sz val="12"/>
      <color rgb="FF000000"/>
      <name val="Aptos Narrow"/>
      <family val="2"/>
    </font>
    <font>
      <i/>
      <sz val="12"/>
      <color rgb="FF000000"/>
      <name val="Aptos Narrow"/>
    </font>
  </fonts>
  <fills count="19">
    <fill>
      <patternFill patternType="none"/>
    </fill>
    <fill>
      <patternFill patternType="gray125"/>
    </fill>
    <fill>
      <patternFill patternType="solid">
        <fgColor rgb="FF99CCFF"/>
        <bgColor rgb="FF99CCFF"/>
      </patternFill>
    </fill>
    <fill>
      <patternFill patternType="solid">
        <fgColor rgb="FFFF8080"/>
        <bgColor rgb="FFFF8080"/>
      </patternFill>
    </fill>
    <fill>
      <patternFill patternType="solid">
        <fgColor rgb="FFFFFFCC"/>
        <bgColor rgb="FFFFFFCC"/>
      </patternFill>
    </fill>
    <fill>
      <patternFill patternType="solid">
        <fgColor rgb="FFFFCC99"/>
        <bgColor rgb="FFFFCC99"/>
      </patternFill>
    </fill>
    <fill>
      <patternFill patternType="solid">
        <fgColor rgb="FFCCFFFF"/>
        <bgColor rgb="FFCCFFFF"/>
      </patternFill>
    </fill>
    <fill>
      <patternFill patternType="solid">
        <fgColor rgb="FFFFFF99"/>
        <bgColor rgb="FFFFFF99"/>
      </patternFill>
    </fill>
    <fill>
      <patternFill patternType="solid">
        <fgColor rgb="FFFF99CC"/>
        <bgColor rgb="FFFF99CC"/>
      </patternFill>
    </fill>
    <fill>
      <patternFill patternType="solid">
        <fgColor rgb="FFFF6600"/>
        <bgColor rgb="FFFF6600"/>
      </patternFill>
    </fill>
    <fill>
      <patternFill patternType="solid">
        <fgColor rgb="FFFFCC00"/>
        <bgColor rgb="FFFFCC00"/>
      </patternFill>
    </fill>
    <fill>
      <patternFill patternType="solid">
        <fgColor rgb="FF003366"/>
        <bgColor rgb="FF003366"/>
      </patternFill>
    </fill>
    <fill>
      <patternFill patternType="solid">
        <fgColor rgb="FF666699"/>
        <bgColor rgb="FF666699"/>
      </patternFill>
    </fill>
    <fill>
      <patternFill patternType="solid">
        <fgColor rgb="FF33CCCC"/>
        <bgColor rgb="FF33CCCC"/>
      </patternFill>
    </fill>
    <fill>
      <patternFill patternType="solid">
        <fgColor rgb="FFFF0000"/>
        <bgColor rgb="FFFF0000"/>
      </patternFill>
    </fill>
    <fill>
      <patternFill patternType="solid">
        <fgColor rgb="FFCC99FF"/>
        <bgColor rgb="FFCC99FF"/>
      </patternFill>
    </fill>
    <fill>
      <patternFill patternType="solid">
        <fgColor rgb="FFFFFFFF"/>
        <bgColor rgb="FFFFFFFF"/>
      </patternFill>
    </fill>
    <fill>
      <patternFill patternType="solid">
        <fgColor rgb="FFFFC7CE"/>
        <bgColor rgb="FFFFC7CE"/>
      </patternFill>
    </fill>
    <fill>
      <patternFill patternType="solid">
        <fgColor rgb="FF969696"/>
        <bgColor rgb="FF969696"/>
      </patternFill>
    </fill>
  </fills>
  <borders count="20">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003366"/>
      </bottom>
      <diagonal/>
    </border>
    <border>
      <left/>
      <right/>
      <top/>
      <bottom style="thick">
        <color rgb="FFCCFFFF"/>
      </bottom>
      <diagonal/>
    </border>
    <border>
      <left/>
      <right/>
      <top/>
      <bottom style="medium">
        <color rgb="FFCCFFFF"/>
      </bottom>
      <diagonal/>
    </border>
    <border>
      <left/>
      <right/>
      <top/>
      <bottom style="double">
        <color rgb="FFFF00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style="double">
        <color rgb="FF000000"/>
      </left>
      <right style="thin">
        <color rgb="FF000000"/>
      </right>
      <top/>
      <bottom/>
      <diagonal/>
    </border>
    <border>
      <left/>
      <right/>
      <top style="thin">
        <color rgb="FF003366"/>
      </top>
      <bottom style="double">
        <color rgb="FF003366"/>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double">
        <color rgb="FF000000"/>
      </bottom>
      <diagonal/>
    </border>
    <border>
      <left/>
      <right/>
      <top style="thin">
        <color rgb="FF000000"/>
      </top>
      <bottom style="double">
        <color rgb="FF000000"/>
      </bottom>
      <diagonal/>
    </border>
    <border>
      <left/>
      <right/>
      <top/>
      <bottom style="thin">
        <color rgb="FFFFFFFF"/>
      </bottom>
      <diagonal/>
    </border>
    <border>
      <left/>
      <right/>
      <top style="thin">
        <color rgb="FF000000"/>
      </top>
      <bottom style="thin">
        <color rgb="FF000000"/>
      </bottom>
      <diagonal/>
    </border>
  </borders>
  <cellStyleXfs count="219">
    <xf numFmtId="0" fontId="0" fillId="0" borderId="0"/>
    <xf numFmtId="168"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Protection="0">
      <alignment horizontal="left" vertical="center"/>
    </xf>
    <xf numFmtId="0" fontId="15" fillId="0" borderId="0" applyNumberFormat="0" applyFill="0" applyBorder="0" applyAlignment="0">
      <protection locked="0"/>
    </xf>
    <xf numFmtId="0" fontId="2" fillId="0" borderId="0" applyNumberFormat="0" applyBorder="0" applyProtection="0">
      <alignment vertical="top"/>
    </xf>
    <xf numFmtId="0" fontId="2" fillId="0" borderId="0" applyNumberFormat="0" applyBorder="0" applyProtection="0">
      <alignment vertical="top"/>
    </xf>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 fillId="16" borderId="1" applyNumberFormat="0" applyAlignment="0" applyProtection="0"/>
    <xf numFmtId="0" fontId="6" fillId="16" borderId="1" applyNumberFormat="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 fillId="18" borderId="2" applyNumberFormat="0" applyAlignment="0" applyProtection="0"/>
    <xf numFmtId="0" fontId="8" fillId="18" borderId="2" applyNumberFormat="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6" borderId="0" applyNumberFormat="0" applyBorder="0" applyAlignment="0" applyProtection="0"/>
    <xf numFmtId="0" fontId="10" fillId="6" borderId="0" applyNumberFormat="0" applyBorder="0" applyAlignment="0" applyProtection="0"/>
    <xf numFmtId="0" fontId="12" fillId="0" borderId="0" applyNumberFormat="0" applyFill="0" applyBorder="0" applyProtection="0">
      <alignment vertical="center"/>
    </xf>
    <xf numFmtId="0" fontId="13" fillId="0" borderId="3" applyNumberFormat="0" applyFill="0" applyAlignment="0" applyProtection="0"/>
    <xf numFmtId="0" fontId="13" fillId="0" borderId="3" applyNumberFormat="0" applyFill="0" applyAlignment="0" applyProtection="0"/>
    <xf numFmtId="0" fontId="11" fillId="0" borderId="0" applyNumberFormat="0" applyFill="0" applyBorder="0" applyProtection="0">
      <alignment horizontal="left" vertical="center"/>
    </xf>
    <xf numFmtId="0" fontId="14" fillId="0" borderId="0" applyNumberFormat="0" applyFill="0" applyBorder="0" applyProtection="0">
      <alignment horizontal="left" vertical="center"/>
    </xf>
    <xf numFmtId="0" fontId="11" fillId="0" borderId="0" applyNumberFormat="0" applyFill="0" applyBorder="0" applyProtection="0">
      <alignment horizontal="left" vertical="center"/>
    </xf>
    <xf numFmtId="0" fontId="14" fillId="0" borderId="0" applyNumberFormat="0" applyFill="0" applyBorder="0" applyProtection="0">
      <alignment horizontal="left" vertical="center"/>
    </xf>
    <xf numFmtId="0" fontId="14" fillId="0" borderId="0" applyNumberFormat="0" applyFill="0" applyBorder="0" applyProtection="0">
      <alignment horizontal="left" vertical="center"/>
    </xf>
    <xf numFmtId="0" fontId="14" fillId="0" borderId="0" applyNumberFormat="0" applyFill="0" applyBorder="0" applyProtection="0">
      <alignment horizontal="left" vertical="center"/>
    </xf>
    <xf numFmtId="0" fontId="11" fillId="0" borderId="0" applyNumberFormat="0" applyFill="0" applyBorder="0" applyProtection="0">
      <alignment horizontal="left" vertical="center"/>
    </xf>
    <xf numFmtId="0" fontId="15" fillId="0" borderId="0" applyNumberFormat="0" applyFill="0" applyBorder="0" applyProtection="0">
      <alignment horizontal="left"/>
    </xf>
    <xf numFmtId="0" fontId="16" fillId="0" borderId="0" applyNumberFormat="0" applyFill="0" applyBorder="0" applyProtection="0"/>
    <xf numFmtId="0" fontId="17" fillId="0" borderId="4" applyNumberFormat="0" applyFill="0" applyAlignment="0" applyProtection="0"/>
    <xf numFmtId="0" fontId="17" fillId="0" borderId="4" applyNumberFormat="0" applyFill="0" applyAlignment="0" applyProtection="0"/>
    <xf numFmtId="0" fontId="18" fillId="0" borderId="0" applyNumberFormat="0" applyFill="0" applyBorder="0" applyAlignment="0">
      <protection locked="0"/>
    </xf>
    <xf numFmtId="0" fontId="15" fillId="0" borderId="0" applyNumberFormat="0" applyFill="0" applyBorder="0" applyAlignment="0">
      <protection locked="0"/>
    </xf>
    <xf numFmtId="0" fontId="19" fillId="0" borderId="0" applyNumberFormat="0" applyFill="0" applyBorder="0" applyProtection="0"/>
    <xf numFmtId="0" fontId="20" fillId="0" borderId="5" applyNumberFormat="0" applyFill="0" applyAlignment="0" applyProtection="0"/>
    <xf numFmtId="0" fontId="20" fillId="0" borderId="5" applyNumberFormat="0" applyFill="0" applyAlignment="0" applyProtection="0"/>
    <xf numFmtId="0" fontId="21" fillId="0" borderId="0" applyNumberFormat="0" applyFill="0" applyBorder="0" applyProtection="0">
      <alignment horizontal="left"/>
    </xf>
    <xf numFmtId="0" fontId="19" fillId="0" borderId="0" applyNumberFormat="0" applyFill="0" applyBorder="0" applyProtection="0">
      <alignment horizontal="left"/>
    </xf>
    <xf numFmtId="0" fontId="20" fillId="0" borderId="0" applyNumberFormat="0" applyFill="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2"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8" fillId="7" borderId="1" applyNumberFormat="0" applyAlignment="0" applyProtection="0"/>
    <xf numFmtId="0" fontId="28" fillId="7" borderId="1" applyNumberFormat="0" applyAlignment="0" applyProtection="0"/>
    <xf numFmtId="0" fontId="29" fillId="0" borderId="6" applyNumberFormat="0" applyFill="0" applyAlignment="0" applyProtection="0"/>
    <xf numFmtId="0" fontId="29" fillId="0" borderId="6" applyNumberFormat="0" applyFill="0" applyAlignment="0" applyProtection="0"/>
    <xf numFmtId="0" fontId="30" fillId="7" borderId="0" applyNumberFormat="0" applyBorder="0" applyAlignment="0" applyProtection="0"/>
    <xf numFmtId="0" fontId="30" fillId="7" borderId="0" applyNumberFormat="0" applyBorder="0" applyAlignment="0" applyProtection="0"/>
    <xf numFmtId="0" fontId="31" fillId="0" borderId="0" applyNumberFormat="0" applyBorder="0" applyProtection="0"/>
    <xf numFmtId="0" fontId="31"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1" fillId="0" borderId="0" applyNumberFormat="0" applyBorder="0" applyProtection="0"/>
    <xf numFmtId="0" fontId="2" fillId="0" borderId="0" applyNumberFormat="0" applyBorder="0" applyProtection="0"/>
    <xf numFmtId="0" fontId="31" fillId="0" borderId="0" applyNumberFormat="0" applyBorder="0" applyProtection="0"/>
    <xf numFmtId="0" fontId="31" fillId="0" borderId="0" applyNumberFormat="0" applyBorder="0" applyProtection="0"/>
    <xf numFmtId="0" fontId="31"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1"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1" fillId="0" borderId="0" applyNumberFormat="0" applyBorder="0" applyProtection="0"/>
    <xf numFmtId="0" fontId="2" fillId="0" borderId="0" applyNumberFormat="0" applyBorder="0" applyProtection="0"/>
    <xf numFmtId="0" fontId="32" fillId="0" borderId="0" applyNumberFormat="0" applyBorder="0" applyProtection="0"/>
    <xf numFmtId="0" fontId="33" fillId="0" borderId="0" applyNumberFormat="0" applyBorder="0" applyProtection="0">
      <alignment vertical="center"/>
    </xf>
    <xf numFmtId="0" fontId="32" fillId="0" borderId="0" applyNumberFormat="0" applyBorder="0" applyProtection="0"/>
    <xf numFmtId="0" fontId="33" fillId="0" borderId="0" applyNumberFormat="0" applyBorder="0" applyProtection="0">
      <alignment vertical="center" wrapText="1"/>
    </xf>
    <xf numFmtId="0" fontId="32" fillId="0" borderId="0" applyNumberFormat="0" applyBorder="0" applyProtection="0"/>
    <xf numFmtId="0" fontId="34" fillId="0" borderId="0" applyNumberFormat="0" applyBorder="0" applyProtection="0"/>
    <xf numFmtId="0" fontId="32" fillId="0" borderId="0" applyNumberFormat="0" applyBorder="0" applyProtection="0"/>
    <xf numFmtId="0" fontId="33" fillId="0" borderId="0" applyNumberFormat="0" applyBorder="0" applyProtection="0">
      <alignment vertical="center"/>
    </xf>
    <xf numFmtId="0" fontId="34" fillId="0" borderId="0" applyNumberFormat="0" applyBorder="0" applyProtection="0"/>
    <xf numFmtId="0" fontId="3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1"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1" fillId="0" borderId="0" applyNumberFormat="0" applyBorder="0" applyProtection="0"/>
    <xf numFmtId="0" fontId="1" fillId="4" borderId="7" applyNumberFormat="0" applyFont="0" applyAlignment="0" applyProtection="0"/>
    <xf numFmtId="0" fontId="1" fillId="4" borderId="7" applyNumberFormat="0" applyFont="0" applyAlignment="0" applyProtection="0"/>
    <xf numFmtId="0" fontId="35" fillId="16" borderId="8" applyNumberFormat="0" applyAlignment="0" applyProtection="0"/>
    <xf numFmtId="0" fontId="35" fillId="16"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1" fillId="0" borderId="0" applyNumberFormat="0" applyBorder="0" applyProtection="0"/>
    <xf numFmtId="0" fontId="2" fillId="0" borderId="0" applyNumberFormat="0" applyBorder="0" applyProtection="0"/>
    <xf numFmtId="0" fontId="2" fillId="0" borderId="0" applyNumberFormat="0" applyBorder="0" applyProtection="0">
      <alignment vertical="top"/>
    </xf>
    <xf numFmtId="0" fontId="2" fillId="0" borderId="0" applyNumberFormat="0" applyBorder="0" applyProtection="0">
      <alignment vertical="top"/>
    </xf>
    <xf numFmtId="0" fontId="36" fillId="0" borderId="9" applyNumberFormat="0" applyFill="0" applyProtection="0"/>
    <xf numFmtId="0" fontId="37" fillId="0" borderId="9" applyNumberFormat="0" applyFill="0" applyProtection="0"/>
    <xf numFmtId="0" fontId="38" fillId="0" borderId="0" applyNumberFormat="0" applyBorder="0" applyProtection="0"/>
    <xf numFmtId="0" fontId="39" fillId="0" borderId="0" applyNumberFormat="0" applyBorder="0" applyProtection="0"/>
    <xf numFmtId="0" fontId="40" fillId="0" borderId="10" applyNumberFormat="0" applyFill="0" applyAlignment="0" applyProtection="0"/>
    <xf numFmtId="0" fontId="40" fillId="0" borderId="10"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133">
    <xf numFmtId="0" fontId="0" fillId="0" borderId="0" xfId="0"/>
    <xf numFmtId="0" fontId="12" fillId="16" borderId="0" xfId="104" applyFont="1" applyFill="1" applyAlignment="1">
      <alignment vertical="center" wrapText="1"/>
    </xf>
    <xf numFmtId="0" fontId="33" fillId="16" borderId="0" xfId="173" applyFont="1" applyFill="1" applyAlignment="1">
      <alignment vertical="center" wrapText="1"/>
    </xf>
    <xf numFmtId="0" fontId="33" fillId="16" borderId="0" xfId="173" applyFont="1" applyFill="1" applyAlignment="1">
      <alignment vertical="center"/>
    </xf>
    <xf numFmtId="0" fontId="16" fillId="16" borderId="0" xfId="115" applyFont="1" applyFill="1" applyAlignment="1">
      <alignment wrapText="1"/>
    </xf>
    <xf numFmtId="0" fontId="41" fillId="16" borderId="0" xfId="173" applyFont="1" applyFill="1" applyAlignment="1">
      <alignment vertical="center"/>
    </xf>
    <xf numFmtId="0" fontId="33" fillId="0" borderId="0" xfId="170" applyFont="1" applyFill="1" applyAlignment="1">
      <alignment vertical="center" wrapText="1"/>
    </xf>
    <xf numFmtId="0" fontId="16" fillId="16" borderId="0" xfId="115" applyFont="1" applyFill="1" applyAlignment="1"/>
    <xf numFmtId="0" fontId="24" fillId="16" borderId="0" xfId="132" applyFont="1" applyFill="1" applyAlignment="1">
      <alignment vertical="center"/>
    </xf>
    <xf numFmtId="0" fontId="24" fillId="16" borderId="0" xfId="132" applyFont="1" applyFill="1" applyAlignment="1">
      <alignment vertical="center" wrapText="1"/>
    </xf>
    <xf numFmtId="0" fontId="19" fillId="16" borderId="0" xfId="120" applyFont="1" applyFill="1" applyAlignment="1"/>
    <xf numFmtId="0" fontId="33" fillId="16" borderId="0" xfId="173" applyFont="1" applyFill="1" applyAlignment="1">
      <alignment wrapText="1"/>
    </xf>
    <xf numFmtId="0" fontId="11" fillId="0" borderId="0" xfId="3" applyFont="1" applyAlignment="1">
      <alignment horizontal="left" vertical="center"/>
    </xf>
    <xf numFmtId="0" fontId="2" fillId="0" borderId="0" xfId="152" applyFont="1" applyFill="1" applyAlignment="1"/>
    <xf numFmtId="0" fontId="33" fillId="0" borderId="0" xfId="170" applyFont="1" applyFill="1" applyAlignment="1">
      <alignment vertical="center"/>
    </xf>
    <xf numFmtId="0" fontId="15" fillId="0" borderId="0" xfId="4" applyFont="1" applyFill="1" applyAlignment="1" applyProtection="1"/>
    <xf numFmtId="0" fontId="15" fillId="0" borderId="0" xfId="4" applyFont="1" applyAlignment="1" applyProtection="1"/>
    <xf numFmtId="0" fontId="33" fillId="0" borderId="0" xfId="137" applyFont="1" applyFill="1" applyAlignment="1">
      <alignment vertical="center"/>
    </xf>
    <xf numFmtId="0" fontId="24" fillId="0" borderId="0" xfId="127" applyFont="1" applyAlignment="1">
      <alignment vertical="center"/>
    </xf>
    <xf numFmtId="0" fontId="24" fillId="0" borderId="0" xfId="137" applyFont="1" applyAlignment="1">
      <alignment vertical="center"/>
    </xf>
    <xf numFmtId="0" fontId="33" fillId="16" borderId="0" xfId="170" applyFont="1" applyFill="1" applyAlignment="1">
      <alignment vertical="center"/>
    </xf>
    <xf numFmtId="0" fontId="33" fillId="16" borderId="0" xfId="171" applyFont="1" applyFill="1" applyAlignment="1">
      <alignment vertical="center"/>
    </xf>
    <xf numFmtId="0" fontId="24" fillId="0" borderId="0" xfId="137" applyFont="1" applyAlignment="1">
      <alignment horizontal="left" vertical="center"/>
    </xf>
    <xf numFmtId="0" fontId="12" fillId="0" borderId="0" xfId="104" applyFont="1" applyFill="1" applyAlignment="1">
      <alignment horizontal="left" vertical="center"/>
    </xf>
    <xf numFmtId="0" fontId="0" fillId="0" borderId="0" xfId="0" applyAlignment="1">
      <alignment horizontal="right"/>
    </xf>
    <xf numFmtId="0" fontId="12" fillId="0" borderId="0" xfId="104" applyFont="1" applyFill="1" applyAlignment="1">
      <alignment horizontal="right" vertical="center"/>
    </xf>
    <xf numFmtId="0" fontId="2" fillId="0" borderId="0" xfId="152" applyFont="1" applyFill="1" applyAlignment="1">
      <alignment horizontal="right"/>
    </xf>
    <xf numFmtId="0" fontId="33" fillId="0" borderId="0" xfId="173" applyFont="1" applyFill="1" applyAlignment="1">
      <alignment horizontal="left" vertical="center"/>
    </xf>
    <xf numFmtId="0" fontId="33" fillId="0" borderId="0" xfId="173" applyFont="1" applyFill="1" applyAlignment="1">
      <alignment horizontal="right" vertical="center" wrapText="1"/>
    </xf>
    <xf numFmtId="0" fontId="16" fillId="0" borderId="0" xfId="115" applyFont="1" applyFill="1" applyAlignment="1">
      <alignment horizontal="left"/>
    </xf>
    <xf numFmtId="0" fontId="0" fillId="0" borderId="0" xfId="0" applyAlignment="1">
      <alignment horizontal="left"/>
    </xf>
    <xf numFmtId="0" fontId="33" fillId="16" borderId="0" xfId="170" applyFont="1" applyFill="1" applyAlignment="1">
      <alignment vertical="center" wrapText="1"/>
    </xf>
    <xf numFmtId="0" fontId="11" fillId="16" borderId="0" xfId="107" applyFont="1" applyFill="1" applyAlignment="1">
      <alignment horizontal="left" vertical="center"/>
    </xf>
    <xf numFmtId="0" fontId="2" fillId="16" borderId="0" xfId="180" applyFont="1" applyFill="1" applyAlignment="1">
      <alignment vertical="center"/>
    </xf>
    <xf numFmtId="168" fontId="2" fillId="16" borderId="0" xfId="180" applyNumberFormat="1" applyFont="1" applyFill="1" applyAlignment="1">
      <alignment vertical="center"/>
    </xf>
    <xf numFmtId="0" fontId="33" fillId="16" borderId="0" xfId="177" applyFont="1" applyFill="1" applyAlignment="1">
      <alignment vertical="center"/>
    </xf>
    <xf numFmtId="167" fontId="2" fillId="16" borderId="0" xfId="198" applyNumberFormat="1" applyFont="1" applyFill="1" applyAlignment="1">
      <alignment vertical="center"/>
    </xf>
    <xf numFmtId="9" fontId="2" fillId="16" borderId="0" xfId="198" applyFont="1" applyFill="1" applyAlignment="1">
      <alignment vertical="center"/>
    </xf>
    <xf numFmtId="169" fontId="42" fillId="16" borderId="0" xfId="180" applyNumberFormat="1" applyFont="1" applyFill="1" applyAlignment="1">
      <alignment horizontal="center" vertical="center"/>
    </xf>
    <xf numFmtId="169" fontId="42" fillId="16" borderId="0" xfId="163" applyNumberFormat="1" applyFont="1" applyFill="1" applyAlignment="1">
      <alignment horizontal="center" vertical="center"/>
    </xf>
    <xf numFmtId="0" fontId="33" fillId="16" borderId="0" xfId="180" applyFont="1" applyFill="1" applyAlignment="1">
      <alignment vertical="center"/>
    </xf>
    <xf numFmtId="0" fontId="42" fillId="16" borderId="0" xfId="180" applyFont="1" applyFill="1" applyAlignment="1">
      <alignment horizontal="center" vertical="center" wrapText="1"/>
    </xf>
    <xf numFmtId="0" fontId="42" fillId="16" borderId="0" xfId="163" applyFont="1" applyFill="1" applyAlignment="1">
      <alignment horizontal="center" vertical="center" wrapText="1"/>
    </xf>
    <xf numFmtId="0" fontId="42" fillId="16" borderId="0" xfId="180" applyFont="1" applyFill="1" applyAlignment="1">
      <alignment horizontal="right" vertical="center" wrapText="1"/>
    </xf>
    <xf numFmtId="0" fontId="42" fillId="16" borderId="11" xfId="180" applyFont="1" applyFill="1" applyBorder="1" applyAlignment="1">
      <alignment horizontal="right" vertical="center" wrapText="1"/>
    </xf>
    <xf numFmtId="0" fontId="42" fillId="16" borderId="12" xfId="180" applyFont="1" applyFill="1" applyBorder="1" applyAlignment="1">
      <alignment horizontal="center" vertical="center" wrapText="1"/>
    </xf>
    <xf numFmtId="0" fontId="33" fillId="16" borderId="13" xfId="180" applyFont="1" applyFill="1" applyBorder="1" applyAlignment="1">
      <alignment horizontal="right" vertical="center"/>
    </xf>
    <xf numFmtId="170" fontId="33" fillId="16" borderId="0" xfId="90" applyNumberFormat="1" applyFont="1" applyFill="1" applyAlignment="1">
      <alignment vertical="center"/>
    </xf>
    <xf numFmtId="170" fontId="33" fillId="16" borderId="0" xfId="180" applyNumberFormat="1" applyFont="1" applyFill="1" applyAlignment="1">
      <alignment vertical="center"/>
    </xf>
    <xf numFmtId="0" fontId="42" fillId="16" borderId="14" xfId="180" applyFont="1" applyFill="1" applyBorder="1" applyAlignment="1">
      <alignment horizontal="right" vertical="center"/>
    </xf>
    <xf numFmtId="170" fontId="42" fillId="16" borderId="15" xfId="90" applyNumberFormat="1" applyFont="1" applyFill="1" applyBorder="1" applyAlignment="1">
      <alignment vertical="center"/>
    </xf>
    <xf numFmtId="170" fontId="42" fillId="16" borderId="15" xfId="180" applyNumberFormat="1" applyFont="1" applyFill="1" applyBorder="1" applyAlignment="1">
      <alignment vertical="center"/>
    </xf>
    <xf numFmtId="0" fontId="42" fillId="16" borderId="0" xfId="0" applyFont="1" applyFill="1" applyAlignment="1">
      <alignment vertical="center"/>
    </xf>
    <xf numFmtId="170" fontId="33" fillId="16" borderId="0" xfId="0" applyNumberFormat="1" applyFont="1" applyFill="1" applyAlignment="1">
      <alignment vertical="center"/>
    </xf>
    <xf numFmtId="170" fontId="43" fillId="16" borderId="0" xfId="0" applyNumberFormat="1" applyFont="1" applyFill="1" applyAlignment="1">
      <alignment vertical="center"/>
    </xf>
    <xf numFmtId="170" fontId="42" fillId="16" borderId="12" xfId="180" applyNumberFormat="1" applyFont="1" applyFill="1" applyBorder="1" applyAlignment="1">
      <alignment horizontal="center" vertical="center" wrapText="1"/>
    </xf>
    <xf numFmtId="0" fontId="42" fillId="16" borderId="0" xfId="180" applyFont="1" applyFill="1" applyAlignment="1">
      <alignment vertical="center"/>
    </xf>
    <xf numFmtId="171" fontId="33" fillId="16" borderId="0" xfId="180" applyNumberFormat="1" applyFont="1" applyFill="1" applyAlignment="1">
      <alignment vertical="center"/>
    </xf>
    <xf numFmtId="172" fontId="33" fillId="16" borderId="0" xfId="180" applyNumberFormat="1" applyFont="1" applyFill="1" applyAlignment="1">
      <alignment vertical="center"/>
    </xf>
    <xf numFmtId="173" fontId="33" fillId="16" borderId="0" xfId="90" applyNumberFormat="1" applyFont="1" applyFill="1" applyAlignment="1">
      <alignment vertical="center"/>
    </xf>
    <xf numFmtId="173" fontId="33" fillId="16" borderId="0" xfId="180" applyNumberFormat="1" applyFont="1" applyFill="1" applyAlignment="1">
      <alignment vertical="center"/>
    </xf>
    <xf numFmtId="173" fontId="42" fillId="16" borderId="15" xfId="90" applyNumberFormat="1" applyFont="1" applyFill="1" applyBorder="1" applyAlignment="1">
      <alignment vertical="center"/>
    </xf>
    <xf numFmtId="173" fontId="42" fillId="16" borderId="15" xfId="180" applyNumberFormat="1" applyFont="1" applyFill="1" applyBorder="1" applyAlignment="1">
      <alignment vertical="center"/>
    </xf>
    <xf numFmtId="0" fontId="0" fillId="16" borderId="0" xfId="0" applyFill="1"/>
    <xf numFmtId="0" fontId="42" fillId="0" borderId="16" xfId="163" applyFont="1" applyFill="1" applyBorder="1" applyAlignment="1">
      <alignment horizontal="right" vertical="center" wrapText="1"/>
    </xf>
    <xf numFmtId="170" fontId="42" fillId="16" borderId="17" xfId="90" applyNumberFormat="1" applyFont="1" applyFill="1" applyBorder="1" applyAlignment="1">
      <alignment vertical="center"/>
    </xf>
    <xf numFmtId="170" fontId="42" fillId="16" borderId="17" xfId="180" applyNumberFormat="1" applyFont="1" applyFill="1" applyBorder="1" applyAlignment="1" applyProtection="1">
      <alignment horizontal="right" vertical="center"/>
      <protection hidden="1"/>
    </xf>
    <xf numFmtId="0" fontId="44" fillId="16" borderId="0" xfId="180" applyFont="1" applyFill="1" applyAlignment="1">
      <alignment vertical="center"/>
    </xf>
    <xf numFmtId="0" fontId="45" fillId="16" borderId="0" xfId="180" applyFont="1" applyFill="1" applyAlignment="1">
      <alignment vertical="center"/>
    </xf>
    <xf numFmtId="0" fontId="46" fillId="16" borderId="0" xfId="180" applyFont="1" applyFill="1" applyAlignment="1">
      <alignment vertical="center"/>
    </xf>
    <xf numFmtId="0" fontId="11" fillId="16" borderId="0" xfId="113" applyFont="1" applyFill="1" applyAlignment="1">
      <alignment horizontal="left" vertical="center"/>
    </xf>
    <xf numFmtId="167" fontId="11" fillId="16" borderId="0" xfId="113" applyNumberFormat="1" applyFont="1" applyFill="1" applyAlignment="1">
      <alignment horizontal="left" vertical="center"/>
    </xf>
    <xf numFmtId="0" fontId="2" fillId="16" borderId="0" xfId="151" applyFont="1" applyFill="1" applyAlignment="1"/>
    <xf numFmtId="0" fontId="47" fillId="16" borderId="0" xfId="151" applyFont="1" applyFill="1" applyAlignment="1">
      <alignment vertical="center"/>
    </xf>
    <xf numFmtId="0" fontId="48" fillId="16" borderId="0" xfId="151" applyFont="1" applyFill="1" applyAlignment="1"/>
    <xf numFmtId="0" fontId="47" fillId="16" borderId="0" xfId="151" applyFont="1" applyFill="1" applyAlignment="1"/>
    <xf numFmtId="167" fontId="47" fillId="16" borderId="0" xfId="151" applyNumberFormat="1" applyFont="1" applyFill="1" applyAlignment="1"/>
    <xf numFmtId="0" fontId="48" fillId="16" borderId="12" xfId="151" applyFont="1" applyFill="1" applyBorder="1" applyAlignment="1">
      <alignment vertical="top"/>
    </xf>
    <xf numFmtId="0" fontId="48" fillId="16" borderId="12" xfId="151" applyFont="1" applyFill="1" applyBorder="1" applyAlignment="1">
      <alignment horizontal="right" vertical="top" wrapText="1"/>
    </xf>
    <xf numFmtId="49" fontId="48" fillId="16" borderId="12" xfId="151" applyNumberFormat="1" applyFont="1" applyFill="1" applyBorder="1" applyAlignment="1">
      <alignment horizontal="right" vertical="top" wrapText="1"/>
    </xf>
    <xf numFmtId="0" fontId="48" fillId="16" borderId="12" xfId="161" applyFont="1" applyFill="1" applyBorder="1" applyAlignment="1">
      <alignment horizontal="right" vertical="top" wrapText="1"/>
    </xf>
    <xf numFmtId="49" fontId="48" fillId="16" borderId="12" xfId="161" applyNumberFormat="1" applyFont="1" applyFill="1" applyBorder="1" applyAlignment="1">
      <alignment horizontal="right" vertical="top" wrapText="1"/>
    </xf>
    <xf numFmtId="0" fontId="48" fillId="16" borderId="18" xfId="161" applyFont="1" applyFill="1" applyBorder="1" applyAlignment="1">
      <alignment horizontal="right" vertical="top" wrapText="1"/>
    </xf>
    <xf numFmtId="0" fontId="48" fillId="0" borderId="12" xfId="152" applyFont="1" applyFill="1" applyBorder="1" applyAlignment="1">
      <alignment horizontal="right" vertical="top" wrapText="1"/>
    </xf>
    <xf numFmtId="0" fontId="47" fillId="16" borderId="0" xfId="151" applyFont="1" applyFill="1" applyAlignment="1">
      <alignment vertical="top"/>
    </xf>
    <xf numFmtId="3" fontId="48" fillId="16" borderId="19" xfId="151" applyNumberFormat="1" applyFont="1" applyFill="1" applyBorder="1" applyAlignment="1">
      <alignment vertical="center"/>
    </xf>
    <xf numFmtId="3" fontId="48" fillId="16" borderId="19" xfId="151" applyNumberFormat="1" applyFont="1" applyFill="1" applyBorder="1" applyAlignment="1">
      <alignment horizontal="right" vertical="center" wrapText="1"/>
    </xf>
    <xf numFmtId="3" fontId="47" fillId="16" borderId="0" xfId="151" applyNumberFormat="1" applyFont="1" applyFill="1" applyAlignment="1">
      <alignment vertical="center"/>
    </xf>
    <xf numFmtId="3" fontId="47" fillId="16" borderId="0" xfId="151" applyNumberFormat="1" applyFont="1" applyFill="1" applyAlignment="1">
      <alignment horizontal="left" vertical="center" indent="2"/>
    </xf>
    <xf numFmtId="3" fontId="47" fillId="16" borderId="0" xfId="81" applyNumberFormat="1" applyFont="1" applyFill="1" applyAlignment="1">
      <alignment vertical="center"/>
    </xf>
    <xf numFmtId="3" fontId="48" fillId="16" borderId="12" xfId="151" applyNumberFormat="1" applyFont="1" applyFill="1" applyBorder="1" applyAlignment="1">
      <alignment horizontal="left" vertical="center"/>
    </xf>
    <xf numFmtId="3" fontId="48" fillId="16" borderId="12" xfId="81" applyNumberFormat="1" applyFont="1" applyFill="1" applyBorder="1" applyAlignment="1">
      <alignment vertical="center"/>
    </xf>
    <xf numFmtId="3" fontId="48" fillId="16" borderId="12" xfId="151" applyNumberFormat="1" applyFont="1" applyFill="1" applyBorder="1" applyAlignment="1">
      <alignment vertical="center"/>
    </xf>
    <xf numFmtId="3" fontId="48" fillId="16" borderId="19" xfId="81" applyNumberFormat="1" applyFont="1" applyFill="1" applyBorder="1" applyAlignment="1">
      <alignment vertical="center"/>
    </xf>
    <xf numFmtId="0" fontId="48" fillId="16" borderId="0" xfId="151" applyFont="1" applyFill="1" applyAlignment="1">
      <alignment vertical="center"/>
    </xf>
    <xf numFmtId="174" fontId="48" fillId="16" borderId="0" xfId="81" applyNumberFormat="1" applyFont="1" applyFill="1" applyAlignment="1">
      <alignment vertical="center"/>
    </xf>
    <xf numFmtId="174" fontId="47" fillId="16" borderId="0" xfId="81" applyNumberFormat="1" applyFont="1" applyFill="1" applyAlignment="1">
      <alignment vertical="center"/>
    </xf>
    <xf numFmtId="174" fontId="47" fillId="16" borderId="0" xfId="81" applyNumberFormat="1" applyFont="1" applyFill="1" applyAlignment="1">
      <alignment horizontal="right" vertical="center"/>
    </xf>
    <xf numFmtId="164" fontId="47" fillId="16" borderId="0" xfId="81" applyNumberFormat="1" applyFont="1" applyFill="1" applyAlignment="1">
      <alignment vertical="center"/>
    </xf>
    <xf numFmtId="165" fontId="47" fillId="16" borderId="0" xfId="151" applyNumberFormat="1" applyFont="1" applyFill="1" applyAlignment="1">
      <alignment vertical="center"/>
    </xf>
    <xf numFmtId="0" fontId="47" fillId="16" borderId="15" xfId="151" applyFont="1" applyFill="1" applyBorder="1" applyAlignment="1">
      <alignment vertical="center"/>
    </xf>
    <xf numFmtId="166" fontId="47" fillId="16" borderId="15" xfId="151" applyNumberFormat="1" applyFont="1" applyFill="1" applyBorder="1" applyAlignment="1">
      <alignment vertical="center"/>
    </xf>
    <xf numFmtId="166" fontId="2" fillId="16" borderId="15" xfId="151" applyNumberFormat="1" applyFont="1" applyFill="1" applyBorder="1" applyAlignment="1"/>
    <xf numFmtId="166" fontId="47" fillId="16" borderId="0" xfId="151" applyNumberFormat="1" applyFont="1" applyFill="1" applyAlignment="1">
      <alignment vertical="center"/>
    </xf>
    <xf numFmtId="165" fontId="47" fillId="16" borderId="0" xfId="151" applyNumberFormat="1" applyFont="1" applyFill="1" applyAlignment="1"/>
    <xf numFmtId="1" fontId="47" fillId="16" borderId="0" xfId="151" applyNumberFormat="1" applyFont="1" applyFill="1" applyAlignment="1"/>
    <xf numFmtId="0" fontId="47" fillId="16" borderId="0" xfId="161" applyFont="1" applyFill="1" applyAlignment="1"/>
    <xf numFmtId="0" fontId="48" fillId="16" borderId="0" xfId="161" applyFont="1" applyFill="1" applyAlignment="1">
      <alignment horizontal="right" vertical="top" wrapText="1"/>
    </xf>
    <xf numFmtId="0" fontId="47" fillId="16" borderId="0" xfId="151" applyFont="1" applyFill="1" applyAlignment="1">
      <alignment horizontal="right" vertical="center"/>
    </xf>
    <xf numFmtId="167" fontId="50" fillId="16" borderId="15" xfId="206" applyNumberFormat="1" applyFont="1" applyFill="1" applyBorder="1" applyAlignment="1" applyProtection="1">
      <alignment horizontal="right" vertical="center"/>
      <protection hidden="1"/>
    </xf>
    <xf numFmtId="167" fontId="47" fillId="16" borderId="0" xfId="206" applyNumberFormat="1" applyFont="1" applyFill="1" applyAlignment="1" applyProtection="1">
      <alignment horizontal="right" vertical="center"/>
      <protection hidden="1"/>
    </xf>
    <xf numFmtId="167" fontId="50" fillId="16" borderId="0" xfId="206" applyNumberFormat="1" applyFont="1" applyFill="1" applyAlignment="1" applyProtection="1">
      <alignment horizontal="right" vertical="center"/>
      <protection hidden="1"/>
    </xf>
    <xf numFmtId="0" fontId="47" fillId="16" borderId="0" xfId="151" applyFont="1" applyFill="1" applyAlignment="1">
      <alignment horizontal="left" vertical="center"/>
    </xf>
    <xf numFmtId="167" fontId="50" fillId="16" borderId="12" xfId="206" applyNumberFormat="1" applyFont="1" applyFill="1" applyBorder="1" applyAlignment="1" applyProtection="1">
      <alignment horizontal="right" vertical="center"/>
      <protection hidden="1"/>
    </xf>
    <xf numFmtId="167" fontId="47" fillId="16" borderId="12" xfId="206" applyNumberFormat="1" applyFont="1" applyFill="1" applyBorder="1" applyAlignment="1" applyProtection="1">
      <alignment horizontal="right" vertical="center"/>
      <protection hidden="1"/>
    </xf>
    <xf numFmtId="0" fontId="48" fillId="16" borderId="19" xfId="151" applyFont="1" applyFill="1" applyBorder="1" applyAlignment="1">
      <alignment vertical="center"/>
    </xf>
    <xf numFmtId="0" fontId="48" fillId="16" borderId="19" xfId="151" applyFont="1" applyFill="1" applyBorder="1" applyAlignment="1">
      <alignment horizontal="right" vertical="center"/>
    </xf>
    <xf numFmtId="167" fontId="48" fillId="16" borderId="19" xfId="206" applyNumberFormat="1" applyFont="1" applyFill="1" applyBorder="1" applyAlignment="1" applyProtection="1">
      <alignment horizontal="right" vertical="center"/>
      <protection hidden="1"/>
    </xf>
    <xf numFmtId="9" fontId="47" fillId="16" borderId="15" xfId="206" applyFont="1" applyFill="1" applyBorder="1" applyAlignment="1">
      <alignment vertical="center"/>
    </xf>
    <xf numFmtId="9" fontId="47" fillId="16" borderId="15" xfId="151" applyNumberFormat="1" applyFont="1" applyFill="1" applyBorder="1" applyAlignment="1">
      <alignment vertical="center"/>
    </xf>
    <xf numFmtId="165" fontId="47" fillId="16" borderId="15" xfId="161" applyNumberFormat="1" applyFont="1" applyFill="1" applyBorder="1" applyAlignment="1">
      <alignment vertical="center"/>
    </xf>
    <xf numFmtId="12" fontId="47" fillId="16" borderId="15" xfId="161" applyNumberFormat="1" applyFont="1" applyFill="1" applyBorder="1" applyAlignment="1">
      <alignment vertical="center"/>
    </xf>
    <xf numFmtId="0" fontId="2" fillId="16" borderId="15" xfId="151" applyFont="1" applyFill="1" applyBorder="1" applyAlignment="1"/>
    <xf numFmtId="165" fontId="47" fillId="16" borderId="0" xfId="206" applyNumberFormat="1" applyFont="1" applyFill="1" applyAlignment="1">
      <alignment vertical="center"/>
    </xf>
    <xf numFmtId="165" fontId="47" fillId="16" borderId="15" xfId="206" applyNumberFormat="1" applyFont="1" applyFill="1" applyBorder="1" applyAlignment="1">
      <alignment vertical="center"/>
    </xf>
    <xf numFmtId="165" fontId="47" fillId="16" borderId="15" xfId="192" applyNumberFormat="1" applyFont="1" applyFill="1" applyBorder="1" applyAlignment="1">
      <alignment vertical="center"/>
    </xf>
    <xf numFmtId="165" fontId="47" fillId="16" borderId="0" xfId="192" applyNumberFormat="1" applyFont="1" applyFill="1" applyAlignment="1">
      <alignment vertical="center"/>
    </xf>
    <xf numFmtId="165" fontId="48" fillId="16" borderId="19" xfId="206" applyNumberFormat="1" applyFont="1" applyFill="1" applyBorder="1" applyAlignment="1">
      <alignment vertical="center"/>
    </xf>
    <xf numFmtId="165" fontId="48" fillId="16" borderId="19" xfId="192" applyNumberFormat="1" applyFont="1" applyFill="1" applyBorder="1" applyAlignment="1">
      <alignment vertical="center"/>
    </xf>
    <xf numFmtId="3" fontId="47" fillId="16" borderId="15" xfId="81" applyNumberFormat="1" applyFont="1" applyFill="1" applyBorder="1" applyAlignment="1">
      <alignment vertical="center"/>
    </xf>
    <xf numFmtId="3" fontId="47" fillId="16" borderId="15" xfId="1" applyNumberFormat="1" applyFont="1" applyFill="1" applyBorder="1" applyAlignment="1">
      <alignment vertical="center"/>
    </xf>
    <xf numFmtId="3" fontId="47" fillId="16" borderId="0" xfId="1" applyNumberFormat="1" applyFont="1" applyFill="1" applyAlignment="1">
      <alignment vertical="center"/>
    </xf>
    <xf numFmtId="3" fontId="48" fillId="16" borderId="19" xfId="1" applyNumberFormat="1" applyFont="1" applyFill="1" applyBorder="1" applyAlignment="1">
      <alignment vertical="center"/>
    </xf>
  </cellXfs>
  <cellStyles count="219">
    <cellStyle name="%" xfId="5"/>
    <cellStyle name="% 2" xfId="6"/>
    <cellStyle name="20% - Accent1 2" xfId="7"/>
    <cellStyle name="20% - Accent1 2 2" xfId="8"/>
    <cellStyle name="20% - Accent2 2" xfId="9"/>
    <cellStyle name="20% - Accent2 2 2" xfId="10"/>
    <cellStyle name="20% - Accent3 2" xfId="11"/>
    <cellStyle name="20% - Accent3 2 2" xfId="12"/>
    <cellStyle name="20% - Accent4 2" xfId="13"/>
    <cellStyle name="20% - Accent4 2 2" xfId="14"/>
    <cellStyle name="20% - Accent5 2" xfId="15"/>
    <cellStyle name="20% - Accent5 2 2" xfId="16"/>
    <cellStyle name="20% - Accent6 2" xfId="17"/>
    <cellStyle name="20% - Accent6 2 2" xfId="18"/>
    <cellStyle name="40% - Accent1 2" xfId="19"/>
    <cellStyle name="40% - Accent1 2 2" xfId="20"/>
    <cellStyle name="40% - Accent2 2" xfId="21"/>
    <cellStyle name="40% - Accent2 2 2" xfId="22"/>
    <cellStyle name="40% - Accent3 2" xfId="23"/>
    <cellStyle name="40% - Accent3 2 2" xfId="24"/>
    <cellStyle name="40% - Accent4 2" xfId="25"/>
    <cellStyle name="40% - Accent4 2 2" xfId="26"/>
    <cellStyle name="40% - Accent5 2" xfId="27"/>
    <cellStyle name="40% - Accent5 2 2" xfId="28"/>
    <cellStyle name="40% - Accent6 2" xfId="29"/>
    <cellStyle name="40% - Accent6 2 2" xfId="30"/>
    <cellStyle name="60% - Accent1 2" xfId="31"/>
    <cellStyle name="60% - Accent1 2 2" xfId="32"/>
    <cellStyle name="60% - Accent2 2" xfId="33"/>
    <cellStyle name="60% - Accent2 2 2" xfId="34"/>
    <cellStyle name="60% - Accent3 2" xfId="35"/>
    <cellStyle name="60% - Accent3 2 2" xfId="36"/>
    <cellStyle name="60% - Accent4 2" xfId="37"/>
    <cellStyle name="60% - Accent4 2 2" xfId="38"/>
    <cellStyle name="60% - Accent5 2" xfId="39"/>
    <cellStyle name="60% - Accent5 2 2" xfId="40"/>
    <cellStyle name="60% - Accent6 2" xfId="41"/>
    <cellStyle name="60% - Accent6 2 2" xfId="42"/>
    <cellStyle name="Accent1 2" xfId="43"/>
    <cellStyle name="Accent1 2 2" xfId="44"/>
    <cellStyle name="Accent2 2" xfId="45"/>
    <cellStyle name="Accent2 2 2" xfId="46"/>
    <cellStyle name="Accent3 2" xfId="47"/>
    <cellStyle name="Accent3 2 2" xfId="48"/>
    <cellStyle name="Accent4 2" xfId="49"/>
    <cellStyle name="Accent4 2 2" xfId="50"/>
    <cellStyle name="Accent5 2" xfId="51"/>
    <cellStyle name="Accent5 2 2" xfId="52"/>
    <cellStyle name="Accent6 2" xfId="53"/>
    <cellStyle name="Accent6 2 2" xfId="54"/>
    <cellStyle name="Bad 2" xfId="55"/>
    <cellStyle name="Bad 2 2" xfId="56"/>
    <cellStyle name="Calculation 2" xfId="57"/>
    <cellStyle name="Calculation 2 2" xfId="58"/>
    <cellStyle name="cf1" xfId="59"/>
    <cellStyle name="cf10" xfId="60"/>
    <cellStyle name="cf11" xfId="61"/>
    <cellStyle name="cf12" xfId="62"/>
    <cellStyle name="cf13" xfId="63"/>
    <cellStyle name="cf14" xfId="64"/>
    <cellStyle name="cf15" xfId="65"/>
    <cellStyle name="cf16" xfId="66"/>
    <cellStyle name="cf17" xfId="67"/>
    <cellStyle name="cf18" xfId="68"/>
    <cellStyle name="cf19" xfId="69"/>
    <cellStyle name="cf2" xfId="70"/>
    <cellStyle name="cf20" xfId="71"/>
    <cellStyle name="cf3" xfId="72"/>
    <cellStyle name="cf4" xfId="73"/>
    <cellStyle name="cf5" xfId="74"/>
    <cellStyle name="cf6" xfId="75"/>
    <cellStyle name="cf7" xfId="76"/>
    <cellStyle name="cf8" xfId="77"/>
    <cellStyle name="cf9" xfId="78"/>
    <cellStyle name="Check Cell 2" xfId="79"/>
    <cellStyle name="Check Cell 2 2" xfId="80"/>
    <cellStyle name="Comma" xfId="1" builtinId="3" customBuiltin="1"/>
    <cellStyle name="Comma 10" xfId="81"/>
    <cellStyle name="Comma 2" xfId="82"/>
    <cellStyle name="Comma 2 2" xfId="83"/>
    <cellStyle name="Comma 2 2 2" xfId="84"/>
    <cellStyle name="Comma 2 2 3" xfId="85"/>
    <cellStyle name="Comma 2 3" xfId="86"/>
    <cellStyle name="Comma 2 3 2" xfId="87"/>
    <cellStyle name="Comma 2 4" xfId="88"/>
    <cellStyle name="Comma 2 5" xfId="89"/>
    <cellStyle name="Comma 3" xfId="90"/>
    <cellStyle name="Comma 3 2" xfId="91"/>
    <cellStyle name="Comma 3 3" xfId="92"/>
    <cellStyle name="Comma 4" xfId="93"/>
    <cellStyle name="Comma 4 2" xfId="94"/>
    <cellStyle name="Comma 5" xfId="95"/>
    <cellStyle name="Comma 6" xfId="96"/>
    <cellStyle name="Comma 7" xfId="97"/>
    <cellStyle name="Comma 8" xfId="98"/>
    <cellStyle name="Comma 9" xfId="99"/>
    <cellStyle name="Explanatory Text 2" xfId="100"/>
    <cellStyle name="Explanatory Text 2 2" xfId="101"/>
    <cellStyle name="Good 2" xfId="102"/>
    <cellStyle name="Good 2 2" xfId="103"/>
    <cellStyle name="Heading 1" xfId="3" builtinId="16" customBuiltin="1"/>
    <cellStyle name="Heading 1 2" xfId="104"/>
    <cellStyle name="Heading 1 2 2" xfId="105"/>
    <cellStyle name="Heading 1 2 3" xfId="106"/>
    <cellStyle name="Heading 1 3" xfId="107"/>
    <cellStyle name="Heading 1 4" xfId="108"/>
    <cellStyle name="Heading 1 5" xfId="109"/>
    <cellStyle name="Heading 1 6" xfId="110"/>
    <cellStyle name="Heading 1 7" xfId="111"/>
    <cellStyle name="Heading 1 8" xfId="112"/>
    <cellStyle name="Heading 1 9" xfId="113"/>
    <cellStyle name="Heading 2" xfId="4" builtinId="17" customBuiltin="1"/>
    <cellStyle name="Heading 2 2" xfId="114"/>
    <cellStyle name="Heading 2 2 2" xfId="115"/>
    <cellStyle name="Heading 2 2 3" xfId="116"/>
    <cellStyle name="Heading 2 2 4" xfId="117"/>
    <cellStyle name="Heading 2 3" xfId="118"/>
    <cellStyle name="Heading 2 4" xfId="119"/>
    <cellStyle name="Heading 3 2" xfId="120"/>
    <cellStyle name="Heading 3 2 2" xfId="121"/>
    <cellStyle name="Heading 3 2 3" xfId="122"/>
    <cellStyle name="Heading 3 3" xfId="123"/>
    <cellStyle name="Heading 3 4" xfId="124"/>
    <cellStyle name="Heading 4 2" xfId="125"/>
    <cellStyle name="Heading 4 2 2" xfId="126"/>
    <cellStyle name="Hyperlink" xfId="127"/>
    <cellStyle name="Hyperlink 2" xfId="128"/>
    <cellStyle name="Hyperlink 2 2" xfId="129"/>
    <cellStyle name="Hyperlink 2 2 2" xfId="130"/>
    <cellStyle name="Hyperlink 2 2 3" xfId="131"/>
    <cellStyle name="Hyperlink 2 3" xfId="132"/>
    <cellStyle name="Hyperlink 2 3 2" xfId="133"/>
    <cellStyle name="Hyperlink 2 4" xfId="134"/>
    <cellStyle name="Hyperlink 2 5" xfId="135"/>
    <cellStyle name="Hyperlink 2 6" xfId="136"/>
    <cellStyle name="Hyperlink 3" xfId="137"/>
    <cellStyle name="Hyperlink 4" xfId="138"/>
    <cellStyle name="Hyperlink 4 2" xfId="139"/>
    <cellStyle name="Hyperlink 5" xfId="140"/>
    <cellStyle name="Hyperlink 6" xfId="141"/>
    <cellStyle name="Hyperlink 7" xfId="142"/>
    <cellStyle name="Input 2" xfId="143"/>
    <cellStyle name="Input 2 2" xfId="144"/>
    <cellStyle name="Linked Cell 2" xfId="145"/>
    <cellStyle name="Linked Cell 2 2" xfId="146"/>
    <cellStyle name="Neutral 2" xfId="147"/>
    <cellStyle name="Neutral 2 2" xfId="148"/>
    <cellStyle name="Normal" xfId="0" builtinId="0" customBuiltin="1"/>
    <cellStyle name="Normal 10" xfId="149"/>
    <cellStyle name="Normal 11" xfId="150"/>
    <cellStyle name="Normal 12" xfId="151"/>
    <cellStyle name="Normal 2" xfId="152"/>
    <cellStyle name="Normal 2 2" xfId="153"/>
    <cellStyle name="Normal 2 2 2" xfId="154"/>
    <cellStyle name="Normal 2 2 3" xfId="155"/>
    <cellStyle name="Normal 2 3" xfId="156"/>
    <cellStyle name="Normal 2 4" xfId="157"/>
    <cellStyle name="Normal 2 5" xfId="158"/>
    <cellStyle name="Normal 2 6" xfId="159"/>
    <cellStyle name="Normal 2 7" xfId="160"/>
    <cellStyle name="Normal 2 8" xfId="161"/>
    <cellStyle name="Normal 3" xfId="162"/>
    <cellStyle name="Normal 3 2" xfId="163"/>
    <cellStyle name="Normal 3 2 2" xfId="164"/>
    <cellStyle name="Normal 3 2 3" xfId="165"/>
    <cellStyle name="Normal 3 3" xfId="166"/>
    <cellStyle name="Normal 3 3 2" xfId="167"/>
    <cellStyle name="Normal 3 4" xfId="168"/>
    <cellStyle name="Normal 3 5" xfId="169"/>
    <cellStyle name="Normal 4" xfId="170"/>
    <cellStyle name="Normal 4 2" xfId="171"/>
    <cellStyle name="Normal 4 2 2" xfId="172"/>
    <cellStyle name="Normal 4 3" xfId="173"/>
    <cellStyle name="Normal 4 3 2" xfId="174"/>
    <cellStyle name="Normal 4 3 3" xfId="175"/>
    <cellStyle name="Normal 4 3 4" xfId="176"/>
    <cellStyle name="Normal 4 4" xfId="177"/>
    <cellStyle name="Normal 4 5" xfId="178"/>
    <cellStyle name="Normal 4 6" xfId="179"/>
    <cellStyle name="Normal 5" xfId="180"/>
    <cellStyle name="Normal 5 2" xfId="181"/>
    <cellStyle name="Normal 5 3" xfId="182"/>
    <cellStyle name="Normal 6" xfId="183"/>
    <cellStyle name="Normal 7" xfId="184"/>
    <cellStyle name="Normal 8" xfId="185"/>
    <cellStyle name="Normal 8 2" xfId="186"/>
    <cellStyle name="Normal 9" xfId="187"/>
    <cellStyle name="Note 2" xfId="188"/>
    <cellStyle name="Note 2 2" xfId="189"/>
    <cellStyle name="Output 2" xfId="190"/>
    <cellStyle name="Output 2 2" xfId="191"/>
    <cellStyle name="Per cent" xfId="192"/>
    <cellStyle name="Percent" xfId="2" builtinId="5" customBuiltin="1"/>
    <cellStyle name="Percent 2" xfId="193"/>
    <cellStyle name="Percent 2 2" xfId="194"/>
    <cellStyle name="Percent 2 2 2" xfId="195"/>
    <cellStyle name="Percent 2 3" xfId="196"/>
    <cellStyle name="Percent 2 4" xfId="197"/>
    <cellStyle name="Percent 3" xfId="198"/>
    <cellStyle name="Percent 3 2" xfId="199"/>
    <cellStyle name="Percent 3 3" xfId="200"/>
    <cellStyle name="Percent 4" xfId="201"/>
    <cellStyle name="Percent 5" xfId="202"/>
    <cellStyle name="Percent 6" xfId="203"/>
    <cellStyle name="Percent 7" xfId="204"/>
    <cellStyle name="Percent 8" xfId="205"/>
    <cellStyle name="Percent 9" xfId="206"/>
    <cellStyle name="Refdb standard" xfId="207"/>
    <cellStyle name="Refdb standard 2" xfId="208"/>
    <cellStyle name="Style 1" xfId="209"/>
    <cellStyle name="Style 1 2" xfId="210"/>
    <cellStyle name="Style1" xfId="211"/>
    <cellStyle name="Style1 2" xfId="212"/>
    <cellStyle name="Title 2" xfId="213"/>
    <cellStyle name="Title 2 2" xfId="214"/>
    <cellStyle name="Total 2" xfId="215"/>
    <cellStyle name="Total 2 2" xfId="216"/>
    <cellStyle name="Warning Text 2" xfId="217"/>
    <cellStyle name="Warning Text 2 2" xfId="2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Contents" displayName="Contents" ref="A4:B9" totalsRowShown="0">
  <tableColumns count="2">
    <tableColumn id="1" name="Worksheet description"/>
    <tableColumn id="2" name="Link"/>
  </tableColumns>
  <tableStyleInfo showFirstColumn="0" showLastColumn="0" showRowStripes="1" showColumnStripes="0"/>
</table>
</file>

<file path=xl/tables/table10.xml><?xml version="1.0" encoding="utf-8"?>
<table xmlns="http://schemas.openxmlformats.org/spreadsheetml/2006/main" id="10" name="Volume_per_cent_change_of_total_biofuels1716" displayName="Volume_per_cent_change_of_total_biofuels1716" ref="A37:CD43" totalsRowShown="0">
  <tableColumns count="82">
    <tableColumn id="1" name="VOLUME - per cent of total biofuels (%)"/>
    <tableColumn id="2" name="2005_x000a_1st quarter"/>
    <tableColumn id="3" name="2005_x000a_2nd quarter"/>
    <tableColumn id="4" name="2005_x000a_3rd quarter"/>
    <tableColumn id="5" name="2005_x000a_4th quarter"/>
    <tableColumn id="6" name="2006_x000a_1st quarter"/>
    <tableColumn id="7" name="2006_x000a_2nd quarter"/>
    <tableColumn id="8" name="2006_x000a_3rd quarter"/>
    <tableColumn id="9" name="2006_x000a_4th quarter"/>
    <tableColumn id="10" name="2007_x000a_1st quarter"/>
    <tableColumn id="11" name="2007_x000a_2nd quarter"/>
    <tableColumn id="12" name="2007_x000a_3rd quarter"/>
    <tableColumn id="13" name="2007_x000a_4th quarter"/>
    <tableColumn id="14" name="2008_x000a_1st quarter"/>
    <tableColumn id="15" name="2008_x000a_2nd quarter"/>
    <tableColumn id="16" name="2008_x000a_3rd quarter"/>
    <tableColumn id="17" name="2008_x000a_4th quarter"/>
    <tableColumn id="18" name="2009_x000a_1st quarter"/>
    <tableColumn id="19" name="2009_x000a_2nd quarter"/>
    <tableColumn id="20" name="2009_x000a_3rd quarter"/>
    <tableColumn id="21" name="2009_x000a_4th quarter"/>
    <tableColumn id="22" name="2010_x000a_1st quarter"/>
    <tableColumn id="23" name="2010_x000a_2nd quarter"/>
    <tableColumn id="24" name="2010_x000a_3rd quarter"/>
    <tableColumn id="25" name="2010_x000a_4th quarter"/>
    <tableColumn id="26" name="2011_x000a_1st quarter"/>
    <tableColumn id="27" name="2011_x000a_2nd quarter"/>
    <tableColumn id="28" name="2011_x000a_3rd quarter"/>
    <tableColumn id="29" name="2011_x000a_4th quarter"/>
    <tableColumn id="30" name="2012_x000a_1st quarter"/>
    <tableColumn id="31" name="2012_x000a_2nd quarter"/>
    <tableColumn id="32" name="2012_x000a_3rd quarter"/>
    <tableColumn id="33" name="2012_x000a_4th quarter"/>
    <tableColumn id="34" name="2013_x000a_1st quarter"/>
    <tableColumn id="35" name="2013_x000a_2nd quarter "/>
    <tableColumn id="36" name="2013_x000a_3rd quarter"/>
    <tableColumn id="37" name="2013_x000a_4th quarter"/>
    <tableColumn id="38" name="2014_x000a_1st quarter"/>
    <tableColumn id="39" name="2014_x000a_2nd quarter "/>
    <tableColumn id="40" name="2014_x000a_3rd quarter"/>
    <tableColumn id="41" name="2014_x000a_4th quarter"/>
    <tableColumn id="42" name="2015_x000a_1st quarter"/>
    <tableColumn id="43" name="2015_x000a_2nd quarter"/>
    <tableColumn id="44" name="2015_x000a_3rd quarter"/>
    <tableColumn id="45" name="2015_x000a_4th quarter"/>
    <tableColumn id="46" name="2016_x000a_1st quarter"/>
    <tableColumn id="47" name="2016_x000a_2nd quarter"/>
    <tableColumn id="48" name="2016_x000a_3rd quarter"/>
    <tableColumn id="49" name="2016_x000a_4th quarter"/>
    <tableColumn id="50" name="2017_x000a_1st quarter"/>
    <tableColumn id="51" name="2017_x000a_2nd quarter"/>
    <tableColumn id="52" name="2017_x000a_3rd quarter "/>
    <tableColumn id="53" name="2017_x000a_4th quarter "/>
    <tableColumn id="54" name="2018_x000a_1st quarter"/>
    <tableColumn id="55" name="2018_x000a_2nd quarter"/>
    <tableColumn id="56" name="2018_x000a_3rd quarter "/>
    <tableColumn id="57" name="2018_x000a_4th quarter"/>
    <tableColumn id="58" name="2019_x000a_1st quarter "/>
    <tableColumn id="59" name="2019_x000a_2nd quarter"/>
    <tableColumn id="60" name="2019_x000a_3rd quarter"/>
    <tableColumn id="61" name="2019_x000a_4th quarter"/>
    <tableColumn id="62" name="2020_x000a_1st quarter"/>
    <tableColumn id="63" name="2020_x000a_2nd quarter"/>
    <tableColumn id="64" name="2020_x000a_3rd quarter"/>
    <tableColumn id="65" name="2020_x000a_4th quarter"/>
    <tableColumn id="66" name="2021_x000a_1st quarter"/>
    <tableColumn id="67" name="2021_x000a_2nd quarter"/>
    <tableColumn id="68" name="2021_x000a_3rd quarter"/>
    <tableColumn id="69" name="2021_x000a_4th quarter"/>
    <tableColumn id="70" name="2022_x000a_1st quarter"/>
    <tableColumn id="71" name="2022_x000a_2nd quarter"/>
    <tableColumn id="72" name="2022_x000a_3rd quarter"/>
    <tableColumn id="73" name="2022_x000a_4th quarter"/>
    <tableColumn id="74" name="2023_x000a_1st quarter"/>
    <tableColumn id="75" name="2023_x000a_2nd quarter"/>
    <tableColumn id="76" name="2023_x000a_3rd quarter"/>
    <tableColumn id="77" name="2023_x000a_4th quarter"/>
    <tableColumn id="78" name="2024_x000a_1st Quarter"/>
    <tableColumn id="79" name="2024_x000a_2nd Quarter"/>
    <tableColumn id="80" name="2024_x000a_3rd Quarter"/>
    <tableColumn id="81" name="2024_x000a_4th Quarter"/>
    <tableColumn id="82" name="2025_x000a_1st Quarter"/>
  </tableColumns>
  <tableStyleInfo showFirstColumn="0" showLastColumn="0" showRowStripes="1" showColumnStripes="0"/>
</table>
</file>

<file path=xl/tables/table11.xml><?xml version="1.0" encoding="utf-8"?>
<table xmlns="http://schemas.openxmlformats.org/spreadsheetml/2006/main" id="11" name="Volume_total_road_fuels_consumption1817" displayName="Volume_total_road_fuels_consumption1817" ref="A45:CD48" totalsRowShown="0">
  <tableColumns count="82">
    <tableColumn id="1" name="VOLUME - overall transport fuels consumption (million litres)"/>
    <tableColumn id="2" name="2005_x000a_1st quarter"/>
    <tableColumn id="3" name="2005_x000a_2nd quarter"/>
    <tableColumn id="4" name="2005_x000a_3rd quarter"/>
    <tableColumn id="5" name="2005_x000a_4th quarter"/>
    <tableColumn id="6" name="2006_x000a_1st quarter"/>
    <tableColumn id="7" name="2006_x000a_2nd quarter"/>
    <tableColumn id="8" name="2006_x000a_3rd quarter"/>
    <tableColumn id="9" name="2006_x000a_4th quarter"/>
    <tableColumn id="10" name="2007_x000a_1st quarter"/>
    <tableColumn id="11" name="2007_x000a_2nd quarter"/>
    <tableColumn id="12" name="2007_x000a_3rd quarter"/>
    <tableColumn id="13" name="2007_x000a_4th quarter"/>
    <tableColumn id="14" name="2008_x000a_1st quarter"/>
    <tableColumn id="15" name="2008_x000a_2nd quarter"/>
    <tableColumn id="16" name="2008_x000a_3rd quarter"/>
    <tableColumn id="17" name="2008_x000a_4th quarter"/>
    <tableColumn id="18" name="2009_x000a_1st quarter"/>
    <tableColumn id="19" name="2009_x000a_2nd quarter"/>
    <tableColumn id="20" name="2009_x000a_3rd quarter"/>
    <tableColumn id="21" name="2009_x000a_4th quarter"/>
    <tableColumn id="22" name="2010_x000a_1st quarter"/>
    <tableColumn id="23" name="2010_x000a_2nd quarter"/>
    <tableColumn id="24" name="2010_x000a_3rd quarter"/>
    <tableColumn id="25" name="2010_x000a_4th quarter"/>
    <tableColumn id="26" name="2011_x000a_1st quarter"/>
    <tableColumn id="27" name="2011_x000a_2nd quarter"/>
    <tableColumn id="28" name="2011_x000a_3rd quarter"/>
    <tableColumn id="29" name="2011_x000a_4th quarter"/>
    <tableColumn id="30" name="2012_x000a_1st quarter"/>
    <tableColumn id="31" name="2012_x000a_2nd quarter"/>
    <tableColumn id="32" name="2012_x000a_3rd quarter"/>
    <tableColumn id="33" name="2012_x000a_4th quarter"/>
    <tableColumn id="34" name="2013_x000a_1st quarter"/>
    <tableColumn id="35" name="2013_x000a_2nd quarter "/>
    <tableColumn id="36" name="2013_x000a_3rd quarter"/>
    <tableColumn id="37" name="2013_x000a_4th quarter"/>
    <tableColumn id="38" name="2014_x000a_1st quarter"/>
    <tableColumn id="39" name="2014_x000a_2nd quarter "/>
    <tableColumn id="40" name="2014_x000a_3rd quarter"/>
    <tableColumn id="41" name="2014_x000a_4th quarter"/>
    <tableColumn id="42" name="2015_x000a_1st quarter"/>
    <tableColumn id="43" name="2015_x000a_2nd quarter"/>
    <tableColumn id="44" name="2015_x000a_3rd quarter"/>
    <tableColumn id="45" name="2015_x000a_4th quarter"/>
    <tableColumn id="46" name="2016_x000a_1st quarter"/>
    <tableColumn id="47" name="2016_x000a_2nd quarter"/>
    <tableColumn id="48" name="2016_x000a_3rd quarter"/>
    <tableColumn id="49" name="2016_x000a_4th quarter"/>
    <tableColumn id="50" name="2017_x000a_1st quarter"/>
    <tableColumn id="51" name="2017_x000a_2nd quarter"/>
    <tableColumn id="52" name="2017_x000a_3rd quarter "/>
    <tableColumn id="53" name="2017_x000a_4th quarter "/>
    <tableColumn id="54" name="2018_x000a_1st quarter"/>
    <tableColumn id="55" name="2018_x000a_2nd quarter"/>
    <tableColumn id="56" name="2018_x000a_3rd quarter "/>
    <tableColumn id="57" name="2018_x000a_4th quarter"/>
    <tableColumn id="58" name="2019_x000a_1st quarter "/>
    <tableColumn id="59" name="2019_x000a_2nd quarter"/>
    <tableColumn id="60" name="2019_x000a_3rd quarter"/>
    <tableColumn id="61" name="2019_x000a_4th quarter"/>
    <tableColumn id="62" name="2020_x000a_1st quarter"/>
    <tableColumn id="63" name="2020_x000a_2nd quarter"/>
    <tableColumn id="64" name="2020_x000a_3rd quarter"/>
    <tableColumn id="65" name="2020_x000a_4th quarter"/>
    <tableColumn id="66" name="2021_x000a_1st quarter"/>
    <tableColumn id="67" name="2021_x000a_2nd quarter"/>
    <tableColumn id="68" name="2021_x000a_3rd quarter"/>
    <tableColumn id="69" name="2021_x000a_4th quarter"/>
    <tableColumn id="70" name="2022_x000a_1st quarter"/>
    <tableColumn id="71" name="2022_x000a_2nd quarter"/>
    <tableColumn id="72" name="2022_x000a_3rd quarter"/>
    <tableColumn id="73" name="2022_x000a_4th quarter"/>
    <tableColumn id="74" name="2023_x000a_1st quarter"/>
    <tableColumn id="75" name="2023_x000a_2nd quarter"/>
    <tableColumn id="76" name="2023_x000a_3rd quarter"/>
    <tableColumn id="77" name="2023_x000a_4th quarter"/>
    <tableColumn id="78" name="2024_x000a_1st Quarter"/>
    <tableColumn id="79" name="2024_x000a_2nd Quarter"/>
    <tableColumn id="80" name="2024_x000a_3rd Quarter"/>
    <tableColumn id="81" name="2024_x000a_4th Quarter"/>
    <tableColumn id="82" name="2025_x000a_1st Quarter"/>
  </tableColumns>
  <tableStyleInfo showFirstColumn="0" showLastColumn="0" showRowStripes="1" showColumnStripes="0"/>
</table>
</file>

<file path=xl/tables/table2.xml><?xml version="1.0" encoding="utf-8"?>
<table xmlns="http://schemas.openxmlformats.org/spreadsheetml/2006/main" id="2" name="Table_of_notes" displayName="Table_of_notes" ref="A3:D29" totalsRowShown="0">
  <tableColumns count="4">
    <tableColumn id="1" name="Table name"/>
    <tableColumn id="2" name="Table number "/>
    <tableColumn id="3" name="Note number"/>
    <tableColumn id="4" name="Note"/>
  </tableColumns>
  <tableStyleInfo showFirstColumn="0" showLastColumn="0" showRowStripes="1" showColumnStripes="0"/>
</table>
</file>

<file path=xl/tables/table3.xml><?xml version="1.0" encoding="utf-8"?>
<table xmlns="http://schemas.openxmlformats.org/spreadsheetml/2006/main" id="3" name="Renewable_quarterly_electricity_generated" displayName="Renewable_quarterly_electricity_generated" ref="A24:BJ39" totalsRowShown="0">
  <tableColumns count="62">
    <tableColumn id="1" name="ELECTRICITY GENERATED (GWh) [note 5]"/>
    <tableColumn id="2" name="2010 _x000a_1st quarter"/>
    <tableColumn id="3" name="2010 _x000a_2nd quarter"/>
    <tableColumn id="4" name="2010 _x000a_3rd quarter"/>
    <tableColumn id="5" name="2010 _x000a_4th quarter"/>
    <tableColumn id="6" name="2011 _x000a_1st quarter"/>
    <tableColumn id="7" name="2011 _x000a_2nd quarter"/>
    <tableColumn id="8" name="2011 _x000a_3rd quarter"/>
    <tableColumn id="9" name="2011 _x000a_4th quarter"/>
    <tableColumn id="10" name="2012 _x000a_1st quarter"/>
    <tableColumn id="11" name="2012 _x000a_2nd quarter"/>
    <tableColumn id="12" name="2012 _x000a_3rd quarter"/>
    <tableColumn id="13" name="2012 _x000a_4th quarter"/>
    <tableColumn id="14" name="2013 _x000a_1st quarter"/>
    <tableColumn id="15" name="2013 _x000a_2nd quarter"/>
    <tableColumn id="16" name="2013 _x000a_3rd quarter"/>
    <tableColumn id="17" name="2013 _x000a_4th quarter"/>
    <tableColumn id="18" name="2014 _x000a_1st quarter"/>
    <tableColumn id="19" name="2014 _x000a_2nd quarter"/>
    <tableColumn id="20" name="2014 _x000a_3rd quarter"/>
    <tableColumn id="21" name="2014 _x000a_4th quarter"/>
    <tableColumn id="22" name="2015 _x000a_1st quarter"/>
    <tableColumn id="23" name="2015 _x000a_2nd quarter"/>
    <tableColumn id="24" name="2015 _x000a_3rd quarter"/>
    <tableColumn id="25" name="2015 _x000a_4th quarter"/>
    <tableColumn id="26" name="2016 _x000a_1st quarter"/>
    <tableColumn id="27" name="2016 _x000a_2nd quarter"/>
    <tableColumn id="28" name="2016 _x000a_3rd quarter"/>
    <tableColumn id="29" name="2016 _x000a_4th quarter"/>
    <tableColumn id="30" name="2017 _x000a_1st quarter"/>
    <tableColumn id="31" name="2017 _x000a_2nd quarter"/>
    <tableColumn id="32" name="2017 _x000a_3rd quarter"/>
    <tableColumn id="33" name="2017 _x000a_4th quarter"/>
    <tableColumn id="34" name="2018 _x000a_1st quarter"/>
    <tableColumn id="35" name="2018 _x000a_2nd quarter"/>
    <tableColumn id="36" name="2018 _x000a_3rd quarter"/>
    <tableColumn id="37" name="2018 _x000a_4th quarter"/>
    <tableColumn id="38" name="2019 _x000a_1st quarter"/>
    <tableColumn id="39" name="2019 _x000a_2nd quarter"/>
    <tableColumn id="40" name="2019 _x000a_3rd quarter"/>
    <tableColumn id="41" name="2019 _x000a_4th quarter"/>
    <tableColumn id="42" name="2020 _x000a_1st quarter"/>
    <tableColumn id="43" name="2020 _x000a_2nd quarter"/>
    <tableColumn id="44" name="2020 _x000a_3rd quarter"/>
    <tableColumn id="45" name="2020 _x000a_4th quarter"/>
    <tableColumn id="46" name="2021 _x000a_1st quarter"/>
    <tableColumn id="47" name="2021 _x000a_2nd quarter"/>
    <tableColumn id="48" name="2021 _x000a_3rd quarter"/>
    <tableColumn id="49" name="2021_x000a_4th quarter"/>
    <tableColumn id="50" name="2022_x000a_1st quarter"/>
    <tableColumn id="51" name="2022_x000a_2nd quarter"/>
    <tableColumn id="52" name="2022_x000a_3rd quarter"/>
    <tableColumn id="53" name="2022 _x000a_4th quarter"/>
    <tableColumn id="54" name="2023 _x000a_1st quarter"/>
    <tableColumn id="55" name="2023 _x000a_2nd quarter"/>
    <tableColumn id="56" name="2023 _x000a_3rd quarter"/>
    <tableColumn id="57" name="2023 _x000a_4th quarter"/>
    <tableColumn id="58" name="2024 _x000a_1st quarter"/>
    <tableColumn id="59" name="2024 _x000a_2nd quarter"/>
    <tableColumn id="60" name="2024 _x000a_3rd quarter"/>
    <tableColumn id="61" name="2024 _x000a_4th quarter"/>
    <tableColumn id="62" name="2025 _x000a_1st quarter"/>
  </tableColumns>
  <tableStyleInfo showFirstColumn="0" showLastColumn="0" showRowStripes="1" showColumnStripes="0"/>
</table>
</file>

<file path=xl/tables/table4.xml><?xml version="1.0" encoding="utf-8"?>
<table xmlns="http://schemas.openxmlformats.org/spreadsheetml/2006/main" id="4" name="Renewable_quarterly_load_factors" displayName="Renewable_quarterly_load_factors" ref="A41:BJ53" totalsRowShown="0">
  <tableColumns count="62">
    <tableColumn id="1" name="LOAD FACTORS (%) [note 10]"/>
    <tableColumn id="2" name="2010 _x000a_1st quarter"/>
    <tableColumn id="3" name="2010 _x000a_2nd quarter"/>
    <tableColumn id="4" name="2010 _x000a_3rd quarter"/>
    <tableColumn id="5" name="2010 _x000a_4th quarter"/>
    <tableColumn id="6" name="2011 _x000a_1st quarter"/>
    <tableColumn id="7" name="2011 _x000a_2nd quarter"/>
    <tableColumn id="8" name="2011 _x000a_3rd quarter"/>
    <tableColumn id="9" name="2011 _x000a_4th quarter"/>
    <tableColumn id="10" name="2012 _x000a_1st quarter"/>
    <tableColumn id="11" name="2012 _x000a_2nd quarter"/>
    <tableColumn id="12" name="2012 _x000a_3rd quarter"/>
    <tableColumn id="13" name="2012 _x000a_4th quarter"/>
    <tableColumn id="14" name="2013 _x000a_1st quarter"/>
    <tableColumn id="15" name="2013 _x000a_2nd quarter"/>
    <tableColumn id="16" name="2013 _x000a_3rd quarter"/>
    <tableColumn id="17" name="2013 _x000a_4th quarter"/>
    <tableColumn id="18" name="2014 _x000a_1st quarter"/>
    <tableColumn id="19" name="2014 _x000a_2nd quarter"/>
    <tableColumn id="20" name="2014 _x000a_3rd quarter"/>
    <tableColumn id="21" name="2014 _x000a_4th quarter"/>
    <tableColumn id="22" name="2015 _x000a_1st quarter"/>
    <tableColumn id="23" name="2015 _x000a_2nd quarter"/>
    <tableColumn id="24" name="2015 _x000a_3rd quarter"/>
    <tableColumn id="25" name="2015 _x000a_4th quarter"/>
    <tableColumn id="26" name="2016 _x000a_1st quarter"/>
    <tableColumn id="27" name="2016 _x000a_2nd quarter"/>
    <tableColumn id="28" name="2016 _x000a_3rd quarter"/>
    <tableColumn id="29" name="2016 _x000a_4th quarter"/>
    <tableColumn id="30" name="2017 _x000a_1st quarter"/>
    <tableColumn id="31" name="2017 _x000a_2nd quarter"/>
    <tableColumn id="32" name="2017 _x000a_3rd quarter"/>
    <tableColumn id="33" name="2017 _x000a_4th quarter"/>
    <tableColumn id="34" name="2018 _x000a_1st quarter"/>
    <tableColumn id="35" name="2018 _x000a_2nd quarter"/>
    <tableColumn id="36" name="2018 _x000a_3rd quarter"/>
    <tableColumn id="37" name="2018 _x000a_4th quarter"/>
    <tableColumn id="38" name="2019 _x000a_1st quarter"/>
    <tableColumn id="39" name="2019 _x000a_2nd quarter"/>
    <tableColumn id="40" name="2019 _x000a_3rd quarter"/>
    <tableColumn id="41" name="2019 _x000a_4th quarter"/>
    <tableColumn id="42" name="2020 _x000a_1st quarter"/>
    <tableColumn id="43" name="2020 _x000a_2nd quarter"/>
    <tableColumn id="44" name="2020 _x000a_3rd quarter"/>
    <tableColumn id="45" name="2020 _x000a_4th quarter"/>
    <tableColumn id="46" name="2021 _x000a_1st quarter"/>
    <tableColumn id="47" name="2021 _x000a_2nd quarter"/>
    <tableColumn id="48" name="2021 _x000a_3rd quarter"/>
    <tableColumn id="49" name="2021_x000a_4th quarter"/>
    <tableColumn id="50" name="2022_x000a_1st quarter"/>
    <tableColumn id="51" name="2022_x000a_2nd quarter"/>
    <tableColumn id="52" name="2022_x000a_3rd quarter"/>
    <tableColumn id="53" name="2022 _x000a_4th quarter"/>
    <tableColumn id="54" name="2023 _x000a_1st quarter"/>
    <tableColumn id="55" name="2023 _x000a_2nd quarter"/>
    <tableColumn id="56" name="2023 _x000a_3rd quarter"/>
    <tableColumn id="57" name="2023 _x000a_4th quarter"/>
    <tableColumn id="58" name="2024 _x000a_1st quarter"/>
    <tableColumn id="59" name="2024 _x000a_2nd quarter"/>
    <tableColumn id="60" name="2024 _x000a_3rd quarter"/>
    <tableColumn id="61" name="2024 _x000a_4th quarter"/>
    <tableColumn id="62" name="2025 _x000a_1st quarter"/>
  </tableColumns>
  <tableStyleInfo showFirstColumn="0" showLastColumn="0" showRowStripes="1" showColumnStripes="0"/>
</table>
</file>

<file path=xl/tables/table5.xml><?xml version="1.0" encoding="utf-8"?>
<table xmlns="http://schemas.openxmlformats.org/spreadsheetml/2006/main" id="5" name="Renewable_shares_of_total_electricity_generated_quarterly" displayName="Renewable_shares_of_total_electricity_generated_quarterly" ref="A55:BJ63" totalsRowShown="0">
  <tableColumns count="62">
    <tableColumn id="1" name="SHARES OF ELECTRICITY GENERATED  (%)"/>
    <tableColumn id="2" name="2010 _x000a_1st quarter"/>
    <tableColumn id="3" name="2010 _x000a_2nd quarter"/>
    <tableColumn id="4" name="2010 _x000a_3rd quarter"/>
    <tableColumn id="5" name="2010 _x000a_4th quarter"/>
    <tableColumn id="6" name="2011 _x000a_1st quarter"/>
    <tableColumn id="7" name="2011 _x000a_2nd quarter"/>
    <tableColumn id="8" name="2011 _x000a_3rd quarter"/>
    <tableColumn id="9" name="2011 _x000a_4th quarter"/>
    <tableColumn id="10" name="2012 _x000a_1st quarter"/>
    <tableColumn id="11" name="2012 _x000a_2nd quarter"/>
    <tableColumn id="12" name="2012 _x000a_3rd quarter"/>
    <tableColumn id="13" name="2012 _x000a_4th quarter"/>
    <tableColumn id="14" name="2013 _x000a_1st quarter"/>
    <tableColumn id="15" name="2013 _x000a_2nd quarter"/>
    <tableColumn id="16" name="2013 _x000a_3rd quarter"/>
    <tableColumn id="17" name="2013 _x000a_4th quarter"/>
    <tableColumn id="18" name="2014 _x000a_1st quarter"/>
    <tableColumn id="19" name="2014 _x000a_2nd quarter"/>
    <tableColumn id="20" name="2014 _x000a_3rd quarter"/>
    <tableColumn id="21" name="2014 _x000a_4th quarter"/>
    <tableColumn id="22" name="2015 _x000a_1st quarter"/>
    <tableColumn id="23" name="2015 _x000a_2nd quarter"/>
    <tableColumn id="24" name="2015 _x000a_3rd quarter"/>
    <tableColumn id="25" name="2015 _x000a_4th quarter"/>
    <tableColumn id="26" name="2016 _x000a_1st quarter"/>
    <tableColumn id="27" name="2016 _x000a_2nd quarter"/>
    <tableColumn id="28" name="2016 _x000a_3rd quarter"/>
    <tableColumn id="29" name="2016 _x000a_4th quarter"/>
    <tableColumn id="30" name="2017 _x000a_1st quarter"/>
    <tableColumn id="31" name="2017 _x000a_2nd quarter"/>
    <tableColumn id="32" name="2017 _x000a_3rd quarter"/>
    <tableColumn id="33" name="2017 _x000a_4th quarter"/>
    <tableColumn id="34" name="2018 _x000a_1st quarter"/>
    <tableColumn id="35" name="2018 _x000a_2nd quarter"/>
    <tableColumn id="36" name="2018 _x000a_3rd quarter"/>
    <tableColumn id="37" name="2018 _x000a_4th quarter"/>
    <tableColumn id="38" name="2019 _x000a_1st quarter"/>
    <tableColumn id="39" name="2019 _x000a_2nd quarter"/>
    <tableColumn id="40" name="2019 _x000a_3rd quarter"/>
    <tableColumn id="41" name="2019 _x000a_4th quarter"/>
    <tableColumn id="42" name="2020 _x000a_1st quarter"/>
    <tableColumn id="43" name="2020 _x000a_2nd quarter"/>
    <tableColumn id="44" name="2020 _x000a_3rd quarter"/>
    <tableColumn id="45" name="2020 _x000a_4th quarter"/>
    <tableColumn id="46" name="2021 _x000a_1st quarter"/>
    <tableColumn id="47" name="2021 _x000a_2nd quarter"/>
    <tableColumn id="48" name="2021 _x000a_3rd quarter"/>
    <tableColumn id="49" name="2021_x000a_4th quarter"/>
    <tableColumn id="50" name="2022_x000a_1st quarter"/>
    <tableColumn id="51" name="2022_x000a_2nd quarter"/>
    <tableColumn id="52" name="2022_x000a_3rd quarter"/>
    <tableColumn id="53" name="2022 _x000a_4th quarter"/>
    <tableColumn id="54" name="2023 _x000a_1st quarter"/>
    <tableColumn id="55" name="2023 _x000a_2nd quarter"/>
    <tableColumn id="56" name="2023 _x000a_3rd quarter"/>
    <tableColumn id="57" name="2023 _x000a_4th quarter"/>
    <tableColumn id="58" name="2024 _x000a_1st quarter"/>
    <tableColumn id="59" name="2024 _x000a_2nd quarter"/>
    <tableColumn id="60" name="2024 _x000a_3rd quarter"/>
    <tableColumn id="61" name="2024 _x000a_4th quarter"/>
    <tableColumn id="62" name="2025 _x000a_1st quarter"/>
  </tableColumns>
  <tableStyleInfo showFirstColumn="0" showLastColumn="0" showRowStripes="1" showColumnStripes="0"/>
</table>
</file>

<file path=xl/tables/table6.xml><?xml version="1.0" encoding="utf-8"?>
<table xmlns="http://schemas.openxmlformats.org/spreadsheetml/2006/main" id="6" name="Renewable_quarterly_cumulative_capacity" displayName="Renewable_quarterly_cumulative_capacity" ref="A6:BJ22" totalsRowShown="0">
  <tableColumns count="62">
    <tableColumn id="1" name="CUMULATIVE INSTALLED CAPACITY (MW) _x000a_[note 1]"/>
    <tableColumn id="2" name="2010 _x000a_1st quarter"/>
    <tableColumn id="3" name="2010 _x000a_2nd quarter"/>
    <tableColumn id="4" name="2010 _x000a_3rd quarter"/>
    <tableColumn id="5" name="2010 _x000a_4th quarter"/>
    <tableColumn id="6" name="2011 _x000a_1st quarter"/>
    <tableColumn id="7" name="2011 _x000a_2nd quarter"/>
    <tableColumn id="8" name="2011 _x000a_3rd quarter"/>
    <tableColumn id="9" name="2011 _x000a_4th quarter"/>
    <tableColumn id="10" name="2012 _x000a_1st quarter"/>
    <tableColumn id="11" name="2012 _x000a_2nd quarter"/>
    <tableColumn id="12" name="2012 _x000a_3rd quarter"/>
    <tableColumn id="13" name="2012 _x000a_4th quarter"/>
    <tableColumn id="14" name="2013 _x000a_1st quarter"/>
    <tableColumn id="15" name="2013 _x000a_2nd quarter"/>
    <tableColumn id="16" name="2013 _x000a_3rd quarter"/>
    <tableColumn id="17" name="2013 _x000a_4th quarter"/>
    <tableColumn id="18" name="2014 _x000a_1st quarter"/>
    <tableColumn id="19" name="2014 _x000a_2nd quarter"/>
    <tableColumn id="20" name="2014 _x000a_3rd quarter"/>
    <tableColumn id="21" name="2014 _x000a_4th quarter"/>
    <tableColumn id="22" name="2015 _x000a_1st quarter"/>
    <tableColumn id="23" name="2015 _x000a_2nd quarter"/>
    <tableColumn id="24" name="2015 _x000a_3rd quarter"/>
    <tableColumn id="25" name="2015 _x000a_4th quarter"/>
    <tableColumn id="26" name="2016 _x000a_1st quarter"/>
    <tableColumn id="27" name="2016 _x000a_2nd quarter"/>
    <tableColumn id="28" name="2016 _x000a_3rd quarter"/>
    <tableColumn id="29" name="2016 _x000a_4th quarter"/>
    <tableColumn id="30" name="2017 _x000a_1st quarter"/>
    <tableColumn id="31" name="2017 _x000a_2nd quarter"/>
    <tableColumn id="32" name="2017 _x000a_3rd quarter"/>
    <tableColumn id="33" name="2017 _x000a_4th quarter"/>
    <tableColumn id="34" name="2018 _x000a_1st quarter"/>
    <tableColumn id="35" name="2018 _x000a_2nd quarter"/>
    <tableColumn id="36" name="2018 _x000a_3rd quarter"/>
    <tableColumn id="37" name="2018 _x000a_4th quarter"/>
    <tableColumn id="38" name="2019 _x000a_1st quarter"/>
    <tableColumn id="39" name="2019 _x000a_2nd quarter"/>
    <tableColumn id="40" name="2019 _x000a_3rd quarter"/>
    <tableColumn id="41" name="2019 _x000a_4th quarter"/>
    <tableColumn id="42" name="2020 _x000a_1st quarter"/>
    <tableColumn id="43" name="2020 _x000a_2nd quarter"/>
    <tableColumn id="44" name="2020 _x000a_3rd quarter"/>
    <tableColumn id="45" name="2020 _x000a_4th quarter"/>
    <tableColumn id="46" name="2021 _x000a_1st quarter"/>
    <tableColumn id="47" name="2021 _x000a_2nd quarter"/>
    <tableColumn id="48" name="2021 _x000a_3rd quarter"/>
    <tableColumn id="49" name="2021_x000a_4th quarter"/>
    <tableColumn id="50" name="2022 _x000a_1st quarter"/>
    <tableColumn id="51" name="2022 _x000a_2nd quarter"/>
    <tableColumn id="52" name="2022 _x000a_3rd quarter"/>
    <tableColumn id="53" name="2022 _x000a_4th quarter"/>
    <tableColumn id="54" name="2023 _x000a_1st quarter"/>
    <tableColumn id="55" name="2023 _x000a_2nd quarter"/>
    <tableColumn id="56" name="2023 _x000a_3rd quarter"/>
    <tableColumn id="57" name="2023 _x000a_4th quarter"/>
    <tableColumn id="58" name="2024 _x000a_1st quarter"/>
    <tableColumn id="59" name="2024 _x000a_2nd quarter"/>
    <tableColumn id="60" name="2024 _x000a_3rd quarter"/>
    <tableColumn id="61" name="2024 _x000a_4th quarter"/>
    <tableColumn id="62" name="2025 _x000a_1st quarter"/>
  </tableColumns>
  <tableStyleInfo showFirstColumn="0" showLastColumn="0" showRowStripes="1" showColumnStripes="0"/>
</table>
</file>

<file path=xl/tables/table7.xml><?xml version="1.0" encoding="utf-8"?>
<table xmlns="http://schemas.openxmlformats.org/spreadsheetml/2006/main" id="7" name="Quarterly_liquid_biofuels_consumption_volume_million_litres1413" displayName="Quarterly_liquid_biofuels_consumption_volume_million_litres1413" ref="A5:CD15" totalsRowShown="0">
  <tableColumns count="82">
    <tableColumn id="1" name="VOLUME (million litres)"/>
    <tableColumn id="2" name="2005_x000a_1st quarter"/>
    <tableColumn id="3" name="2005_x000a_2nd quarter"/>
    <tableColumn id="4" name="2005_x000a_3rd quarter"/>
    <tableColumn id="5" name="2005_x000a_4th quarter"/>
    <tableColumn id="6" name="2006_x000a_1st quarter"/>
    <tableColumn id="7" name="2006_x000a_2nd quarter"/>
    <tableColumn id="8" name="2006_x000a_3rd quarter"/>
    <tableColumn id="9" name="2006_x000a_4th quarter"/>
    <tableColumn id="10" name="2007_x000a_1st quarter"/>
    <tableColumn id="11" name="2007_x000a_2nd quarter"/>
    <tableColumn id="12" name="2007_x000a_3rd quarter"/>
    <tableColumn id="13" name="2007_x000a_4th quarter"/>
    <tableColumn id="14" name="2008_x000a_1st quarter"/>
    <tableColumn id="15" name="2008_x000a_2nd quarter"/>
    <tableColumn id="16" name="2008_x000a_3rd quarter"/>
    <tableColumn id="17" name="2008_x000a_4th quarter"/>
    <tableColumn id="18" name="2009_x000a_1st quarter"/>
    <tableColumn id="19" name="2009_x000a_2nd quarter"/>
    <tableColumn id="20" name="2009_x000a_3rd quarter"/>
    <tableColumn id="21" name="2009_x000a_4th quarter"/>
    <tableColumn id="22" name="2010_x000a_1st quarter"/>
    <tableColumn id="23" name="2010_x000a_2nd quarter"/>
    <tableColumn id="24" name="2010_x000a_3rd quarter"/>
    <tableColumn id="25" name="2010_x000a_4th quarter"/>
    <tableColumn id="26" name="2011_x000a_1st quarter"/>
    <tableColumn id="27" name="2011_x000a_2nd quarter"/>
    <tableColumn id="28" name="2011_x000a_3rd quarter"/>
    <tableColumn id="29" name="2011_x000a_4th quarter"/>
    <tableColumn id="30" name="2012_x000a_1st quarter"/>
    <tableColumn id="31" name="2012_x000a_2nd quarter"/>
    <tableColumn id="32" name="2012_x000a_3rd quarter"/>
    <tableColumn id="33" name="2012_x000a_4th quarter"/>
    <tableColumn id="34" name="2013_x000a_1st quarter"/>
    <tableColumn id="35" name="2013_x000a_2nd quarter "/>
    <tableColumn id="36" name="2013_x000a_3rd quarter"/>
    <tableColumn id="37" name="2013_x000a_4th quarter"/>
    <tableColumn id="38" name="2014_x000a_1st quarter"/>
    <tableColumn id="39" name="2014_x000a_2nd quarter "/>
    <tableColumn id="40" name="2014_x000a_3rd quarter"/>
    <tableColumn id="41" name="2014_x000a_4th quarter"/>
    <tableColumn id="42" name="2015_x000a_1st quarter"/>
    <tableColumn id="43" name="2015_x000a_2nd quarter"/>
    <tableColumn id="44" name="2015_x000a_3rd quarter"/>
    <tableColumn id="45" name="2015_x000a_4th quarter"/>
    <tableColumn id="46" name="2016_x000a_1st quarter"/>
    <tableColumn id="47" name="2016_x000a_2nd quarter"/>
    <tableColumn id="48" name="2016_x000a_3rd quarter"/>
    <tableColumn id="49" name="2016_x000a_4th quarter"/>
    <tableColumn id="50" name="2017_x000a_1st quarter"/>
    <tableColumn id="51" name="2017_x000a_2nd quarter"/>
    <tableColumn id="52" name="2017_x000a_3rd quarter "/>
    <tableColumn id="53" name="2017_x000a_4th quarter "/>
    <tableColumn id="54" name="2018_x000a_1st quarter"/>
    <tableColumn id="55" name="2018_x000a_2nd quarter"/>
    <tableColumn id="56" name="2018_x000a_3rd quarter "/>
    <tableColumn id="57" name="2018_x000a_4th quarter"/>
    <tableColumn id="58" name="2019_x000a_1st quarter "/>
    <tableColumn id="59" name="2019_x000a_2nd quarter"/>
    <tableColumn id="60" name="2019_x000a_3rd quarter"/>
    <tableColumn id="61" name="2019_x000a_4th quarter"/>
    <tableColumn id="62" name="2020_x000a_1st quarter"/>
    <tableColumn id="63" name="2020_x000a_2nd quarter"/>
    <tableColumn id="64" name="2020_x000a_3rd quarter"/>
    <tableColumn id="65" name="2020_x000a_4th quarter"/>
    <tableColumn id="66" name="2021_x000a_1st quarter"/>
    <tableColumn id="67" name="2021_x000a_2nd quarter"/>
    <tableColumn id="68" name="2021_x000a_3rd quarter"/>
    <tableColumn id="69" name="2021_x000a_4th quarter"/>
    <tableColumn id="70" name="2022_x000a_1st quarter"/>
    <tableColumn id="71" name="2022_x000a_2nd quarter"/>
    <tableColumn id="72" name="2022_x000a_3rd quarter"/>
    <tableColumn id="73" name="2022_x000a_4th quarter"/>
    <tableColumn id="74" name="2023_x000a_1st Quarter"/>
    <tableColumn id="75" name="2023_x000a_2nd Quarter"/>
    <tableColumn id="76" name="2023_x000a_3rd Quarter"/>
    <tableColumn id="77" name="2023_x000a_4th Quarter"/>
    <tableColumn id="78" name="2024_x000a_1st Quarter_x000a_[note 8]"/>
    <tableColumn id="79" name="2024_x000a_2nd Quarter_x000a_[note 8]"/>
    <tableColumn id="80" name="2024_x000a_3rd Quarter_x000a_[note 8]"/>
    <tableColumn id="81" name="2024_x000a_4th Quarter"/>
    <tableColumn id="82" name="2025_x000a_1st Quarter_x000a_[note 8]"/>
  </tableColumns>
  <tableStyleInfo showFirstColumn="0" showLastColumn="0" showRowStripes="1" showColumnStripes="0"/>
</table>
</file>

<file path=xl/tables/table8.xml><?xml version="1.0" encoding="utf-8"?>
<table xmlns="http://schemas.openxmlformats.org/spreadsheetml/2006/main" id="8" name="Quarterly_liquid_biofuels_consumption_energy_ktoe1514" displayName="Quarterly_liquid_biofuels_consumption_energy_ktoe1514" ref="A17:CD27" totalsRowShown="0">
  <tableColumns count="82">
    <tableColumn id="1" name="ENERGY (thousand toe)"/>
    <tableColumn id="2" name="2005_x000a_1st quarter"/>
    <tableColumn id="3" name="2005_x000a_2nd quarter"/>
    <tableColumn id="4" name="2005_x000a_3rd quarter"/>
    <tableColumn id="5" name="2005_x000a_4th quarter"/>
    <tableColumn id="6" name="2006_x000a_1st quarter"/>
    <tableColumn id="7" name="2006_x000a_2nd quarter"/>
    <tableColumn id="8" name="2006_x000a_3rd quarter"/>
    <tableColumn id="9" name="2006_x000a_4th quarter"/>
    <tableColumn id="10" name="2007_x000a_1st quarter"/>
    <tableColumn id="11" name="2007_x000a_2nd quarter"/>
    <tableColumn id="12" name="2007_x000a_3rd quarter"/>
    <tableColumn id="13" name="2007_x000a_4th quarter"/>
    <tableColumn id="14" name="2008_x000a_1st quarter"/>
    <tableColumn id="15" name="2008_x000a_2nd quarter"/>
    <tableColumn id="16" name="2008_x000a_3rd quarter"/>
    <tableColumn id="17" name="2008_x000a_4th quarter"/>
    <tableColumn id="18" name="2009_x000a_1st quarter"/>
    <tableColumn id="19" name="2009_x000a_2nd quarter"/>
    <tableColumn id="20" name="2009_x000a_3rd quarter"/>
    <tableColumn id="21" name="2009_x000a_4th quarter"/>
    <tableColumn id="22" name="2010_x000a_1st quarter"/>
    <tableColumn id="23" name="2010_x000a_2nd quarter"/>
    <tableColumn id="24" name="2010_x000a_3rd quarter"/>
    <tableColumn id="25" name="2010_x000a_4th quarter"/>
    <tableColumn id="26" name="2011_x000a_1st quarter"/>
    <tableColumn id="27" name="2011_x000a_2nd quarter"/>
    <tableColumn id="28" name="2011_x000a_3rd quarter"/>
    <tableColumn id="29" name="2011_x000a_4th quarter"/>
    <tableColumn id="30" name="2012_x000a_1st quarter"/>
    <tableColumn id="31" name="2012_x000a_2nd quarter"/>
    <tableColumn id="32" name="2012_x000a_3rd quarter"/>
    <tableColumn id="33" name="2012_x000a_4th quarter"/>
    <tableColumn id="34" name="2013_x000a_1st quarter"/>
    <tableColumn id="35" name="2013_x000a_2nd quarter "/>
    <tableColumn id="36" name="2013_x000a_3rd quarter"/>
    <tableColumn id="37" name="2013_x000a_4th quarter"/>
    <tableColumn id="38" name="2014_x000a_1st quarter"/>
    <tableColumn id="39" name="2014_x000a_2nd quarter "/>
    <tableColumn id="40" name="2014_x000a_3rd quarter"/>
    <tableColumn id="41" name="2014_x000a_4th quarter"/>
    <tableColumn id="42" name="2015_x000a_1st quarter"/>
    <tableColumn id="43" name="2015_x000a_2nd quarter"/>
    <tableColumn id="44" name="2015_x000a_3rd quarter"/>
    <tableColumn id="45" name="2015_x000a_4th quarter"/>
    <tableColumn id="46" name="2016_x000a_1st quarter"/>
    <tableColumn id="47" name="2016_x000a_2nd quarter"/>
    <tableColumn id="48" name="2016_x000a_3rd quarter"/>
    <tableColumn id="49" name="2016_x000a_4th quarter"/>
    <tableColumn id="50" name="2017_x000a_1st quarter"/>
    <tableColumn id="51" name="2017_x000a_2nd quarter"/>
    <tableColumn id="52" name="2017_x000a_3rd quarter "/>
    <tableColumn id="53" name="2017_x000a_4th quarter "/>
    <tableColumn id="54" name="2018_x000a_1st quarter"/>
    <tableColumn id="55" name="2018_x000a_2nd quarter"/>
    <tableColumn id="56" name="2018_x000a_3rd quarter "/>
    <tableColumn id="57" name="2018_x000a_4th quarter"/>
    <tableColumn id="58" name="2019_x000a_1st quarter "/>
    <tableColumn id="59" name="2019_x000a_2nd quarter"/>
    <tableColumn id="60" name="2019_x000a_3rd quarter"/>
    <tableColumn id="61" name="2019_x000a_4th quarter"/>
    <tableColumn id="62" name="2020_x000a_1st quarter"/>
    <tableColumn id="63" name="2020_x000a_2nd quarter"/>
    <tableColumn id="64" name="2020_x000a_3rd quarter"/>
    <tableColumn id="65" name="2020_x000a_4th quarter"/>
    <tableColumn id="66" name="2021_x000a_1st quarter"/>
    <tableColumn id="67" name="2021_x000a_2nd quarter"/>
    <tableColumn id="68" name="2021_x000a_3rd quarter"/>
    <tableColumn id="69" name="2021_x000a_4th quarter"/>
    <tableColumn id="70" name="2022_x000a_1st quarter"/>
    <tableColumn id="71" name="2022_x000a_2nd quarter"/>
    <tableColumn id="72" name="2022_x000a_3rd quarter"/>
    <tableColumn id="73" name="2022_x000a_4th quarter"/>
    <tableColumn id="74" name="2023_x000a_1st Quarter"/>
    <tableColumn id="75" name="2023_x000a_2nd Quarter"/>
    <tableColumn id="76" name="2023_x000a_3rd Quarter"/>
    <tableColumn id="77" name="2023_x000a_4th Quarter"/>
    <tableColumn id="78" name="2024_x000a_1st Quarter"/>
    <tableColumn id="79" name="2024_x000a_2nd Quarter"/>
    <tableColumn id="80" name="2024_x000a_3rd Quarter"/>
    <tableColumn id="81" name="2024_x000a_4th Quarter"/>
    <tableColumn id="82" name="2025_x000a_1st Quarter"/>
  </tableColumns>
  <tableStyleInfo showFirstColumn="0" showLastColumn="0" showRowStripes="1" showColumnStripes="0"/>
</table>
</file>

<file path=xl/tables/table9.xml><?xml version="1.0" encoding="utf-8"?>
<table xmlns="http://schemas.openxmlformats.org/spreadsheetml/2006/main" id="9" name="Percent_change_in_volume_of_biofuels_from_last_year1615" displayName="Percent_change_in_volume_of_biofuels_from_last_year1615" ref="A29:CD35" totalsRowShown="0">
  <tableColumns count="82">
    <tableColumn id="1" name="VOLUME - Per cent changes from same quarter last year (%)"/>
    <tableColumn id="2" name="2005_x000a_1st quarter"/>
    <tableColumn id="3" name="2005_x000a_2nd quarter"/>
    <tableColumn id="4" name="2005_x000a_3rd quarter"/>
    <tableColumn id="5" name="2005_x000a_4th quarter"/>
    <tableColumn id="6" name="2006_x000a_1st quarter"/>
    <tableColumn id="7" name="2006_x000a_2nd quarter"/>
    <tableColumn id="8" name="2006_x000a_3rd quarter"/>
    <tableColumn id="9" name="2006_x000a_4th quarter"/>
    <tableColumn id="10" name="2007_x000a_1st quarter"/>
    <tableColumn id="11" name="2007_x000a_2nd quarter"/>
    <tableColumn id="12" name="2007_x000a_3rd quarter"/>
    <tableColumn id="13" name="2007_x000a_4th quarter"/>
    <tableColumn id="14" name="2008_x000a_1st quarter"/>
    <tableColumn id="15" name="2008_x000a_2nd quarter"/>
    <tableColumn id="16" name="2008_x000a_3rd quarter"/>
    <tableColumn id="17" name="2008_x000a_4th quarter"/>
    <tableColumn id="18" name="2009_x000a_1st quarter"/>
    <tableColumn id="19" name="2009_x000a_2nd quarter"/>
    <tableColumn id="20" name="2009_x000a_3rd quarter"/>
    <tableColumn id="21" name="2009_x000a_4th quarter"/>
    <tableColumn id="22" name="2010_x000a_1st quarter"/>
    <tableColumn id="23" name="2010_x000a_2nd quarter"/>
    <tableColumn id="24" name="2010_x000a_3rd quarter"/>
    <tableColumn id="25" name="2010_x000a_4th quarter"/>
    <tableColumn id="26" name="2011_x000a_1st quarter"/>
    <tableColumn id="27" name="2011_x000a_2nd quarter"/>
    <tableColumn id="28" name="2011_x000a_3rd quarter"/>
    <tableColumn id="29" name="2011_x000a_4th quarter"/>
    <tableColumn id="30" name="2012_x000a_1st quarter"/>
    <tableColumn id="31" name="2012_x000a_2nd quarter"/>
    <tableColumn id="32" name="2012_x000a_3rd quarter"/>
    <tableColumn id="33" name="2012_x000a_4th quarter"/>
    <tableColumn id="34" name="2013_x000a_1st quarter"/>
    <tableColumn id="35" name="2013_x000a_2nd quarter "/>
    <tableColumn id="36" name="2013_x000a_3rd quarter"/>
    <tableColumn id="37" name="2013_x000a_4th quarter"/>
    <tableColumn id="38" name="2014_x000a_1st quarter"/>
    <tableColumn id="39" name="2014_x000a_2nd quarter "/>
    <tableColumn id="40" name="2014_x000a_3rd quarter"/>
    <tableColumn id="41" name="2014_x000a_4th quarter"/>
    <tableColumn id="42" name="2015_x000a_1st quarter"/>
    <tableColumn id="43" name="2015_x000a_2nd quarter"/>
    <tableColumn id="44" name="2015_x000a_3rd quarter"/>
    <tableColumn id="45" name="2015_x000a_4th quarter"/>
    <tableColumn id="46" name="2016_x000a_1st quarter"/>
    <tableColumn id="47" name="2016_x000a_2nd quarter"/>
    <tableColumn id="48" name="2016_x000a_3rd quarter"/>
    <tableColumn id="49" name="2016_x000a_4th quarter"/>
    <tableColumn id="50" name="2017_x000a_1st quarter"/>
    <tableColumn id="51" name="2017_x000a_2nd quarter"/>
    <tableColumn id="52" name="2017_x000a_3rd quarter "/>
    <tableColumn id="53" name="2017_x000a_4th quarter "/>
    <tableColumn id="54" name="2018_x000a_1st quarter"/>
    <tableColumn id="55" name="2018_x000a_2nd quarter"/>
    <tableColumn id="56" name="2018_x000a_3rd quarter "/>
    <tableColumn id="57" name="2018_x000a_4th quarter"/>
    <tableColumn id="58" name="2019_x000a_1st quarter "/>
    <tableColumn id="59" name="2019_x000a_2nd quarter"/>
    <tableColumn id="60" name="2019_x000a_3rd quarter"/>
    <tableColumn id="61" name="2019_x000a_4th quarter"/>
    <tableColumn id="62" name="2020_x000a_1st quarter"/>
    <tableColumn id="63" name="2020_x000a_2nd quarter"/>
    <tableColumn id="64" name="2020_x000a_3rd quarter"/>
    <tableColumn id="65" name="2020_x000a_4th quarter"/>
    <tableColumn id="66" name="2021_x000a_1st quarter"/>
    <tableColumn id="67" name="2021_x000a_2nd quarter"/>
    <tableColumn id="68" name="2021_x000a_3rd quarter"/>
    <tableColumn id="69" name="2021_x000a_4th quarter"/>
    <tableColumn id="70" name="2022_x000a_1st quarter"/>
    <tableColumn id="71" name="2022_x000a_2nd quarter"/>
    <tableColumn id="72" name="2022_x000a_3rd quarter"/>
    <tableColumn id="73" name="2022_x000a_4th quarter"/>
    <tableColumn id="74" name="2023_x000a_1st Quarter"/>
    <tableColumn id="75" name="2023_x000a_2nd Quarter"/>
    <tableColumn id="76" name="2023_x000a_3rd Quarter"/>
    <tableColumn id="77" name="2023_x000a_4th Quarter"/>
    <tableColumn id="78" name="2024_x000a_1st Quarter"/>
    <tableColumn id="79" name="2024_x000a_2nd Quarter"/>
    <tableColumn id="80" name="2024_x000a_3rd Quarter"/>
    <tableColumn id="81" name="2024_x000a_4th Quarter"/>
    <tableColumn id="82" name="2025_x000a_1st Quart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renewable-energy-statistics-data-sources-and-methodologies"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energy.stats@energysecurity.gov.uk" TargetMode="External"/><Relationship Id="rId6" Type="http://schemas.openxmlformats.org/officeDocument/2006/relationships/hyperlink" Target="mailto:newsdesk@energysecurity.gov.uk" TargetMode="External"/><Relationship Id="rId5" Type="http://schemas.openxmlformats.org/officeDocument/2006/relationships/hyperlink" Target="mailto:renewablesstatistics@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5"/>
  <sheetViews>
    <sheetView tabSelected="1" workbookViewId="0"/>
  </sheetViews>
  <sheetFormatPr defaultColWidth="8.7109375" defaultRowHeight="15.6"/>
  <cols>
    <col min="1" max="1" width="153.85546875" style="11" bestFit="1" customWidth="1"/>
    <col min="2" max="2" width="8.7109375" style="2" customWidth="1"/>
    <col min="3" max="16384" width="8.7109375" style="2"/>
  </cols>
  <sheetData>
    <row r="1" spans="1:254" s="3" customFormat="1" ht="28.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row>
    <row r="2" spans="1:254" s="3" customFormat="1" ht="45" customHeight="1">
      <c r="A2" s="2" t="s">
        <v>1</v>
      </c>
    </row>
    <row r="3" spans="1:254" s="5" customFormat="1" ht="30" customHeight="1">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row>
    <row r="4" spans="1:254" s="3" customFormat="1" ht="45" customHeight="1">
      <c r="A4" s="2" t="s">
        <v>3</v>
      </c>
    </row>
    <row r="5" spans="1:254" s="5" customFormat="1" ht="30" customHeight="1">
      <c r="A5" s="4"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row>
    <row r="6" spans="1:254" s="3" customFormat="1" ht="20.25" customHeight="1">
      <c r="A6" s="2" t="s">
        <v>5</v>
      </c>
    </row>
    <row r="7" spans="1:254" s="3" customFormat="1" ht="30" customHeight="1">
      <c r="A7" s="4"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row>
    <row r="8" spans="1:254" s="3" customFormat="1" ht="31.5">
      <c r="A8" s="6" t="s">
        <v>7</v>
      </c>
    </row>
    <row r="9" spans="1:254" s="3" customFormat="1" ht="30" customHeight="1">
      <c r="A9" s="7" t="s">
        <v>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row>
    <row r="10" spans="1:254" s="3" customFormat="1" ht="45" customHeight="1">
      <c r="A10" s="2" t="s">
        <v>9</v>
      </c>
    </row>
    <row r="11" spans="1:254" s="3" customFormat="1" ht="20.25" customHeight="1">
      <c r="A11" s="8" t="s">
        <v>10</v>
      </c>
    </row>
    <row r="12" spans="1:254" s="3" customFormat="1" ht="45" customHeight="1">
      <c r="A12" s="2" t="s">
        <v>11</v>
      </c>
    </row>
    <row r="13" spans="1:254" s="3" customFormat="1" ht="45" customHeight="1">
      <c r="A13" s="2" t="s">
        <v>12</v>
      </c>
    </row>
    <row r="14" spans="1:254" s="3" customFormat="1" ht="20.25" customHeight="1">
      <c r="A14" s="2" t="s">
        <v>13</v>
      </c>
    </row>
    <row r="15" spans="1:254" s="3" customFormat="1" ht="20.25" customHeight="1">
      <c r="A15" s="9" t="s">
        <v>14</v>
      </c>
    </row>
    <row r="16" spans="1:254" s="3" customFormat="1" ht="20.25" customHeight="1">
      <c r="A16" s="9" t="s">
        <v>15</v>
      </c>
    </row>
    <row r="17" spans="1:254" s="3" customFormat="1" ht="20.25" customHeight="1">
      <c r="A17" s="9" t="s">
        <v>16</v>
      </c>
    </row>
    <row r="18" spans="1:254" s="5" customFormat="1" ht="30" customHeight="1">
      <c r="A18" s="7" t="s">
        <v>17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row>
    <row r="19" spans="1:254" s="3" customFormat="1" ht="20.25" customHeight="1">
      <c r="A19" s="10" t="s">
        <v>18</v>
      </c>
    </row>
    <row r="20" spans="1:254" s="3" customFormat="1" ht="20.25" customHeight="1">
      <c r="A20" s="2" t="s">
        <v>19</v>
      </c>
    </row>
    <row r="21" spans="1:254" s="3" customFormat="1" ht="20.25" customHeight="1">
      <c r="A21" s="8" t="s">
        <v>20</v>
      </c>
    </row>
    <row r="22" spans="1:254" s="3" customFormat="1" ht="20.25" customHeight="1">
      <c r="A22" s="3" t="s">
        <v>21</v>
      </c>
    </row>
    <row r="23" spans="1:254" s="3" customFormat="1" ht="20.25" customHeight="1">
      <c r="A23" s="10" t="s">
        <v>22</v>
      </c>
    </row>
    <row r="24" spans="1:254" s="3" customFormat="1" ht="20.25" customHeight="1">
      <c r="A24" s="8" t="s">
        <v>23</v>
      </c>
    </row>
    <row r="25" spans="1:254" s="3" customFormat="1" ht="20.25" customHeight="1">
      <c r="A25" s="3" t="s">
        <v>24</v>
      </c>
    </row>
  </sheetData>
  <hyperlinks>
    <hyperlink ref="A11" r:id="rId1"/>
    <hyperlink ref="A15" r:id="rId2"/>
    <hyperlink ref="A16" r:id="rId3"/>
    <hyperlink ref="A17" r:id="rId4"/>
    <hyperlink ref="A21" r:id="rId5"/>
    <hyperlink ref="A24" r:id="rId6"/>
  </hyperlinks>
  <pageMargins left="0.70000000000000007" right="0.70000000000000007" top="0.75" bottom="0.75" header="0.30000000000000004" footer="0.30000000000000004"/>
  <pageSetup paperSize="0" scale="46"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9.28515625" defaultRowHeight="20.25" customHeight="1"/>
  <cols>
    <col min="1" max="1" width="110.42578125" style="13" bestFit="1" customWidth="1"/>
    <col min="2" max="2" width="12.140625" style="13" bestFit="1" customWidth="1"/>
    <col min="3" max="3" width="9.28515625" style="13" customWidth="1"/>
    <col min="4" max="16384" width="9.28515625" style="13"/>
  </cols>
  <sheetData>
    <row r="1" spans="1:2" ht="45" customHeight="1">
      <c r="A1" s="12" t="s">
        <v>25</v>
      </c>
    </row>
    <row r="2" spans="1:2" ht="20.25" customHeight="1">
      <c r="A2" s="6" t="s">
        <v>26</v>
      </c>
    </row>
    <row r="3" spans="1:2" ht="20.25" customHeight="1">
      <c r="A3" s="14" t="s">
        <v>27</v>
      </c>
    </row>
    <row r="4" spans="1:2" ht="30" customHeight="1">
      <c r="A4" s="15" t="s">
        <v>28</v>
      </c>
      <c r="B4" s="16" t="s">
        <v>29</v>
      </c>
    </row>
    <row r="5" spans="1:2" ht="20.25" customHeight="1">
      <c r="A5" s="17" t="s">
        <v>30</v>
      </c>
      <c r="B5" s="18" t="s">
        <v>31</v>
      </c>
    </row>
    <row r="6" spans="1:2" ht="20.25" customHeight="1">
      <c r="A6" s="17" t="s">
        <v>32</v>
      </c>
      <c r="B6" s="19" t="s">
        <v>25</v>
      </c>
    </row>
    <row r="7" spans="1:2" ht="20.25" customHeight="1">
      <c r="A7" s="20" t="s">
        <v>33</v>
      </c>
      <c r="B7" s="19" t="s">
        <v>34</v>
      </c>
    </row>
    <row r="8" spans="1:2" ht="20.25" customHeight="1">
      <c r="A8" s="21" t="s">
        <v>35</v>
      </c>
      <c r="B8" s="22">
        <v>6.1</v>
      </c>
    </row>
    <row r="9" spans="1:2" ht="20.25" customHeight="1">
      <c r="A9" s="20" t="s">
        <v>36</v>
      </c>
      <c r="B9" s="22">
        <v>6.2</v>
      </c>
    </row>
  </sheetData>
  <hyperlinks>
    <hyperlink ref="B5" location="Cover_Sheet!A1" display="Cover Sheet"/>
    <hyperlink ref="B6" location="'Contents'!A1" display="Contents"/>
    <hyperlink ref="B7" location="Notes!A1" display="Notes"/>
    <hyperlink ref="B8" location="'6_1'!A1" display="'6_1'!A1"/>
    <hyperlink ref="B9" location="'6_2'!A1" display="'6_2'!A1"/>
  </hyperlinks>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heetViews>
  <sheetFormatPr defaultColWidth="8.7109375" defaultRowHeight="12.6"/>
  <cols>
    <col min="1" max="1" width="48.5703125" style="26" customWidth="1"/>
    <col min="2" max="2" width="23.5703125" style="26" customWidth="1"/>
    <col min="3" max="3" width="21.28515625" style="26" customWidth="1"/>
    <col min="4" max="4" width="160.7109375" style="26" customWidth="1"/>
    <col min="5" max="5" width="8.7109375" style="26" customWidth="1"/>
    <col min="6" max="16384" width="8.7109375" style="26"/>
  </cols>
  <sheetData>
    <row r="1" spans="1:4" s="24" customFormat="1" ht="45" customHeight="1">
      <c r="A1" s="23" t="s">
        <v>34</v>
      </c>
      <c r="C1" s="25"/>
      <c r="D1" s="26"/>
    </row>
    <row r="2" spans="1:4" s="24" customFormat="1" ht="20.100000000000001" customHeight="1">
      <c r="A2" s="27" t="s">
        <v>26</v>
      </c>
      <c r="C2" s="28"/>
      <c r="D2" s="26"/>
    </row>
    <row r="3" spans="1:4" s="30" customFormat="1" ht="30" customHeight="1">
      <c r="A3" s="29" t="s">
        <v>37</v>
      </c>
      <c r="B3" s="29" t="s">
        <v>38</v>
      </c>
      <c r="C3" s="29" t="s">
        <v>39</v>
      </c>
      <c r="D3" s="29" t="s">
        <v>40</v>
      </c>
    </row>
    <row r="4" spans="1:4" s="24" customFormat="1" ht="15.75">
      <c r="A4" s="27" t="s">
        <v>41</v>
      </c>
      <c r="B4" s="27">
        <v>6.1</v>
      </c>
      <c r="C4" s="27" t="s">
        <v>42</v>
      </c>
      <c r="D4" s="31" t="s">
        <v>43</v>
      </c>
    </row>
    <row r="5" spans="1:4" s="24" customFormat="1" ht="15.75">
      <c r="A5" s="27" t="s">
        <v>41</v>
      </c>
      <c r="B5" s="27">
        <v>6.1</v>
      </c>
      <c r="C5" s="27" t="s">
        <v>44</v>
      </c>
      <c r="D5" s="31" t="s">
        <v>45</v>
      </c>
    </row>
    <row r="6" spans="1:4" s="24" customFormat="1" ht="63">
      <c r="A6" s="27" t="s">
        <v>41</v>
      </c>
      <c r="B6" s="27">
        <v>6.1</v>
      </c>
      <c r="C6" s="27" t="s">
        <v>46</v>
      </c>
      <c r="D6" s="31" t="s">
        <v>47</v>
      </c>
    </row>
    <row r="7" spans="1:4" s="24" customFormat="1" ht="15.75">
      <c r="A7" s="27" t="s">
        <v>41</v>
      </c>
      <c r="B7" s="27">
        <v>6.1</v>
      </c>
      <c r="C7" s="27" t="s">
        <v>48</v>
      </c>
      <c r="D7" s="31" t="s">
        <v>49</v>
      </c>
    </row>
    <row r="8" spans="1:4" s="24" customFormat="1" ht="15.75">
      <c r="A8" s="27" t="s">
        <v>41</v>
      </c>
      <c r="B8" s="27">
        <v>6.1</v>
      </c>
      <c r="C8" s="27" t="s">
        <v>50</v>
      </c>
      <c r="D8" s="31" t="s">
        <v>51</v>
      </c>
    </row>
    <row r="9" spans="1:4" s="24" customFormat="1" ht="31.5">
      <c r="A9" s="27" t="s">
        <v>41</v>
      </c>
      <c r="B9" s="27">
        <v>6.1</v>
      </c>
      <c r="C9" s="27" t="s">
        <v>52</v>
      </c>
      <c r="D9" s="31" t="s">
        <v>53</v>
      </c>
    </row>
    <row r="10" spans="1:4" s="24" customFormat="1" ht="15.75">
      <c r="A10" s="27" t="s">
        <v>41</v>
      </c>
      <c r="B10" s="27">
        <v>6.1</v>
      </c>
      <c r="C10" s="27" t="s">
        <v>54</v>
      </c>
      <c r="D10" s="31" t="s">
        <v>55</v>
      </c>
    </row>
    <row r="11" spans="1:4" s="24" customFormat="1" ht="31.5">
      <c r="A11" s="27" t="s">
        <v>41</v>
      </c>
      <c r="B11" s="27">
        <v>6.1</v>
      </c>
      <c r="C11" s="27" t="s">
        <v>56</v>
      </c>
      <c r="D11" s="31" t="s">
        <v>57</v>
      </c>
    </row>
    <row r="12" spans="1:4" s="24" customFormat="1" ht="15.75">
      <c r="A12" s="27" t="s">
        <v>41</v>
      </c>
      <c r="B12" s="27">
        <v>6.1</v>
      </c>
      <c r="C12" s="27" t="s">
        <v>58</v>
      </c>
      <c r="D12" s="31" t="s">
        <v>59</v>
      </c>
    </row>
    <row r="13" spans="1:4" s="24" customFormat="1" ht="15.75">
      <c r="A13" s="27" t="s">
        <v>41</v>
      </c>
      <c r="B13" s="27">
        <v>6.1</v>
      </c>
      <c r="C13" s="27" t="s">
        <v>60</v>
      </c>
      <c r="D13" s="31" t="s">
        <v>61</v>
      </c>
    </row>
    <row r="14" spans="1:4" s="24" customFormat="1" ht="15.75">
      <c r="A14" s="27" t="s">
        <v>41</v>
      </c>
      <c r="B14" s="27">
        <v>6.1</v>
      </c>
      <c r="C14" s="27" t="s">
        <v>62</v>
      </c>
      <c r="D14" s="31" t="s">
        <v>63</v>
      </c>
    </row>
    <row r="15" spans="1:4" s="24" customFormat="1" ht="47.25">
      <c r="A15" s="27" t="s">
        <v>41</v>
      </c>
      <c r="B15" s="27">
        <v>6.1</v>
      </c>
      <c r="C15" s="27" t="s">
        <v>64</v>
      </c>
      <c r="D15" s="31" t="s">
        <v>65</v>
      </c>
    </row>
    <row r="16" spans="1:4" s="24" customFormat="1" ht="15.75">
      <c r="A16" s="27" t="s">
        <v>41</v>
      </c>
      <c r="B16" s="27">
        <v>6.1</v>
      </c>
      <c r="C16" s="27" t="s">
        <v>66</v>
      </c>
      <c r="D16" s="31" t="s">
        <v>67</v>
      </c>
    </row>
    <row r="17" spans="1:4" s="24" customFormat="1" ht="15.75">
      <c r="A17" s="27" t="s">
        <v>41</v>
      </c>
      <c r="B17" s="27">
        <v>6.1</v>
      </c>
      <c r="C17" s="27" t="s">
        <v>68</v>
      </c>
      <c r="D17" s="31" t="s">
        <v>69</v>
      </c>
    </row>
    <row r="18" spans="1:4" s="24" customFormat="1" ht="15.75">
      <c r="A18" s="27" t="s">
        <v>41</v>
      </c>
      <c r="B18" s="27">
        <v>6.1</v>
      </c>
      <c r="C18" s="27" t="s">
        <v>70</v>
      </c>
      <c r="D18" s="31" t="s">
        <v>71</v>
      </c>
    </row>
    <row r="19" spans="1:4" s="24" customFormat="1" ht="15.75">
      <c r="A19" s="27" t="s">
        <v>41</v>
      </c>
      <c r="B19" s="27">
        <v>6.1</v>
      </c>
      <c r="C19" s="27" t="s">
        <v>72</v>
      </c>
      <c r="D19" s="31" t="s">
        <v>73</v>
      </c>
    </row>
    <row r="20" spans="1:4" ht="31.5">
      <c r="A20" s="27" t="s">
        <v>41</v>
      </c>
      <c r="B20" s="27">
        <v>6.1</v>
      </c>
      <c r="C20" s="27" t="s">
        <v>74</v>
      </c>
      <c r="D20" s="31" t="s">
        <v>75</v>
      </c>
    </row>
    <row r="21" spans="1:4" ht="31.5">
      <c r="A21" s="27" t="s">
        <v>41</v>
      </c>
      <c r="B21" s="27">
        <v>6.1</v>
      </c>
      <c r="C21" s="27" t="s">
        <v>76</v>
      </c>
      <c r="D21" s="31" t="s">
        <v>77</v>
      </c>
    </row>
    <row r="22" spans="1:4" ht="15.75">
      <c r="A22" s="27" t="s">
        <v>36</v>
      </c>
      <c r="B22" s="27">
        <v>6.2</v>
      </c>
      <c r="C22" s="27" t="s">
        <v>42</v>
      </c>
      <c r="D22" s="31" t="s">
        <v>78</v>
      </c>
    </row>
    <row r="23" spans="1:4" ht="15.75">
      <c r="A23" s="27" t="s">
        <v>36</v>
      </c>
      <c r="B23" s="27">
        <v>6.2</v>
      </c>
      <c r="C23" s="27" t="s">
        <v>44</v>
      </c>
      <c r="D23" s="31" t="s">
        <v>79</v>
      </c>
    </row>
    <row r="24" spans="1:4" ht="15.75">
      <c r="A24" s="27" t="s">
        <v>36</v>
      </c>
      <c r="B24" s="27">
        <v>6.2</v>
      </c>
      <c r="C24" s="27" t="s">
        <v>46</v>
      </c>
      <c r="D24" s="31" t="s">
        <v>80</v>
      </c>
    </row>
    <row r="25" spans="1:4" ht="15.75">
      <c r="A25" s="27" t="s">
        <v>36</v>
      </c>
      <c r="B25" s="27">
        <v>6.2</v>
      </c>
      <c r="C25" s="27" t="s">
        <v>48</v>
      </c>
      <c r="D25" s="31" t="s">
        <v>81</v>
      </c>
    </row>
    <row r="26" spans="1:4" ht="31.5">
      <c r="A26" s="27" t="s">
        <v>36</v>
      </c>
      <c r="B26" s="27">
        <v>6.2</v>
      </c>
      <c r="C26" s="27" t="s">
        <v>50</v>
      </c>
      <c r="D26" s="31" t="s">
        <v>82</v>
      </c>
    </row>
    <row r="27" spans="1:4" ht="15.75">
      <c r="A27" s="27" t="s">
        <v>36</v>
      </c>
      <c r="B27" s="27">
        <v>6.2</v>
      </c>
      <c r="C27" s="27" t="s">
        <v>52</v>
      </c>
      <c r="D27" s="31" t="s">
        <v>83</v>
      </c>
    </row>
    <row r="28" spans="1:4" ht="15.75">
      <c r="A28" s="27" t="s">
        <v>36</v>
      </c>
      <c r="B28" s="27">
        <v>6.2</v>
      </c>
      <c r="C28" s="27" t="s">
        <v>54</v>
      </c>
      <c r="D28" s="31" t="s">
        <v>84</v>
      </c>
    </row>
    <row r="29" spans="1:4" ht="31.5">
      <c r="A29" s="27" t="s">
        <v>36</v>
      </c>
      <c r="B29" s="27">
        <v>6.2</v>
      </c>
      <c r="C29" s="27" t="s">
        <v>56</v>
      </c>
      <c r="D29" s="31" t="s">
        <v>85</v>
      </c>
    </row>
  </sheetData>
  <pageMargins left="0.70000000000000007" right="0.70000000000000007" top="0.75" bottom="0.75" header="0.30000000000000004" footer="0.30000000000000004"/>
  <pageSetup paperSize="0" scale="46"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4"/>
  <sheetViews>
    <sheetView workbookViewId="0"/>
  </sheetViews>
  <sheetFormatPr defaultColWidth="9.28515625" defaultRowHeight="20.25" customHeight="1"/>
  <cols>
    <col min="1" max="1" width="58.42578125" style="33" customWidth="1"/>
    <col min="2" max="47" width="13.85546875" style="33" customWidth="1"/>
    <col min="48" max="48" width="14.42578125" style="33" customWidth="1"/>
    <col min="49" max="49" width="16.140625" style="33" customWidth="1"/>
    <col min="50" max="51" width="15.28515625" style="33" customWidth="1"/>
    <col min="52" max="52" width="15.42578125" style="33" customWidth="1"/>
    <col min="53" max="60" width="15.28515625" style="33" customWidth="1"/>
    <col min="61" max="61" width="12.7109375" style="33" customWidth="1"/>
    <col min="62" max="62" width="13.5703125" style="33" customWidth="1"/>
    <col min="63" max="63" width="9.28515625" style="33" customWidth="1"/>
    <col min="64" max="16384" width="9.28515625" style="33"/>
  </cols>
  <sheetData>
    <row r="1" spans="1:62" ht="45" customHeight="1">
      <c r="A1" s="32" t="s">
        <v>86</v>
      </c>
      <c r="P1" s="34"/>
    </row>
    <row r="2" spans="1:62" ht="20.25" customHeight="1">
      <c r="A2" s="35" t="s">
        <v>87</v>
      </c>
      <c r="B2" s="36"/>
      <c r="C2" s="36"/>
      <c r="D2" s="36"/>
      <c r="E2" s="36"/>
      <c r="F2" s="36"/>
      <c r="G2" s="36"/>
      <c r="H2" s="36"/>
      <c r="P2" s="37"/>
    </row>
    <row r="3" spans="1:62" ht="20.25" customHeight="1">
      <c r="A3" s="35" t="s">
        <v>88</v>
      </c>
    </row>
    <row r="4" spans="1:62" s="40" customFormat="1" ht="20.25" customHeight="1">
      <c r="A4" s="35" t="s">
        <v>89</v>
      </c>
      <c r="B4" s="38"/>
      <c r="C4" s="38"/>
      <c r="D4" s="38"/>
      <c r="E4" s="38"/>
      <c r="F4" s="38"/>
      <c r="G4" s="38"/>
      <c r="H4" s="38"/>
      <c r="I4" s="38"/>
      <c r="J4" s="38"/>
      <c r="K4" s="38"/>
      <c r="L4" s="38"/>
      <c r="M4" s="38"/>
      <c r="N4" s="38"/>
      <c r="O4" s="38"/>
      <c r="P4" s="38"/>
      <c r="Q4" s="38"/>
      <c r="R4" s="38"/>
      <c r="S4" s="38"/>
      <c r="T4" s="38"/>
      <c r="U4" s="38"/>
      <c r="V4" s="38"/>
      <c r="W4" s="38"/>
      <c r="X4" s="38"/>
      <c r="Y4" s="38"/>
      <c r="Z4" s="39"/>
      <c r="AA4" s="39"/>
      <c r="AB4" s="39"/>
      <c r="AC4" s="39"/>
      <c r="AD4" s="39"/>
      <c r="AE4" s="39"/>
      <c r="AF4" s="39"/>
      <c r="AG4" s="39"/>
      <c r="AH4" s="39"/>
      <c r="AI4" s="39"/>
      <c r="AJ4" s="39"/>
      <c r="AK4" s="39"/>
      <c r="AL4" s="39"/>
      <c r="AM4" s="39"/>
      <c r="AN4" s="39"/>
      <c r="AO4" s="39"/>
      <c r="AP4" s="39"/>
      <c r="AQ4" s="39"/>
      <c r="AR4" s="39"/>
      <c r="AS4" s="39"/>
      <c r="AT4" s="39"/>
      <c r="AU4" s="39"/>
    </row>
    <row r="5" spans="1:62" s="40" customFormat="1" ht="20.25" customHeight="1">
      <c r="A5" s="35" t="s">
        <v>90</v>
      </c>
      <c r="B5" s="41"/>
      <c r="C5" s="41"/>
      <c r="D5" s="41"/>
      <c r="E5" s="41"/>
      <c r="F5" s="41"/>
      <c r="G5" s="41"/>
      <c r="H5" s="41"/>
      <c r="I5" s="41"/>
      <c r="J5" s="41"/>
      <c r="K5" s="41"/>
      <c r="L5" s="41"/>
      <c r="M5" s="41"/>
      <c r="N5" s="41"/>
      <c r="O5" s="41"/>
      <c r="P5" s="41"/>
      <c r="Q5" s="41"/>
      <c r="R5" s="41"/>
      <c r="S5" s="41"/>
      <c r="T5" s="41"/>
      <c r="U5" s="41"/>
      <c r="V5" s="41"/>
      <c r="W5" s="41"/>
      <c r="X5" s="41"/>
      <c r="Y5" s="41"/>
      <c r="Z5" s="42"/>
      <c r="AA5" s="42"/>
      <c r="AB5" s="42"/>
      <c r="AC5" s="42"/>
      <c r="AD5" s="42"/>
      <c r="AE5" s="42"/>
      <c r="AF5" s="42"/>
      <c r="AG5" s="42"/>
      <c r="AH5" s="42"/>
      <c r="AI5" s="42"/>
      <c r="AJ5" s="42"/>
      <c r="AK5" s="42"/>
      <c r="AL5" s="42"/>
      <c r="AM5" s="42"/>
      <c r="AN5" s="42"/>
      <c r="AO5" s="43"/>
      <c r="AP5" s="42"/>
      <c r="AQ5" s="42"/>
      <c r="AR5" s="42"/>
      <c r="AS5" s="42"/>
      <c r="AT5" s="42"/>
      <c r="AU5" s="42"/>
    </row>
    <row r="6" spans="1:62" s="40" customFormat="1" ht="45" customHeight="1">
      <c r="A6" s="44" t="s">
        <v>91</v>
      </c>
      <c r="B6" s="45" t="s">
        <v>92</v>
      </c>
      <c r="C6" s="45" t="s">
        <v>93</v>
      </c>
      <c r="D6" s="45" t="s">
        <v>94</v>
      </c>
      <c r="E6" s="45" t="s">
        <v>95</v>
      </c>
      <c r="F6" s="45" t="s">
        <v>96</v>
      </c>
      <c r="G6" s="45" t="s">
        <v>97</v>
      </c>
      <c r="H6" s="45" t="s">
        <v>98</v>
      </c>
      <c r="I6" s="45" t="s">
        <v>99</v>
      </c>
      <c r="J6" s="45" t="s">
        <v>100</v>
      </c>
      <c r="K6" s="45" t="s">
        <v>101</v>
      </c>
      <c r="L6" s="45" t="s">
        <v>102</v>
      </c>
      <c r="M6" s="45" t="s">
        <v>103</v>
      </c>
      <c r="N6" s="45" t="s">
        <v>104</v>
      </c>
      <c r="O6" s="45" t="s">
        <v>105</v>
      </c>
      <c r="P6" s="45" t="s">
        <v>106</v>
      </c>
      <c r="Q6" s="45" t="s">
        <v>107</v>
      </c>
      <c r="R6" s="45" t="s">
        <v>108</v>
      </c>
      <c r="S6" s="45" t="s">
        <v>109</v>
      </c>
      <c r="T6" s="45" t="s">
        <v>110</v>
      </c>
      <c r="U6" s="45" t="s">
        <v>111</v>
      </c>
      <c r="V6" s="45" t="s">
        <v>112</v>
      </c>
      <c r="W6" s="45" t="s">
        <v>113</v>
      </c>
      <c r="X6" s="45" t="s">
        <v>114</v>
      </c>
      <c r="Y6" s="45" t="s">
        <v>115</v>
      </c>
      <c r="Z6" s="45" t="s">
        <v>116</v>
      </c>
      <c r="AA6" s="45" t="s">
        <v>117</v>
      </c>
      <c r="AB6" s="45" t="s">
        <v>118</v>
      </c>
      <c r="AC6" s="45" t="s">
        <v>119</v>
      </c>
      <c r="AD6" s="45" t="s">
        <v>120</v>
      </c>
      <c r="AE6" s="45" t="s">
        <v>121</v>
      </c>
      <c r="AF6" s="45" t="s">
        <v>122</v>
      </c>
      <c r="AG6" s="45" t="s">
        <v>123</v>
      </c>
      <c r="AH6" s="45" t="s">
        <v>124</v>
      </c>
      <c r="AI6" s="45" t="s">
        <v>125</v>
      </c>
      <c r="AJ6" s="45" t="s">
        <v>126</v>
      </c>
      <c r="AK6" s="45" t="s">
        <v>127</v>
      </c>
      <c r="AL6" s="45" t="s">
        <v>128</v>
      </c>
      <c r="AM6" s="45" t="s">
        <v>129</v>
      </c>
      <c r="AN6" s="45" t="s">
        <v>130</v>
      </c>
      <c r="AO6" s="45" t="s">
        <v>131</v>
      </c>
      <c r="AP6" s="45" t="s">
        <v>132</v>
      </c>
      <c r="AQ6" s="45" t="s">
        <v>133</v>
      </c>
      <c r="AR6" s="45" t="s">
        <v>134</v>
      </c>
      <c r="AS6" s="45" t="s">
        <v>135</v>
      </c>
      <c r="AT6" s="45" t="s">
        <v>136</v>
      </c>
      <c r="AU6" s="45" t="s">
        <v>137</v>
      </c>
      <c r="AV6" s="45" t="s">
        <v>138</v>
      </c>
      <c r="AW6" s="45" t="s">
        <v>139</v>
      </c>
      <c r="AX6" s="45" t="s">
        <v>140</v>
      </c>
      <c r="AY6" s="45" t="s">
        <v>141</v>
      </c>
      <c r="AZ6" s="45" t="s">
        <v>142</v>
      </c>
      <c r="BA6" s="45" t="s">
        <v>143</v>
      </c>
      <c r="BB6" s="45" t="s">
        <v>144</v>
      </c>
      <c r="BC6" s="45" t="s">
        <v>145</v>
      </c>
      <c r="BD6" s="45" t="s">
        <v>146</v>
      </c>
      <c r="BE6" s="45" t="s">
        <v>147</v>
      </c>
      <c r="BF6" s="45" t="s">
        <v>148</v>
      </c>
      <c r="BG6" s="45" t="s">
        <v>149</v>
      </c>
      <c r="BH6" s="45" t="s">
        <v>150</v>
      </c>
      <c r="BI6" s="45" t="s">
        <v>151</v>
      </c>
      <c r="BJ6" s="45" t="s">
        <v>152</v>
      </c>
    </row>
    <row r="7" spans="1:62" s="40" customFormat="1" ht="20.25" customHeight="1">
      <c r="A7" s="46" t="s">
        <v>153</v>
      </c>
      <c r="B7" s="47">
        <v>3913</v>
      </c>
      <c r="C7" s="47">
        <v>3920</v>
      </c>
      <c r="D7" s="47">
        <v>4035</v>
      </c>
      <c r="E7" s="47">
        <v>4080</v>
      </c>
      <c r="F7" s="47">
        <v>4176</v>
      </c>
      <c r="G7" s="47">
        <v>4345</v>
      </c>
      <c r="H7" s="47">
        <v>4524</v>
      </c>
      <c r="I7" s="47">
        <v>4758</v>
      </c>
      <c r="J7" s="47">
        <v>5102</v>
      </c>
      <c r="K7" s="47">
        <v>5429</v>
      </c>
      <c r="L7" s="47">
        <v>5765</v>
      </c>
      <c r="M7" s="47">
        <v>6035</v>
      </c>
      <c r="N7" s="47">
        <v>6737</v>
      </c>
      <c r="O7" s="47">
        <v>7072</v>
      </c>
      <c r="P7" s="47">
        <v>7424</v>
      </c>
      <c r="Q7" s="48">
        <v>7586</v>
      </c>
      <c r="R7" s="47">
        <v>7668</v>
      </c>
      <c r="S7" s="47">
        <v>7998</v>
      </c>
      <c r="T7" s="47">
        <v>8281</v>
      </c>
      <c r="U7" s="47">
        <v>8573</v>
      </c>
      <c r="V7" s="47">
        <v>8689.07</v>
      </c>
      <c r="W7" s="47">
        <v>8791.5</v>
      </c>
      <c r="X7" s="47">
        <v>9003.3700000000008</v>
      </c>
      <c r="Y7" s="47">
        <v>9212.24</v>
      </c>
      <c r="Z7" s="47">
        <v>9391.77</v>
      </c>
      <c r="AA7" s="47">
        <v>9546.4000000000015</v>
      </c>
      <c r="AB7" s="47">
        <v>10182.83</v>
      </c>
      <c r="AC7" s="47">
        <v>10832.529999999999</v>
      </c>
      <c r="AD7" s="47">
        <v>11965.07</v>
      </c>
      <c r="AE7" s="47">
        <v>12313.76</v>
      </c>
      <c r="AF7" s="47">
        <v>12566.779999999999</v>
      </c>
      <c r="AG7" s="47">
        <v>12597.150000000001</v>
      </c>
      <c r="AH7" s="47">
        <v>13045.419999999998</v>
      </c>
      <c r="AI7" s="47">
        <v>13141.59</v>
      </c>
      <c r="AJ7" s="47">
        <v>13287.910000000002</v>
      </c>
      <c r="AK7" s="47">
        <v>13424.85</v>
      </c>
      <c r="AL7" s="47">
        <v>13664.34</v>
      </c>
      <c r="AM7" s="47">
        <v>13872.96</v>
      </c>
      <c r="AN7" s="47">
        <v>13960.349999999999</v>
      </c>
      <c r="AO7" s="47">
        <v>13998.33</v>
      </c>
      <c r="AP7" s="47">
        <v>13973.72</v>
      </c>
      <c r="AQ7" s="47">
        <v>13975.77</v>
      </c>
      <c r="AR7" s="47">
        <v>13978.070000000002</v>
      </c>
      <c r="AS7" s="47">
        <v>14075.07</v>
      </c>
      <c r="AT7" s="47">
        <v>14115.04</v>
      </c>
      <c r="AU7" s="47">
        <v>14211.34</v>
      </c>
      <c r="AV7" s="47">
        <v>14346.090000000002</v>
      </c>
      <c r="AW7" s="47">
        <v>14492.42</v>
      </c>
      <c r="AX7" s="47">
        <v>14632.809999999998</v>
      </c>
      <c r="AY7" s="47">
        <v>14624.71</v>
      </c>
      <c r="AZ7" s="47">
        <v>14686.73</v>
      </c>
      <c r="BA7" s="47">
        <v>14840.359999999999</v>
      </c>
      <c r="BB7" s="47">
        <v>15281.640000000001</v>
      </c>
      <c r="BC7" s="47">
        <v>15273.84</v>
      </c>
      <c r="BD7" s="47">
        <v>15421.439999999999</v>
      </c>
      <c r="BE7" s="47">
        <v>15423.66</v>
      </c>
      <c r="BF7" s="47">
        <v>15512.58</v>
      </c>
      <c r="BG7" s="47">
        <v>16065.33</v>
      </c>
      <c r="BH7" s="47">
        <v>16089.43</v>
      </c>
      <c r="BI7" s="47">
        <v>16166.23</v>
      </c>
      <c r="BJ7" s="47">
        <v>16280.19</v>
      </c>
    </row>
    <row r="8" spans="1:62" s="40" customFormat="1" ht="20.25" customHeight="1">
      <c r="A8" s="46" t="s">
        <v>154</v>
      </c>
      <c r="B8" s="47">
        <v>951</v>
      </c>
      <c r="C8" s="47">
        <v>1041</v>
      </c>
      <c r="D8" s="47">
        <v>1341</v>
      </c>
      <c r="E8" s="47">
        <v>1341</v>
      </c>
      <c r="F8" s="47">
        <v>1427</v>
      </c>
      <c r="G8" s="47">
        <v>1564</v>
      </c>
      <c r="H8" s="47">
        <v>1650</v>
      </c>
      <c r="I8" s="47">
        <v>1838</v>
      </c>
      <c r="J8" s="47">
        <v>2200</v>
      </c>
      <c r="K8" s="47">
        <v>2516</v>
      </c>
      <c r="L8" s="47">
        <v>2682</v>
      </c>
      <c r="M8" s="47">
        <v>2995</v>
      </c>
      <c r="N8" s="47">
        <v>3381</v>
      </c>
      <c r="O8" s="47">
        <v>3543</v>
      </c>
      <c r="P8" s="47">
        <v>3656</v>
      </c>
      <c r="Q8" s="48">
        <v>3696</v>
      </c>
      <c r="R8" s="47">
        <v>3764</v>
      </c>
      <c r="S8" s="47">
        <v>4085</v>
      </c>
      <c r="T8" s="47">
        <v>4426</v>
      </c>
      <c r="U8" s="47">
        <v>4501</v>
      </c>
      <c r="V8" s="47">
        <v>4738.6000000000004</v>
      </c>
      <c r="W8" s="47">
        <v>5014</v>
      </c>
      <c r="X8" s="47">
        <v>5093.5</v>
      </c>
      <c r="Y8" s="47">
        <v>5093.5</v>
      </c>
      <c r="Z8" s="47">
        <v>5087.1499999999996</v>
      </c>
      <c r="AA8" s="47">
        <v>5087.1499999999996</v>
      </c>
      <c r="AB8" s="47">
        <v>5087.1499999999996</v>
      </c>
      <c r="AC8" s="47">
        <v>5293.4</v>
      </c>
      <c r="AD8" s="47">
        <v>5447.9</v>
      </c>
      <c r="AE8" s="47">
        <v>5645.75</v>
      </c>
      <c r="AF8" s="47">
        <v>6130.8</v>
      </c>
      <c r="AG8" s="47">
        <v>6957.85</v>
      </c>
      <c r="AH8" s="47">
        <v>7609.9000000000005</v>
      </c>
      <c r="AI8" s="47">
        <v>7763.9000000000005</v>
      </c>
      <c r="AJ8" s="47">
        <v>7979.7</v>
      </c>
      <c r="AK8" s="47">
        <v>8150.5</v>
      </c>
      <c r="AL8" s="47">
        <v>8447.2999999999993</v>
      </c>
      <c r="AM8" s="47">
        <v>9124.2999999999993</v>
      </c>
      <c r="AN8" s="47">
        <v>9670.2999999999993</v>
      </c>
      <c r="AO8" s="47">
        <v>9856.2999999999993</v>
      </c>
      <c r="AP8" s="47">
        <v>10082.049999999999</v>
      </c>
      <c r="AQ8" s="47">
        <v>10350.85</v>
      </c>
      <c r="AR8" s="47">
        <v>10350.85</v>
      </c>
      <c r="AS8" s="47">
        <v>10350.85</v>
      </c>
      <c r="AT8" s="47">
        <v>10360.35</v>
      </c>
      <c r="AU8" s="47">
        <v>10625.35</v>
      </c>
      <c r="AV8" s="47">
        <v>11025.35</v>
      </c>
      <c r="AW8" s="47">
        <v>11175.85</v>
      </c>
      <c r="AX8" s="47">
        <v>12537.85</v>
      </c>
      <c r="AY8" s="47">
        <v>12536.85</v>
      </c>
      <c r="AZ8" s="47">
        <v>12536.85</v>
      </c>
      <c r="BA8" s="47">
        <v>13767.85</v>
      </c>
      <c r="BB8" s="47">
        <v>13847.85</v>
      </c>
      <c r="BC8" s="47">
        <v>13847.85</v>
      </c>
      <c r="BD8" s="47">
        <v>13847.85</v>
      </c>
      <c r="BE8" s="47">
        <v>14652.85</v>
      </c>
      <c r="BF8" s="47">
        <v>15855.05</v>
      </c>
      <c r="BG8" s="47">
        <v>16737.05</v>
      </c>
      <c r="BH8" s="47">
        <v>16737.05</v>
      </c>
      <c r="BI8" s="47">
        <v>17185.05</v>
      </c>
      <c r="BJ8" s="47">
        <v>17185.05</v>
      </c>
    </row>
    <row r="9" spans="1:62" s="40" customFormat="1" ht="20.25" customHeight="1">
      <c r="A9" s="46" t="s">
        <v>155</v>
      </c>
      <c r="B9" s="47">
        <v>0</v>
      </c>
      <c r="C9" s="47">
        <v>0</v>
      </c>
      <c r="D9" s="47">
        <v>0</v>
      </c>
      <c r="E9" s="47">
        <v>0</v>
      </c>
      <c r="F9" s="47">
        <v>0</v>
      </c>
      <c r="G9" s="47">
        <v>0</v>
      </c>
      <c r="H9" s="47">
        <v>0</v>
      </c>
      <c r="I9" s="47">
        <v>0</v>
      </c>
      <c r="J9" s="47">
        <v>0</v>
      </c>
      <c r="K9" s="47">
        <v>0</v>
      </c>
      <c r="L9" s="47">
        <v>0</v>
      </c>
      <c r="M9" s="47">
        <v>0</v>
      </c>
      <c r="N9" s="47">
        <v>0</v>
      </c>
      <c r="O9" s="47">
        <v>0</v>
      </c>
      <c r="P9" s="47">
        <v>0</v>
      </c>
      <c r="Q9" s="48">
        <v>0</v>
      </c>
      <c r="R9" s="47">
        <v>0</v>
      </c>
      <c r="S9" s="47">
        <v>0</v>
      </c>
      <c r="T9" s="47">
        <v>0</v>
      </c>
      <c r="U9" s="47">
        <v>0</v>
      </c>
      <c r="V9" s="47">
        <v>0</v>
      </c>
      <c r="W9" s="47">
        <v>0</v>
      </c>
      <c r="X9" s="47">
        <v>0</v>
      </c>
      <c r="Y9" s="47">
        <v>0</v>
      </c>
      <c r="Z9" s="47">
        <v>0</v>
      </c>
      <c r="AA9" s="47">
        <v>0</v>
      </c>
      <c r="AB9" s="47">
        <v>0</v>
      </c>
      <c r="AC9" s="47">
        <v>0</v>
      </c>
      <c r="AD9" s="47">
        <v>0</v>
      </c>
      <c r="AE9" s="47">
        <v>0</v>
      </c>
      <c r="AF9" s="47">
        <v>0</v>
      </c>
      <c r="AG9" s="47">
        <v>30</v>
      </c>
      <c r="AH9" s="47">
        <v>30</v>
      </c>
      <c r="AI9" s="47">
        <v>30</v>
      </c>
      <c r="AJ9" s="47">
        <v>30</v>
      </c>
      <c r="AK9" s="47">
        <v>30</v>
      </c>
      <c r="AL9" s="47">
        <v>32</v>
      </c>
      <c r="AM9" s="47">
        <v>32</v>
      </c>
      <c r="AN9" s="47">
        <v>32</v>
      </c>
      <c r="AO9" s="47">
        <v>32</v>
      </c>
      <c r="AP9" s="47">
        <v>32</v>
      </c>
      <c r="AQ9" s="47">
        <v>32</v>
      </c>
      <c r="AR9" s="47">
        <v>32</v>
      </c>
      <c r="AS9" s="47">
        <v>32</v>
      </c>
      <c r="AT9" s="47">
        <v>32</v>
      </c>
      <c r="AU9" s="47">
        <v>40</v>
      </c>
      <c r="AV9" s="47">
        <v>41.524999999999999</v>
      </c>
      <c r="AW9" s="47">
        <v>79.625</v>
      </c>
      <c r="AX9" s="47">
        <v>79.63</v>
      </c>
      <c r="AY9" s="47">
        <v>79.63</v>
      </c>
      <c r="AZ9" s="47">
        <v>79.63</v>
      </c>
      <c r="BA9" s="47">
        <v>79.63</v>
      </c>
      <c r="BB9" s="47">
        <v>79.63</v>
      </c>
      <c r="BC9" s="47">
        <v>79.63</v>
      </c>
      <c r="BD9" s="47">
        <v>79.63</v>
      </c>
      <c r="BE9" s="47">
        <v>79.63</v>
      </c>
      <c r="BF9" s="47">
        <v>79.63</v>
      </c>
      <c r="BG9" s="47">
        <v>79.63</v>
      </c>
      <c r="BH9" s="47">
        <v>79.63</v>
      </c>
      <c r="BI9" s="47">
        <v>79.63</v>
      </c>
      <c r="BJ9" s="47">
        <v>79.63</v>
      </c>
    </row>
    <row r="10" spans="1:62" s="40" customFormat="1" ht="20.25" customHeight="1">
      <c r="A10" s="46" t="s">
        <v>156</v>
      </c>
      <c r="B10" s="47">
        <v>4</v>
      </c>
      <c r="C10" s="47">
        <v>4</v>
      </c>
      <c r="D10" s="47">
        <v>4</v>
      </c>
      <c r="E10" s="47">
        <v>4</v>
      </c>
      <c r="F10" s="47">
        <v>3</v>
      </c>
      <c r="G10" s="47">
        <v>3</v>
      </c>
      <c r="H10" s="47">
        <v>4</v>
      </c>
      <c r="I10" s="47">
        <v>4</v>
      </c>
      <c r="J10" s="47">
        <v>5</v>
      </c>
      <c r="K10" s="47">
        <v>7</v>
      </c>
      <c r="L10" s="47">
        <v>7</v>
      </c>
      <c r="M10" s="47">
        <v>9</v>
      </c>
      <c r="N10" s="47">
        <v>7</v>
      </c>
      <c r="O10" s="47">
        <v>7</v>
      </c>
      <c r="P10" s="47">
        <v>8</v>
      </c>
      <c r="Q10" s="48">
        <v>8</v>
      </c>
      <c r="R10" s="47">
        <v>7</v>
      </c>
      <c r="S10" s="47">
        <v>8</v>
      </c>
      <c r="T10" s="47">
        <v>8</v>
      </c>
      <c r="U10" s="47">
        <v>9</v>
      </c>
      <c r="V10" s="47">
        <v>8.94</v>
      </c>
      <c r="W10" s="47">
        <v>8.94</v>
      </c>
      <c r="X10" s="47">
        <v>8.94</v>
      </c>
      <c r="Y10" s="47">
        <v>8.94</v>
      </c>
      <c r="Z10" s="47">
        <v>7.7899999999999991</v>
      </c>
      <c r="AA10" s="47">
        <v>7.7899999999999991</v>
      </c>
      <c r="AB10" s="47">
        <v>7.7899999999999991</v>
      </c>
      <c r="AC10" s="47">
        <v>13.49</v>
      </c>
      <c r="AD10" s="47">
        <v>18.400000000000002</v>
      </c>
      <c r="AE10" s="47">
        <v>18.400000000000002</v>
      </c>
      <c r="AF10" s="47">
        <v>18.400000000000002</v>
      </c>
      <c r="AG10" s="47">
        <v>18.400000000000002</v>
      </c>
      <c r="AH10" s="47">
        <v>18.400000000000002</v>
      </c>
      <c r="AI10" s="47">
        <v>20.400000000000002</v>
      </c>
      <c r="AJ10" s="47">
        <v>20.400000000000002</v>
      </c>
      <c r="AK10" s="47">
        <v>20.400000000000002</v>
      </c>
      <c r="AL10" s="47">
        <v>22.400000000000002</v>
      </c>
      <c r="AM10" s="47">
        <v>22.400000000000002</v>
      </c>
      <c r="AN10" s="47">
        <v>22.400000000000002</v>
      </c>
      <c r="AO10" s="47">
        <v>22.400000000000002</v>
      </c>
      <c r="AP10" s="47">
        <v>9.8000000000000007</v>
      </c>
      <c r="AQ10" s="47">
        <v>9.8000000000000007</v>
      </c>
      <c r="AR10" s="47">
        <v>9.8000000000000007</v>
      </c>
      <c r="AS10" s="47">
        <v>9.8000000000000007</v>
      </c>
      <c r="AT10" s="47">
        <v>9.8000000000000007</v>
      </c>
      <c r="AU10" s="47">
        <v>9.8000000000000007</v>
      </c>
      <c r="AV10" s="47">
        <v>9.8000000000000007</v>
      </c>
      <c r="AW10" s="47">
        <v>9.8000000000000007</v>
      </c>
      <c r="AX10" s="47">
        <v>8.1999999999999993</v>
      </c>
      <c r="AY10" s="47">
        <v>8.1999999999999993</v>
      </c>
      <c r="AZ10" s="47">
        <v>8.1999999999999993</v>
      </c>
      <c r="BA10" s="47">
        <v>8.1999999999999993</v>
      </c>
      <c r="BB10" s="47">
        <v>8.1999999999999993</v>
      </c>
      <c r="BC10" s="47">
        <v>6.2</v>
      </c>
      <c r="BD10" s="47">
        <v>6.2</v>
      </c>
      <c r="BE10" s="47">
        <v>6.2</v>
      </c>
      <c r="BF10" s="47">
        <v>8.1999999999999993</v>
      </c>
      <c r="BG10" s="47">
        <v>8.1999999999999993</v>
      </c>
      <c r="BH10" s="47">
        <v>8.1999999999999993</v>
      </c>
      <c r="BI10" s="47">
        <v>8.1999999999999993</v>
      </c>
      <c r="BJ10" s="47">
        <v>8.1999999999999993</v>
      </c>
    </row>
    <row r="11" spans="1:62" s="40" customFormat="1" ht="20.25" customHeight="1">
      <c r="A11" s="46" t="s">
        <v>157</v>
      </c>
      <c r="B11" s="47">
        <v>35</v>
      </c>
      <c r="C11" s="47">
        <v>48</v>
      </c>
      <c r="D11" s="47">
        <v>67</v>
      </c>
      <c r="E11" s="47">
        <v>95</v>
      </c>
      <c r="F11" s="47">
        <v>137</v>
      </c>
      <c r="G11" s="47">
        <v>214</v>
      </c>
      <c r="H11" s="47">
        <v>492</v>
      </c>
      <c r="I11" s="47">
        <v>1000</v>
      </c>
      <c r="J11" s="47">
        <v>1310</v>
      </c>
      <c r="K11" s="47">
        <v>1428</v>
      </c>
      <c r="L11" s="47">
        <v>1657</v>
      </c>
      <c r="M11" s="47">
        <v>1754</v>
      </c>
      <c r="N11" s="47">
        <v>2287</v>
      </c>
      <c r="O11" s="47">
        <v>2535</v>
      </c>
      <c r="P11" s="47">
        <v>2677</v>
      </c>
      <c r="Q11" s="48">
        <v>2937</v>
      </c>
      <c r="R11" s="47">
        <v>4984</v>
      </c>
      <c r="S11" s="47">
        <v>5152</v>
      </c>
      <c r="T11" s="47">
        <v>5317</v>
      </c>
      <c r="U11" s="47">
        <v>5528</v>
      </c>
      <c r="V11" s="47">
        <v>7916.9</v>
      </c>
      <c r="W11" s="47">
        <v>8239.2699999999986</v>
      </c>
      <c r="X11" s="47">
        <v>8630.4699999999993</v>
      </c>
      <c r="Y11" s="47">
        <v>9601.2199999999993</v>
      </c>
      <c r="Z11" s="47">
        <v>10955.930000000002</v>
      </c>
      <c r="AA11" s="47">
        <v>11439.54</v>
      </c>
      <c r="AB11" s="47">
        <v>11724.73</v>
      </c>
      <c r="AC11" s="47">
        <v>11914.020000000002</v>
      </c>
      <c r="AD11" s="47">
        <v>12214.920000000002</v>
      </c>
      <c r="AE11" s="47">
        <v>12390.119999999999</v>
      </c>
      <c r="AF11" s="47">
        <v>12532.010000000002</v>
      </c>
      <c r="AG11" s="47">
        <v>12760.02</v>
      </c>
      <c r="AH11" s="47">
        <v>13005.8</v>
      </c>
      <c r="AI11" s="47">
        <v>13022.630000000001</v>
      </c>
      <c r="AJ11" s="47">
        <v>13043.12</v>
      </c>
      <c r="AK11" s="47">
        <v>13059.07</v>
      </c>
      <c r="AL11" s="47">
        <v>13188.230000000001</v>
      </c>
      <c r="AM11" s="47">
        <v>13221.42</v>
      </c>
      <c r="AN11" s="47">
        <v>13282.490000000002</v>
      </c>
      <c r="AO11" s="47">
        <v>13344.84</v>
      </c>
      <c r="AP11" s="47">
        <v>13385.77</v>
      </c>
      <c r="AQ11" s="47">
        <v>13418.4</v>
      </c>
      <c r="AR11" s="47">
        <v>13510.4</v>
      </c>
      <c r="AS11" s="47">
        <v>13552.7</v>
      </c>
      <c r="AT11" s="47">
        <v>13726.07</v>
      </c>
      <c r="AU11" s="47">
        <v>13778.140000000001</v>
      </c>
      <c r="AV11" s="47">
        <v>13843.380000000001</v>
      </c>
      <c r="AW11" s="47">
        <v>13914.349999999999</v>
      </c>
      <c r="AX11" s="47">
        <v>14068.230000000001</v>
      </c>
      <c r="AY11" s="47">
        <v>14256.41</v>
      </c>
      <c r="AZ11" s="47">
        <v>14454.390000000001</v>
      </c>
      <c r="BA11" s="47">
        <v>14701.980000000001</v>
      </c>
      <c r="BB11" s="47">
        <v>15360.92</v>
      </c>
      <c r="BC11" s="47">
        <v>15600.8</v>
      </c>
      <c r="BD11" s="47">
        <v>15930.050000000001</v>
      </c>
      <c r="BE11" s="47">
        <v>16198.390000000001</v>
      </c>
      <c r="BF11" s="47">
        <v>17044.580000000002</v>
      </c>
      <c r="BG11" s="47">
        <v>17527.059999999998</v>
      </c>
      <c r="BH11" s="47">
        <v>17780.829999999998</v>
      </c>
      <c r="BI11" s="47">
        <v>18279.910000000003</v>
      </c>
      <c r="BJ11" s="47">
        <v>18592.690000000002</v>
      </c>
    </row>
    <row r="12" spans="1:62" s="40" customFormat="1" ht="20.25" customHeight="1">
      <c r="A12" s="46" t="s">
        <v>158</v>
      </c>
      <c r="B12" s="47">
        <v>182</v>
      </c>
      <c r="C12" s="47">
        <v>185</v>
      </c>
      <c r="D12" s="47">
        <v>186</v>
      </c>
      <c r="E12" s="47">
        <v>188</v>
      </c>
      <c r="F12" s="47">
        <v>191</v>
      </c>
      <c r="G12" s="47">
        <v>195</v>
      </c>
      <c r="H12" s="47">
        <v>198</v>
      </c>
      <c r="I12" s="47">
        <v>202</v>
      </c>
      <c r="J12" s="47">
        <v>204</v>
      </c>
      <c r="K12" s="47">
        <v>210</v>
      </c>
      <c r="L12" s="47">
        <v>211</v>
      </c>
      <c r="M12" s="47">
        <v>216</v>
      </c>
      <c r="N12" s="47">
        <v>217</v>
      </c>
      <c r="O12" s="47">
        <v>222</v>
      </c>
      <c r="P12" s="47">
        <v>225</v>
      </c>
      <c r="Q12" s="48">
        <v>232</v>
      </c>
      <c r="R12" s="47">
        <v>240</v>
      </c>
      <c r="S12" s="47">
        <v>242</v>
      </c>
      <c r="T12" s="47">
        <v>246</v>
      </c>
      <c r="U12" s="47">
        <v>253</v>
      </c>
      <c r="V12" s="47">
        <v>260.78000000000003</v>
      </c>
      <c r="W12" s="47">
        <v>266.80999999999995</v>
      </c>
      <c r="X12" s="47">
        <v>272.45</v>
      </c>
      <c r="Y12" s="47">
        <v>300.2</v>
      </c>
      <c r="Z12" s="47">
        <v>307.2</v>
      </c>
      <c r="AA12" s="47">
        <v>311.06</v>
      </c>
      <c r="AB12" s="47">
        <v>342.58</v>
      </c>
      <c r="AC12" s="47">
        <v>359.23999999999995</v>
      </c>
      <c r="AD12" s="47">
        <v>360.21999999999997</v>
      </c>
      <c r="AE12" s="47">
        <v>364.73</v>
      </c>
      <c r="AF12" s="47">
        <v>396.10999999999996</v>
      </c>
      <c r="AG12" s="47">
        <v>396.46000000000004</v>
      </c>
      <c r="AH12" s="47">
        <v>400.28999999999996</v>
      </c>
      <c r="AI12" s="47">
        <v>400.53000000000003</v>
      </c>
      <c r="AJ12" s="47">
        <v>402.58</v>
      </c>
      <c r="AK12" s="47">
        <v>404.01000000000005</v>
      </c>
      <c r="AL12" s="47">
        <v>400.47999999999996</v>
      </c>
      <c r="AM12" s="47">
        <v>400.73999999999995</v>
      </c>
      <c r="AN12" s="47">
        <v>405.53999999999996</v>
      </c>
      <c r="AO12" s="47">
        <v>406.74</v>
      </c>
      <c r="AP12" s="47">
        <v>410.47</v>
      </c>
      <c r="AQ12" s="47">
        <v>414.47</v>
      </c>
      <c r="AR12" s="47">
        <v>414.49</v>
      </c>
      <c r="AS12" s="47">
        <v>414.59000000000003</v>
      </c>
      <c r="AT12" s="47">
        <v>416.58000000000004</v>
      </c>
      <c r="AU12" s="47">
        <v>417.78</v>
      </c>
      <c r="AV12" s="47">
        <v>419.75</v>
      </c>
      <c r="AW12" s="47">
        <v>419.75</v>
      </c>
      <c r="AX12" s="47">
        <v>419.49</v>
      </c>
      <c r="AY12" s="47">
        <v>419.49</v>
      </c>
      <c r="AZ12" s="47">
        <v>419.49</v>
      </c>
      <c r="BA12" s="47">
        <v>420.15</v>
      </c>
      <c r="BB12" s="47">
        <v>422.40999999999997</v>
      </c>
      <c r="BC12" s="47">
        <v>422.40999999999997</v>
      </c>
      <c r="BD12" s="47">
        <v>422.40999999999997</v>
      </c>
      <c r="BE12" s="47">
        <v>422.40999999999997</v>
      </c>
      <c r="BF12" s="47">
        <v>422.13</v>
      </c>
      <c r="BG12" s="47">
        <v>422.13</v>
      </c>
      <c r="BH12" s="47">
        <v>422.13</v>
      </c>
      <c r="BI12" s="47">
        <v>422.13</v>
      </c>
      <c r="BJ12" s="47">
        <v>422.13</v>
      </c>
    </row>
    <row r="13" spans="1:62" s="40" customFormat="1" ht="20.25" customHeight="1">
      <c r="A13" s="46" t="s">
        <v>159</v>
      </c>
      <c r="B13" s="47">
        <v>1459</v>
      </c>
      <c r="C13" s="47">
        <v>1459</v>
      </c>
      <c r="D13" s="47">
        <v>1459</v>
      </c>
      <c r="E13" s="47">
        <v>1459</v>
      </c>
      <c r="F13" s="47">
        <v>1477</v>
      </c>
      <c r="G13" s="47">
        <v>1477</v>
      </c>
      <c r="H13" s="47">
        <v>1477</v>
      </c>
      <c r="I13" s="47">
        <v>1477</v>
      </c>
      <c r="J13" s="47">
        <v>1477</v>
      </c>
      <c r="K13" s="47">
        <v>1477</v>
      </c>
      <c r="L13" s="47">
        <v>1477</v>
      </c>
      <c r="M13" s="47">
        <v>1477</v>
      </c>
      <c r="N13" s="47">
        <v>1477</v>
      </c>
      <c r="O13" s="47">
        <v>1477</v>
      </c>
      <c r="P13" s="47">
        <v>1477</v>
      </c>
      <c r="Q13" s="48">
        <v>1477</v>
      </c>
      <c r="R13" s="47">
        <v>1477</v>
      </c>
      <c r="S13" s="47">
        <v>1477</v>
      </c>
      <c r="T13" s="47">
        <v>1477</v>
      </c>
      <c r="U13" s="47">
        <v>1477</v>
      </c>
      <c r="V13" s="47">
        <v>1476.78</v>
      </c>
      <c r="W13" s="47">
        <v>1476.78</v>
      </c>
      <c r="X13" s="47">
        <v>1476.78</v>
      </c>
      <c r="Y13" s="47">
        <v>1476.78</v>
      </c>
      <c r="Z13" s="47">
        <v>1473.28</v>
      </c>
      <c r="AA13" s="47">
        <v>1473.28</v>
      </c>
      <c r="AB13" s="47">
        <v>1473.28</v>
      </c>
      <c r="AC13" s="47">
        <v>1473.28</v>
      </c>
      <c r="AD13" s="47">
        <v>1473.18</v>
      </c>
      <c r="AE13" s="47">
        <v>1473.18</v>
      </c>
      <c r="AF13" s="47">
        <v>1473.18</v>
      </c>
      <c r="AG13" s="47">
        <v>1473.18</v>
      </c>
      <c r="AH13" s="47">
        <v>1476.68</v>
      </c>
      <c r="AI13" s="47">
        <v>1476.68</v>
      </c>
      <c r="AJ13" s="47">
        <v>1476.68</v>
      </c>
      <c r="AK13" s="47">
        <v>1473.18</v>
      </c>
      <c r="AL13" s="47">
        <v>1473.18</v>
      </c>
      <c r="AM13" s="47">
        <v>1473.18</v>
      </c>
      <c r="AN13" s="47">
        <v>1473.18</v>
      </c>
      <c r="AO13" s="47">
        <v>1473.18</v>
      </c>
      <c r="AP13" s="47">
        <v>1471.08</v>
      </c>
      <c r="AQ13" s="47">
        <v>1471.08</v>
      </c>
      <c r="AR13" s="47">
        <v>1471.08</v>
      </c>
      <c r="AS13" s="47">
        <v>1470.68</v>
      </c>
      <c r="AT13" s="47">
        <v>1470.68</v>
      </c>
      <c r="AU13" s="47">
        <v>1470.68</v>
      </c>
      <c r="AV13" s="47">
        <v>1470.68</v>
      </c>
      <c r="AW13" s="47">
        <v>1470.68</v>
      </c>
      <c r="AX13" s="47">
        <v>1470.68</v>
      </c>
      <c r="AY13" s="47">
        <v>1470.68</v>
      </c>
      <c r="AZ13" s="47">
        <v>1470.68</v>
      </c>
      <c r="BA13" s="47">
        <v>1470.68</v>
      </c>
      <c r="BB13" s="47">
        <v>1436.68</v>
      </c>
      <c r="BC13" s="47">
        <v>1436.68</v>
      </c>
      <c r="BD13" s="47">
        <v>1436.68</v>
      </c>
      <c r="BE13" s="47">
        <v>1436.68</v>
      </c>
      <c r="BF13" s="47">
        <v>1470.68</v>
      </c>
      <c r="BG13" s="47">
        <v>1470.68</v>
      </c>
      <c r="BH13" s="47">
        <v>1470.68</v>
      </c>
      <c r="BI13" s="47">
        <v>1476.68</v>
      </c>
      <c r="BJ13" s="47">
        <v>1476.68</v>
      </c>
    </row>
    <row r="14" spans="1:62" s="40" customFormat="1" ht="20.25" customHeight="1">
      <c r="A14" s="46" t="s">
        <v>160</v>
      </c>
      <c r="B14" s="47">
        <v>1011</v>
      </c>
      <c r="C14" s="47">
        <v>1019</v>
      </c>
      <c r="D14" s="47">
        <v>1021</v>
      </c>
      <c r="E14" s="47">
        <v>1021</v>
      </c>
      <c r="F14" s="47">
        <v>1053</v>
      </c>
      <c r="G14" s="47">
        <v>1053</v>
      </c>
      <c r="H14" s="47">
        <v>1053</v>
      </c>
      <c r="I14" s="47">
        <v>1053</v>
      </c>
      <c r="J14" s="47">
        <v>1039</v>
      </c>
      <c r="K14" s="47">
        <v>1039</v>
      </c>
      <c r="L14" s="47">
        <v>1041</v>
      </c>
      <c r="M14" s="47">
        <v>1042</v>
      </c>
      <c r="N14" s="47">
        <v>1050</v>
      </c>
      <c r="O14" s="47">
        <v>1050</v>
      </c>
      <c r="P14" s="47">
        <v>1050</v>
      </c>
      <c r="Q14" s="48">
        <v>1050</v>
      </c>
      <c r="R14" s="47">
        <v>1053</v>
      </c>
      <c r="S14" s="47">
        <v>1054</v>
      </c>
      <c r="T14" s="47">
        <v>1057</v>
      </c>
      <c r="U14" s="47">
        <v>1058</v>
      </c>
      <c r="V14" s="47">
        <v>1061.32</v>
      </c>
      <c r="W14" s="47">
        <v>1061.32</v>
      </c>
      <c r="X14" s="47">
        <v>1061.32</v>
      </c>
      <c r="Y14" s="47">
        <v>1061.32</v>
      </c>
      <c r="Z14" s="47">
        <v>1061.5700000000002</v>
      </c>
      <c r="AA14" s="47">
        <v>1061.9100000000001</v>
      </c>
      <c r="AB14" s="47">
        <v>1061.9100000000001</v>
      </c>
      <c r="AC14" s="47">
        <v>1061.9100000000001</v>
      </c>
      <c r="AD14" s="47">
        <v>1066.1200000000001</v>
      </c>
      <c r="AE14" s="47">
        <v>1066.1200000000001</v>
      </c>
      <c r="AF14" s="47">
        <v>1066.1200000000001</v>
      </c>
      <c r="AG14" s="47">
        <v>1066.1200000000001</v>
      </c>
      <c r="AH14" s="47">
        <v>1063.06</v>
      </c>
      <c r="AI14" s="47">
        <v>1063.06</v>
      </c>
      <c r="AJ14" s="47">
        <v>1063.06</v>
      </c>
      <c r="AK14" s="47">
        <v>1063.06</v>
      </c>
      <c r="AL14" s="47">
        <v>1055.49</v>
      </c>
      <c r="AM14" s="47">
        <v>1055.49</v>
      </c>
      <c r="AN14" s="47">
        <v>1055.49</v>
      </c>
      <c r="AO14" s="47">
        <v>1055.49</v>
      </c>
      <c r="AP14" s="47">
        <v>1054.5600000000002</v>
      </c>
      <c r="AQ14" s="47">
        <v>1054.5600000000002</v>
      </c>
      <c r="AR14" s="47">
        <v>1054.5600000000002</v>
      </c>
      <c r="AS14" s="47">
        <v>1054.5600000000002</v>
      </c>
      <c r="AT14" s="47">
        <v>1054.5600000000002</v>
      </c>
      <c r="AU14" s="47">
        <v>1054.5600000000002</v>
      </c>
      <c r="AV14" s="47">
        <v>1055.5600000000002</v>
      </c>
      <c r="AW14" s="47">
        <v>1055.5600000000002</v>
      </c>
      <c r="AX14" s="47">
        <v>1059.4100000000001</v>
      </c>
      <c r="AY14" s="47">
        <v>1059.4100000000001</v>
      </c>
      <c r="AZ14" s="47">
        <v>1059.4100000000001</v>
      </c>
      <c r="BA14" s="47">
        <v>1059.4100000000001</v>
      </c>
      <c r="BB14" s="47">
        <v>1059.4100000000001</v>
      </c>
      <c r="BC14" s="47">
        <v>1059.4100000000001</v>
      </c>
      <c r="BD14" s="47">
        <v>1059.4100000000001</v>
      </c>
      <c r="BE14" s="47">
        <v>1059.4100000000001</v>
      </c>
      <c r="BF14" s="47">
        <v>1060.23</v>
      </c>
      <c r="BG14" s="47">
        <v>1060.23</v>
      </c>
      <c r="BH14" s="47">
        <v>1060.23</v>
      </c>
      <c r="BI14" s="47">
        <v>1060.23</v>
      </c>
      <c r="BJ14" s="47">
        <v>1060.23</v>
      </c>
    </row>
    <row r="15" spans="1:62" s="40" customFormat="1" ht="20.25" customHeight="1">
      <c r="A15" s="46" t="s">
        <v>161</v>
      </c>
      <c r="B15" s="47">
        <v>184</v>
      </c>
      <c r="C15" s="47">
        <v>186</v>
      </c>
      <c r="D15" s="47">
        <v>186</v>
      </c>
      <c r="E15" s="47">
        <v>193</v>
      </c>
      <c r="F15" s="47">
        <v>194</v>
      </c>
      <c r="G15" s="47">
        <v>198</v>
      </c>
      <c r="H15" s="47">
        <v>199</v>
      </c>
      <c r="I15" s="47">
        <v>199</v>
      </c>
      <c r="J15" s="47">
        <v>206</v>
      </c>
      <c r="K15" s="47">
        <v>206</v>
      </c>
      <c r="L15" s="47">
        <v>212</v>
      </c>
      <c r="M15" s="47">
        <v>212</v>
      </c>
      <c r="N15" s="47">
        <v>197</v>
      </c>
      <c r="O15" s="47">
        <v>199</v>
      </c>
      <c r="P15" s="47">
        <v>201</v>
      </c>
      <c r="Q15" s="48">
        <v>201</v>
      </c>
      <c r="R15" s="47">
        <v>215</v>
      </c>
      <c r="S15" s="47">
        <v>224</v>
      </c>
      <c r="T15" s="47">
        <v>225</v>
      </c>
      <c r="U15" s="47">
        <v>230</v>
      </c>
      <c r="V15" s="47">
        <v>231.2</v>
      </c>
      <c r="W15" s="47">
        <v>231.2</v>
      </c>
      <c r="X15" s="47">
        <v>231.2</v>
      </c>
      <c r="Y15" s="47">
        <v>231.29999999999995</v>
      </c>
      <c r="Z15" s="47">
        <v>256.76</v>
      </c>
      <c r="AA15" s="47">
        <v>257.33</v>
      </c>
      <c r="AB15" s="47">
        <v>257.33</v>
      </c>
      <c r="AC15" s="47">
        <v>257.33</v>
      </c>
      <c r="AD15" s="47">
        <v>245.48999999999998</v>
      </c>
      <c r="AE15" s="47">
        <v>245.48999999999998</v>
      </c>
      <c r="AF15" s="47">
        <v>245.48999999999998</v>
      </c>
      <c r="AG15" s="47">
        <v>245.48999999999998</v>
      </c>
      <c r="AH15" s="47">
        <v>246.51</v>
      </c>
      <c r="AI15" s="47">
        <v>246.51</v>
      </c>
      <c r="AJ15" s="47">
        <v>246.51</v>
      </c>
      <c r="AK15" s="47">
        <v>246.51</v>
      </c>
      <c r="AL15" s="47">
        <v>246.51</v>
      </c>
      <c r="AM15" s="47">
        <v>246.51</v>
      </c>
      <c r="AN15" s="47">
        <v>246.51</v>
      </c>
      <c r="AO15" s="47">
        <v>246.51</v>
      </c>
      <c r="AP15" s="47">
        <v>246.51</v>
      </c>
      <c r="AQ15" s="47">
        <v>246.51</v>
      </c>
      <c r="AR15" s="47">
        <v>246.51</v>
      </c>
      <c r="AS15" s="47">
        <v>246.51</v>
      </c>
      <c r="AT15" s="47">
        <v>247.31</v>
      </c>
      <c r="AU15" s="47">
        <v>247.31</v>
      </c>
      <c r="AV15" s="47">
        <v>247.31</v>
      </c>
      <c r="AW15" s="47">
        <v>256.96999999999997</v>
      </c>
      <c r="AX15" s="47">
        <v>267.69</v>
      </c>
      <c r="AY15" s="47">
        <v>267.69</v>
      </c>
      <c r="AZ15" s="47">
        <v>267.69</v>
      </c>
      <c r="BA15" s="47">
        <v>267.69</v>
      </c>
      <c r="BB15" s="47">
        <v>267.69</v>
      </c>
      <c r="BC15" s="47">
        <v>267.69</v>
      </c>
      <c r="BD15" s="47">
        <v>267.69</v>
      </c>
      <c r="BE15" s="47">
        <v>267.75</v>
      </c>
      <c r="BF15" s="47">
        <v>267.75</v>
      </c>
      <c r="BG15" s="47">
        <v>267.75</v>
      </c>
      <c r="BH15" s="47">
        <v>267.75</v>
      </c>
      <c r="BI15" s="47">
        <v>267.75</v>
      </c>
      <c r="BJ15" s="47">
        <v>267.75</v>
      </c>
    </row>
    <row r="16" spans="1:62" s="40" customFormat="1" ht="20.25" customHeight="1">
      <c r="A16" s="46" t="s">
        <v>162</v>
      </c>
      <c r="B16" s="47">
        <v>413</v>
      </c>
      <c r="C16" s="47">
        <v>413</v>
      </c>
      <c r="D16" s="47">
        <v>413</v>
      </c>
      <c r="E16" s="47">
        <v>413</v>
      </c>
      <c r="F16" s="47">
        <v>422</v>
      </c>
      <c r="G16" s="47">
        <v>422</v>
      </c>
      <c r="H16" s="47">
        <v>422</v>
      </c>
      <c r="I16" s="47">
        <v>502</v>
      </c>
      <c r="J16" s="47">
        <v>499</v>
      </c>
      <c r="K16" s="47">
        <v>499</v>
      </c>
      <c r="L16" s="47">
        <v>499</v>
      </c>
      <c r="M16" s="47">
        <v>513</v>
      </c>
      <c r="N16" s="47">
        <v>538</v>
      </c>
      <c r="O16" s="47">
        <v>545</v>
      </c>
      <c r="P16" s="47">
        <v>545</v>
      </c>
      <c r="Q16" s="48">
        <v>545</v>
      </c>
      <c r="R16" s="47">
        <v>595</v>
      </c>
      <c r="S16" s="47">
        <v>621</v>
      </c>
      <c r="T16" s="47">
        <v>629</v>
      </c>
      <c r="U16" s="47">
        <v>680</v>
      </c>
      <c r="V16" s="47">
        <v>830.44</v>
      </c>
      <c r="W16" s="47">
        <v>839.44</v>
      </c>
      <c r="X16" s="47">
        <v>907.44</v>
      </c>
      <c r="Y16" s="47">
        <v>929.94</v>
      </c>
      <c r="Z16" s="47">
        <v>939.29000000000008</v>
      </c>
      <c r="AA16" s="47">
        <v>939.29000000000008</v>
      </c>
      <c r="AB16" s="47">
        <v>988.29000000000008</v>
      </c>
      <c r="AC16" s="47">
        <v>1028.29</v>
      </c>
      <c r="AD16" s="47">
        <v>1077.0800000000002</v>
      </c>
      <c r="AE16" s="47">
        <v>1077.0800000000002</v>
      </c>
      <c r="AF16" s="47">
        <v>1077.0800000000002</v>
      </c>
      <c r="AG16" s="47">
        <v>1090.93</v>
      </c>
      <c r="AH16" s="47">
        <v>1136.54</v>
      </c>
      <c r="AI16" s="47">
        <v>1136.54</v>
      </c>
      <c r="AJ16" s="47">
        <v>1136.54</v>
      </c>
      <c r="AK16" s="47">
        <v>1136.54</v>
      </c>
      <c r="AL16" s="47">
        <v>1149.3399999999999</v>
      </c>
      <c r="AM16" s="47">
        <v>1149.3399999999999</v>
      </c>
      <c r="AN16" s="47">
        <v>1138.04</v>
      </c>
      <c r="AO16" s="47">
        <v>1309.78</v>
      </c>
      <c r="AP16" s="47">
        <v>1350.25</v>
      </c>
      <c r="AQ16" s="47">
        <v>1350.25</v>
      </c>
      <c r="AR16" s="47">
        <v>1400.1499999999999</v>
      </c>
      <c r="AS16" s="47">
        <v>1434.9299999999998</v>
      </c>
      <c r="AT16" s="47">
        <v>1441.9099999999999</v>
      </c>
      <c r="AU16" s="47">
        <v>1441.9099999999999</v>
      </c>
      <c r="AV16" s="47">
        <v>1450.9099999999999</v>
      </c>
      <c r="AW16" s="47">
        <v>1450.9099999999999</v>
      </c>
      <c r="AX16" s="47">
        <v>1530.82</v>
      </c>
      <c r="AY16" s="47">
        <v>1530.82</v>
      </c>
      <c r="AZ16" s="47">
        <v>1530.82</v>
      </c>
      <c r="BA16" s="47">
        <v>1530.82</v>
      </c>
      <c r="BB16" s="47">
        <v>1567.06</v>
      </c>
      <c r="BC16" s="47">
        <v>1567.06</v>
      </c>
      <c r="BD16" s="47">
        <v>1567.06</v>
      </c>
      <c r="BE16" s="47">
        <v>1578.16</v>
      </c>
      <c r="BF16" s="47">
        <v>1578.16</v>
      </c>
      <c r="BG16" s="47">
        <v>1600.16</v>
      </c>
      <c r="BH16" s="47">
        <v>1600.16</v>
      </c>
      <c r="BI16" s="47">
        <v>1600.16</v>
      </c>
      <c r="BJ16" s="47">
        <v>1600.16</v>
      </c>
    </row>
    <row r="17" spans="1:62" s="40" customFormat="1" ht="20.25" customHeight="1">
      <c r="A17" s="46" t="s">
        <v>163</v>
      </c>
      <c r="B17" s="47">
        <v>111</v>
      </c>
      <c r="C17" s="47">
        <v>111</v>
      </c>
      <c r="D17" s="47">
        <v>111</v>
      </c>
      <c r="E17" s="47">
        <v>111</v>
      </c>
      <c r="F17" s="47">
        <v>111</v>
      </c>
      <c r="G17" s="47">
        <v>111</v>
      </c>
      <c r="H17" s="47">
        <v>111</v>
      </c>
      <c r="I17" s="47">
        <v>111</v>
      </c>
      <c r="J17" s="47">
        <v>111</v>
      </c>
      <c r="K17" s="47">
        <v>111</v>
      </c>
      <c r="L17" s="47">
        <v>111</v>
      </c>
      <c r="M17" s="47">
        <v>111</v>
      </c>
      <c r="N17" s="47">
        <v>111</v>
      </c>
      <c r="O17" s="47">
        <v>111</v>
      </c>
      <c r="P17" s="47">
        <v>111</v>
      </c>
      <c r="Q17" s="48">
        <v>111</v>
      </c>
      <c r="R17" s="47">
        <v>111</v>
      </c>
      <c r="S17" s="47">
        <v>111</v>
      </c>
      <c r="T17" s="47">
        <v>111</v>
      </c>
      <c r="U17" s="47">
        <v>111</v>
      </c>
      <c r="V17" s="47">
        <v>110.52</v>
      </c>
      <c r="W17" s="47">
        <v>110.52</v>
      </c>
      <c r="X17" s="47">
        <v>110.52</v>
      </c>
      <c r="Y17" s="47">
        <v>110.52</v>
      </c>
      <c r="Z17" s="47">
        <v>129.32</v>
      </c>
      <c r="AA17" s="47">
        <v>129.32</v>
      </c>
      <c r="AB17" s="47">
        <v>129.32</v>
      </c>
      <c r="AC17" s="47">
        <v>129.32</v>
      </c>
      <c r="AD17" s="47">
        <v>129.32</v>
      </c>
      <c r="AE17" s="47">
        <v>129.32</v>
      </c>
      <c r="AF17" s="47">
        <v>129.32</v>
      </c>
      <c r="AG17" s="47">
        <v>129.32</v>
      </c>
      <c r="AH17" s="47">
        <v>129.32</v>
      </c>
      <c r="AI17" s="47">
        <v>129.32</v>
      </c>
      <c r="AJ17" s="47">
        <v>129.32</v>
      </c>
      <c r="AK17" s="47">
        <v>129.32</v>
      </c>
      <c r="AL17" s="47">
        <v>129.32</v>
      </c>
      <c r="AM17" s="47">
        <v>129.32</v>
      </c>
      <c r="AN17" s="47">
        <v>129.32</v>
      </c>
      <c r="AO17" s="47">
        <v>129.32</v>
      </c>
      <c r="AP17" s="47">
        <v>129.32</v>
      </c>
      <c r="AQ17" s="47">
        <v>129.32</v>
      </c>
      <c r="AR17" s="47">
        <v>129.32</v>
      </c>
      <c r="AS17" s="47">
        <v>129.32</v>
      </c>
      <c r="AT17" s="47">
        <v>129.32</v>
      </c>
      <c r="AU17" s="47">
        <v>129.32</v>
      </c>
      <c r="AV17" s="47">
        <v>129.32</v>
      </c>
      <c r="AW17" s="47">
        <v>129.32</v>
      </c>
      <c r="AX17" s="47">
        <v>129.32</v>
      </c>
      <c r="AY17" s="47">
        <v>129.32</v>
      </c>
      <c r="AZ17" s="47">
        <v>129.32</v>
      </c>
      <c r="BA17" s="47">
        <v>129.32</v>
      </c>
      <c r="BB17" s="47">
        <v>129.32</v>
      </c>
      <c r="BC17" s="47">
        <v>129.32</v>
      </c>
      <c r="BD17" s="47">
        <v>129.32</v>
      </c>
      <c r="BE17" s="47">
        <v>129.32</v>
      </c>
      <c r="BF17" s="47">
        <v>129.32</v>
      </c>
      <c r="BG17" s="47">
        <v>129.32</v>
      </c>
      <c r="BH17" s="47">
        <v>129.32</v>
      </c>
      <c r="BI17" s="47">
        <v>129.32</v>
      </c>
      <c r="BJ17" s="47">
        <v>129.32</v>
      </c>
    </row>
    <row r="18" spans="1:62" s="40" customFormat="1" ht="20.25" customHeight="1">
      <c r="A18" s="46" t="s">
        <v>164</v>
      </c>
      <c r="B18" s="47">
        <v>27</v>
      </c>
      <c r="C18" s="47">
        <v>27</v>
      </c>
      <c r="D18" s="47">
        <v>30</v>
      </c>
      <c r="E18" s="47">
        <v>30</v>
      </c>
      <c r="F18" s="47">
        <v>42</v>
      </c>
      <c r="G18" s="47">
        <v>46</v>
      </c>
      <c r="H18" s="47">
        <v>60</v>
      </c>
      <c r="I18" s="47">
        <v>74</v>
      </c>
      <c r="J18" s="47">
        <v>77</v>
      </c>
      <c r="K18" s="47">
        <v>90</v>
      </c>
      <c r="L18" s="47">
        <v>99</v>
      </c>
      <c r="M18" s="47">
        <v>121</v>
      </c>
      <c r="N18" s="47">
        <v>127</v>
      </c>
      <c r="O18" s="47">
        <v>133</v>
      </c>
      <c r="P18" s="47">
        <v>141</v>
      </c>
      <c r="Q18" s="48">
        <v>163</v>
      </c>
      <c r="R18" s="47">
        <v>191</v>
      </c>
      <c r="S18" s="47">
        <v>196</v>
      </c>
      <c r="T18" s="47">
        <v>210</v>
      </c>
      <c r="U18" s="47">
        <v>243</v>
      </c>
      <c r="V18" s="47">
        <v>265.51</v>
      </c>
      <c r="W18" s="47">
        <v>268.58000000000004</v>
      </c>
      <c r="X18" s="47">
        <v>301.88</v>
      </c>
      <c r="Y18" s="47">
        <v>335.74</v>
      </c>
      <c r="Z18" s="47">
        <v>372.42</v>
      </c>
      <c r="AA18" s="47">
        <v>378.3</v>
      </c>
      <c r="AB18" s="47">
        <v>399.45</v>
      </c>
      <c r="AC18" s="47">
        <v>454.38</v>
      </c>
      <c r="AD18" s="47">
        <v>481.36999999999995</v>
      </c>
      <c r="AE18" s="47">
        <v>484.78</v>
      </c>
      <c r="AF18" s="47">
        <v>495.28</v>
      </c>
      <c r="AG18" s="47">
        <v>507.44999999999993</v>
      </c>
      <c r="AH18" s="47">
        <v>525.55999999999995</v>
      </c>
      <c r="AI18" s="47">
        <v>525.55999999999995</v>
      </c>
      <c r="AJ18" s="47">
        <v>525.55999999999995</v>
      </c>
      <c r="AK18" s="47">
        <v>527.54999999999995</v>
      </c>
      <c r="AL18" s="47">
        <v>536.51</v>
      </c>
      <c r="AM18" s="47">
        <v>536.51</v>
      </c>
      <c r="AN18" s="47">
        <v>537.36</v>
      </c>
      <c r="AO18" s="47">
        <v>541.65</v>
      </c>
      <c r="AP18" s="47">
        <v>545.05000000000007</v>
      </c>
      <c r="AQ18" s="47">
        <v>545.05000000000007</v>
      </c>
      <c r="AR18" s="47">
        <v>546.9799999999999</v>
      </c>
      <c r="AS18" s="47">
        <v>547.20999999999992</v>
      </c>
      <c r="AT18" s="47">
        <v>568.05999999999995</v>
      </c>
      <c r="AU18" s="47">
        <v>568.05999999999995</v>
      </c>
      <c r="AV18" s="47">
        <v>613.66</v>
      </c>
      <c r="AW18" s="47">
        <v>614.16</v>
      </c>
      <c r="AX18" s="47">
        <v>614.56000000000006</v>
      </c>
      <c r="AY18" s="47">
        <v>614.56000000000006</v>
      </c>
      <c r="AZ18" s="47">
        <v>620.56000000000006</v>
      </c>
      <c r="BA18" s="47">
        <v>625.08000000000004</v>
      </c>
      <c r="BB18" s="47">
        <v>626.89</v>
      </c>
      <c r="BC18" s="47">
        <v>626.89</v>
      </c>
      <c r="BD18" s="47">
        <v>626.89</v>
      </c>
      <c r="BE18" s="47">
        <v>626.91999999999996</v>
      </c>
      <c r="BF18" s="47">
        <v>636.31000000000006</v>
      </c>
      <c r="BG18" s="47">
        <v>636.31000000000006</v>
      </c>
      <c r="BH18" s="47">
        <v>636.31000000000006</v>
      </c>
      <c r="BI18" s="47">
        <v>636.31000000000006</v>
      </c>
      <c r="BJ18" s="47">
        <v>640.31000000000006</v>
      </c>
    </row>
    <row r="19" spans="1:62" s="40" customFormat="1" ht="20.25" customHeight="1">
      <c r="A19" s="46" t="s">
        <v>165</v>
      </c>
      <c r="B19" s="47">
        <v>319</v>
      </c>
      <c r="C19" s="47">
        <v>319</v>
      </c>
      <c r="D19" s="47">
        <v>319</v>
      </c>
      <c r="E19" s="47">
        <v>321</v>
      </c>
      <c r="F19" s="47">
        <v>321</v>
      </c>
      <c r="G19" s="47">
        <v>321</v>
      </c>
      <c r="H19" s="47">
        <v>324</v>
      </c>
      <c r="I19" s="47">
        <v>1164</v>
      </c>
      <c r="J19" s="47">
        <v>1148</v>
      </c>
      <c r="K19" s="47">
        <v>1153</v>
      </c>
      <c r="L19" s="47">
        <v>1156</v>
      </c>
      <c r="M19" s="47">
        <v>1166</v>
      </c>
      <c r="N19" s="47">
        <v>2124</v>
      </c>
      <c r="O19" s="47">
        <v>2773</v>
      </c>
      <c r="P19" s="47">
        <v>1955</v>
      </c>
      <c r="Q19" s="48">
        <v>1955</v>
      </c>
      <c r="R19" s="47">
        <v>2043</v>
      </c>
      <c r="S19" s="47">
        <v>2169</v>
      </c>
      <c r="T19" s="47">
        <v>2255</v>
      </c>
      <c r="U19" s="47">
        <v>2258</v>
      </c>
      <c r="V19" s="47">
        <v>2294.06</v>
      </c>
      <c r="W19" s="47">
        <v>2295.3999999999996</v>
      </c>
      <c r="X19" s="47">
        <v>2960.52</v>
      </c>
      <c r="Y19" s="47">
        <v>2604.0699999999997</v>
      </c>
      <c r="Z19" s="47">
        <v>2769.05</v>
      </c>
      <c r="AA19" s="47">
        <v>2769.9400000000005</v>
      </c>
      <c r="AB19" s="47">
        <v>2779.4700000000007</v>
      </c>
      <c r="AC19" s="47">
        <v>2833.5500000000006</v>
      </c>
      <c r="AD19" s="47">
        <v>2967.84</v>
      </c>
      <c r="AE19" s="47">
        <v>3020.1900000000005</v>
      </c>
      <c r="AF19" s="47">
        <v>3020.1900000000005</v>
      </c>
      <c r="AG19" s="47">
        <v>3020.1900000000005</v>
      </c>
      <c r="AH19" s="47">
        <v>3289.27</v>
      </c>
      <c r="AI19" s="47">
        <v>3731.27</v>
      </c>
      <c r="AJ19" s="47">
        <v>4463.2699999999995</v>
      </c>
      <c r="AK19" s="47">
        <v>4463.2699999999995</v>
      </c>
      <c r="AL19" s="47">
        <v>4530.4900000000007</v>
      </c>
      <c r="AM19" s="47">
        <v>4530.4900000000007</v>
      </c>
      <c r="AN19" s="47">
        <v>4530.4900000000007</v>
      </c>
      <c r="AO19" s="47">
        <v>4554.4900000000007</v>
      </c>
      <c r="AP19" s="47">
        <v>4563.62</v>
      </c>
      <c r="AQ19" s="47">
        <v>4563.62</v>
      </c>
      <c r="AR19" s="47">
        <v>4563.62</v>
      </c>
      <c r="AS19" s="47">
        <v>4564.1000000000004</v>
      </c>
      <c r="AT19" s="47">
        <v>4570.88</v>
      </c>
      <c r="AU19" s="47">
        <v>4571.45</v>
      </c>
      <c r="AV19" s="47">
        <v>4571.45</v>
      </c>
      <c r="AW19" s="47">
        <v>4572.8500000000004</v>
      </c>
      <c r="AX19" s="47">
        <v>4570.6099999999997</v>
      </c>
      <c r="AY19" s="47">
        <v>4570.6099999999997</v>
      </c>
      <c r="AZ19" s="47">
        <v>4570.6099999999997</v>
      </c>
      <c r="BA19" s="47">
        <v>4570.6099999999997</v>
      </c>
      <c r="BB19" s="47">
        <v>4582.5599999999995</v>
      </c>
      <c r="BC19" s="47">
        <v>4582.5599999999995</v>
      </c>
      <c r="BD19" s="47">
        <v>4582.5599999999995</v>
      </c>
      <c r="BE19" s="47">
        <v>4582.5599999999995</v>
      </c>
      <c r="BF19" s="47">
        <v>4584.7499999999991</v>
      </c>
      <c r="BG19" s="47">
        <v>4633.7499999999991</v>
      </c>
      <c r="BH19" s="47">
        <v>4633.7499999999991</v>
      </c>
      <c r="BI19" s="47">
        <v>4633.7499999999991</v>
      </c>
      <c r="BJ19" s="47">
        <v>4635.7099999999991</v>
      </c>
    </row>
    <row r="20" spans="1:62" s="40" customFormat="1" ht="20.25" customHeight="1">
      <c r="A20" s="46" t="s">
        <v>166</v>
      </c>
      <c r="B20" s="47" t="s">
        <v>167</v>
      </c>
      <c r="C20" s="47" t="s">
        <v>167</v>
      </c>
      <c r="D20" s="47" t="s">
        <v>167</v>
      </c>
      <c r="E20" s="47" t="s">
        <v>167</v>
      </c>
      <c r="F20" s="47" t="s">
        <v>167</v>
      </c>
      <c r="G20" s="47" t="s">
        <v>167</v>
      </c>
      <c r="H20" s="47" t="s">
        <v>167</v>
      </c>
      <c r="I20" s="47" t="s">
        <v>167</v>
      </c>
      <c r="J20" s="47" t="s">
        <v>167</v>
      </c>
      <c r="K20" s="47" t="s">
        <v>167</v>
      </c>
      <c r="L20" s="47" t="s">
        <v>167</v>
      </c>
      <c r="M20" s="47" t="s">
        <v>167</v>
      </c>
      <c r="N20" s="47" t="s">
        <v>167</v>
      </c>
      <c r="O20" s="47" t="s">
        <v>167</v>
      </c>
      <c r="P20" s="47" t="s">
        <v>167</v>
      </c>
      <c r="Q20" s="48" t="s">
        <v>167</v>
      </c>
      <c r="R20" s="47" t="s">
        <v>167</v>
      </c>
      <c r="S20" s="47" t="s">
        <v>167</v>
      </c>
      <c r="T20" s="47" t="s">
        <v>167</v>
      </c>
      <c r="U20" s="47" t="s">
        <v>167</v>
      </c>
      <c r="V20" s="47" t="s">
        <v>167</v>
      </c>
      <c r="W20" s="47" t="s">
        <v>167</v>
      </c>
      <c r="X20" s="47" t="s">
        <v>167</v>
      </c>
      <c r="Y20" s="47" t="s">
        <v>167</v>
      </c>
      <c r="Z20" s="47" t="s">
        <v>167</v>
      </c>
      <c r="AA20" s="47" t="s">
        <v>167</v>
      </c>
      <c r="AB20" s="47" t="s">
        <v>167</v>
      </c>
      <c r="AC20" s="47" t="s">
        <v>167</v>
      </c>
      <c r="AD20" s="47" t="s">
        <v>167</v>
      </c>
      <c r="AE20" s="47" t="s">
        <v>167</v>
      </c>
      <c r="AF20" s="47" t="s">
        <v>167</v>
      </c>
      <c r="AG20" s="47" t="s">
        <v>167</v>
      </c>
      <c r="AH20" s="47">
        <v>45.44</v>
      </c>
      <c r="AI20" s="47">
        <v>45.44</v>
      </c>
      <c r="AJ20" s="47">
        <v>45.44</v>
      </c>
      <c r="AK20" s="47">
        <v>45.44</v>
      </c>
      <c r="AL20" s="47">
        <v>47.29</v>
      </c>
      <c r="AM20" s="47">
        <v>47.29</v>
      </c>
      <c r="AN20" s="47">
        <v>47.29</v>
      </c>
      <c r="AO20" s="47">
        <v>47.29</v>
      </c>
      <c r="AP20" s="47">
        <v>46.07</v>
      </c>
      <c r="AQ20" s="47">
        <v>46.07</v>
      </c>
      <c r="AR20" s="47">
        <v>46.07</v>
      </c>
      <c r="AS20" s="47">
        <v>46.07</v>
      </c>
      <c r="AT20" s="47">
        <v>36.46</v>
      </c>
      <c r="AU20" s="47">
        <v>36.46</v>
      </c>
      <c r="AV20" s="47">
        <v>36.46</v>
      </c>
      <c r="AW20" s="47">
        <v>36.46</v>
      </c>
      <c r="AX20" s="47">
        <v>36.29</v>
      </c>
      <c r="AY20" s="47">
        <v>36.29</v>
      </c>
      <c r="AZ20" s="47">
        <v>36.29</v>
      </c>
      <c r="BA20" s="47">
        <v>36.29</v>
      </c>
      <c r="BB20" s="47">
        <v>36.51</v>
      </c>
      <c r="BC20" s="47">
        <v>36.51</v>
      </c>
      <c r="BD20" s="47">
        <v>36.51</v>
      </c>
      <c r="BE20" s="47">
        <v>36.51</v>
      </c>
      <c r="BF20" s="47">
        <v>35.5</v>
      </c>
      <c r="BG20" s="47">
        <v>35.5</v>
      </c>
      <c r="BH20" s="47">
        <v>35.5</v>
      </c>
      <c r="BI20" s="47">
        <v>35.5</v>
      </c>
      <c r="BJ20" s="47">
        <v>35.5</v>
      </c>
    </row>
    <row r="21" spans="1:62" s="40" customFormat="1" ht="20.25" customHeight="1">
      <c r="A21" s="49" t="s">
        <v>168</v>
      </c>
      <c r="B21" s="50">
        <v>8609</v>
      </c>
      <c r="C21" s="50">
        <v>8732</v>
      </c>
      <c r="D21" s="50">
        <v>9172</v>
      </c>
      <c r="E21" s="50">
        <v>9256</v>
      </c>
      <c r="F21" s="50">
        <v>9554</v>
      </c>
      <c r="G21" s="50">
        <v>9949</v>
      </c>
      <c r="H21" s="50">
        <v>10514</v>
      </c>
      <c r="I21" s="50">
        <v>12382</v>
      </c>
      <c r="J21" s="50">
        <v>13378</v>
      </c>
      <c r="K21" s="50">
        <v>14165</v>
      </c>
      <c r="L21" s="50">
        <v>14917</v>
      </c>
      <c r="M21" s="50">
        <v>15651</v>
      </c>
      <c r="N21" s="51">
        <v>18253</v>
      </c>
      <c r="O21" s="51">
        <v>19667</v>
      </c>
      <c r="P21" s="51">
        <v>19470</v>
      </c>
      <c r="Q21" s="51">
        <v>19961</v>
      </c>
      <c r="R21" s="51">
        <v>22348</v>
      </c>
      <c r="S21" s="51">
        <v>23337</v>
      </c>
      <c r="T21" s="51">
        <v>24242</v>
      </c>
      <c r="U21" s="51">
        <v>24921</v>
      </c>
      <c r="V21" s="51">
        <v>27884.12</v>
      </c>
      <c r="W21" s="51">
        <v>28603.760000000002</v>
      </c>
      <c r="X21" s="51">
        <v>30058.39</v>
      </c>
      <c r="Y21" s="51">
        <v>30965.77</v>
      </c>
      <c r="Z21" s="51">
        <v>32751.53</v>
      </c>
      <c r="AA21" s="51">
        <v>33401.310000000005</v>
      </c>
      <c r="AB21" s="51">
        <v>34434.130000000005</v>
      </c>
      <c r="AC21" s="51">
        <v>35650.740000000005</v>
      </c>
      <c r="AD21" s="51">
        <v>37446.910000000003</v>
      </c>
      <c r="AE21" s="51">
        <v>38228.920000000006</v>
      </c>
      <c r="AF21" s="51">
        <v>39150.76</v>
      </c>
      <c r="AG21" s="51">
        <v>40292.559999999998</v>
      </c>
      <c r="AH21" s="51">
        <v>42022.19</v>
      </c>
      <c r="AI21" s="51">
        <v>42733.43</v>
      </c>
      <c r="AJ21" s="51">
        <v>43850.090000000004</v>
      </c>
      <c r="AK21" s="51">
        <v>44173.700000000004</v>
      </c>
      <c r="AL21" s="51">
        <v>44922.880000000005</v>
      </c>
      <c r="AM21" s="51">
        <v>45841.95</v>
      </c>
      <c r="AN21" s="51">
        <v>46530.76</v>
      </c>
      <c r="AO21" s="51">
        <v>47018.319999999992</v>
      </c>
      <c r="AP21" s="51">
        <v>47300.270000000004</v>
      </c>
      <c r="AQ21" s="51">
        <v>47607.750000000007</v>
      </c>
      <c r="AR21" s="51">
        <v>47753.900000000009</v>
      </c>
      <c r="AS21" s="51">
        <v>47928.389999999992</v>
      </c>
      <c r="AT21" s="51">
        <v>48179.019999999982</v>
      </c>
      <c r="AU21" s="51">
        <v>48602.159999999989</v>
      </c>
      <c r="AV21" s="51">
        <v>49261.239999999991</v>
      </c>
      <c r="AW21" s="51">
        <v>49678.69999999999</v>
      </c>
      <c r="AX21" s="51">
        <v>51876.130000000012</v>
      </c>
      <c r="AY21" s="51">
        <v>52473.060000000005</v>
      </c>
      <c r="AZ21" s="51">
        <v>53285.890000000007</v>
      </c>
      <c r="BA21" s="51">
        <v>53772.750000000007</v>
      </c>
      <c r="BB21" s="51">
        <v>54640.55000000001</v>
      </c>
      <c r="BC21" s="51">
        <v>55377.780000000006</v>
      </c>
      <c r="BD21" s="51">
        <v>55816.990000000005</v>
      </c>
      <c r="BE21" s="51">
        <v>56568.350000000006</v>
      </c>
      <c r="BF21" s="51">
        <v>57771.004999999997</v>
      </c>
      <c r="BG21" s="51">
        <v>58402.443999999996</v>
      </c>
      <c r="BH21" s="51">
        <v>59966.053999999996</v>
      </c>
      <c r="BI21" s="51">
        <v>60521.912000000004</v>
      </c>
      <c r="BJ21" s="51">
        <v>62413.549999999996</v>
      </c>
    </row>
    <row r="22" spans="1:62" s="40" customFormat="1" ht="20.25" customHeight="1">
      <c r="A22" s="46" t="s">
        <v>169</v>
      </c>
      <c r="B22" s="47">
        <v>278</v>
      </c>
      <c r="C22" s="47">
        <v>278</v>
      </c>
      <c r="D22" s="47">
        <v>278</v>
      </c>
      <c r="E22" s="47">
        <v>278</v>
      </c>
      <c r="F22" s="47">
        <v>353</v>
      </c>
      <c r="G22" s="47">
        <v>353</v>
      </c>
      <c r="H22" s="47">
        <v>353</v>
      </c>
      <c r="I22" s="47">
        <v>353</v>
      </c>
      <c r="J22" s="47">
        <v>208</v>
      </c>
      <c r="K22" s="47">
        <v>208</v>
      </c>
      <c r="L22" s="47">
        <v>208</v>
      </c>
      <c r="M22" s="47">
        <v>208</v>
      </c>
      <c r="N22" s="48">
        <v>39</v>
      </c>
      <c r="O22" s="48">
        <v>39</v>
      </c>
      <c r="P22" s="48">
        <v>39</v>
      </c>
      <c r="Q22" s="48">
        <v>39</v>
      </c>
      <c r="R22" s="48">
        <v>14</v>
      </c>
      <c r="S22" s="48">
        <v>14</v>
      </c>
      <c r="T22" s="48">
        <v>14</v>
      </c>
      <c r="U22" s="48">
        <v>14</v>
      </c>
      <c r="V22" s="48">
        <v>21</v>
      </c>
      <c r="W22" s="48">
        <v>21</v>
      </c>
      <c r="X22" s="48">
        <v>21</v>
      </c>
      <c r="Y22" s="48">
        <v>21</v>
      </c>
      <c r="Z22" s="48">
        <v>13</v>
      </c>
      <c r="AA22" s="48">
        <v>13</v>
      </c>
      <c r="AB22" s="48">
        <v>13</v>
      </c>
      <c r="AC22" s="48">
        <v>13</v>
      </c>
      <c r="AD22" s="48">
        <v>6</v>
      </c>
      <c r="AE22" s="48">
        <v>6</v>
      </c>
      <c r="AF22" s="48">
        <v>6</v>
      </c>
      <c r="AG22" s="48">
        <v>6</v>
      </c>
      <c r="AH22" s="48">
        <v>0.12</v>
      </c>
      <c r="AI22" s="48">
        <v>0.12</v>
      </c>
      <c r="AJ22" s="48">
        <v>0.12</v>
      </c>
      <c r="AK22" s="48">
        <v>0.12</v>
      </c>
      <c r="AL22" s="48">
        <v>0.19</v>
      </c>
      <c r="AM22" s="48">
        <v>0.19</v>
      </c>
      <c r="AN22" s="48">
        <v>0.19</v>
      </c>
      <c r="AO22" s="48">
        <v>0.19</v>
      </c>
      <c r="AP22" s="48">
        <v>0</v>
      </c>
      <c r="AQ22" s="48">
        <v>0</v>
      </c>
      <c r="AR22" s="48">
        <v>0</v>
      </c>
      <c r="AS22" s="48">
        <v>0</v>
      </c>
      <c r="AT22" s="48">
        <v>0</v>
      </c>
      <c r="AU22" s="48">
        <v>0</v>
      </c>
      <c r="AV22" s="48">
        <v>0</v>
      </c>
      <c r="AW22" s="48">
        <v>0</v>
      </c>
      <c r="AX22" s="48">
        <v>0</v>
      </c>
      <c r="AY22" s="48">
        <v>0</v>
      </c>
      <c r="AZ22" s="48">
        <v>0</v>
      </c>
      <c r="BA22" s="48">
        <v>0</v>
      </c>
      <c r="BB22" s="48">
        <v>0</v>
      </c>
      <c r="BC22" s="48">
        <v>0</v>
      </c>
      <c r="BD22" s="48">
        <v>0</v>
      </c>
      <c r="BE22" s="48">
        <v>0</v>
      </c>
      <c r="BF22" s="48">
        <v>0</v>
      </c>
      <c r="BG22" s="47">
        <v>0</v>
      </c>
      <c r="BH22" s="47">
        <v>0</v>
      </c>
      <c r="BI22" s="47">
        <v>0</v>
      </c>
      <c r="BJ22" s="47">
        <v>0</v>
      </c>
    </row>
    <row r="23" spans="1:62" s="40" customFormat="1" ht="22.5" customHeight="1">
      <c r="A23" s="52"/>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4"/>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row>
    <row r="24" spans="1:62" s="40" customFormat="1" ht="32.25" customHeight="1">
      <c r="A24" s="44" t="s">
        <v>170</v>
      </c>
      <c r="B24" s="45" t="s">
        <v>92</v>
      </c>
      <c r="C24" s="45" t="s">
        <v>93</v>
      </c>
      <c r="D24" s="45" t="s">
        <v>94</v>
      </c>
      <c r="E24" s="45" t="s">
        <v>95</v>
      </c>
      <c r="F24" s="45" t="s">
        <v>96</v>
      </c>
      <c r="G24" s="45" t="s">
        <v>97</v>
      </c>
      <c r="H24" s="45" t="s">
        <v>98</v>
      </c>
      <c r="I24" s="45" t="s">
        <v>99</v>
      </c>
      <c r="J24" s="45" t="s">
        <v>100</v>
      </c>
      <c r="K24" s="45" t="s">
        <v>101</v>
      </c>
      <c r="L24" s="45" t="s">
        <v>102</v>
      </c>
      <c r="M24" s="45" t="s">
        <v>103</v>
      </c>
      <c r="N24" s="45" t="s">
        <v>104</v>
      </c>
      <c r="O24" s="45" t="s">
        <v>105</v>
      </c>
      <c r="P24" s="45" t="s">
        <v>106</v>
      </c>
      <c r="Q24" s="45" t="s">
        <v>107</v>
      </c>
      <c r="R24" s="45" t="s">
        <v>108</v>
      </c>
      <c r="S24" s="45" t="s">
        <v>109</v>
      </c>
      <c r="T24" s="45" t="s">
        <v>110</v>
      </c>
      <c r="U24" s="45" t="s">
        <v>111</v>
      </c>
      <c r="V24" s="45" t="s">
        <v>112</v>
      </c>
      <c r="W24" s="45" t="s">
        <v>113</v>
      </c>
      <c r="X24" s="45" t="s">
        <v>114</v>
      </c>
      <c r="Y24" s="45" t="s">
        <v>115</v>
      </c>
      <c r="Z24" s="45" t="s">
        <v>116</v>
      </c>
      <c r="AA24" s="45" t="s">
        <v>117</v>
      </c>
      <c r="AB24" s="45" t="s">
        <v>118</v>
      </c>
      <c r="AC24" s="45" t="s">
        <v>119</v>
      </c>
      <c r="AD24" s="45" t="s">
        <v>120</v>
      </c>
      <c r="AE24" s="45" t="s">
        <v>121</v>
      </c>
      <c r="AF24" s="45" t="s">
        <v>122</v>
      </c>
      <c r="AG24" s="45" t="s">
        <v>123</v>
      </c>
      <c r="AH24" s="45" t="s">
        <v>124</v>
      </c>
      <c r="AI24" s="45" t="s">
        <v>125</v>
      </c>
      <c r="AJ24" s="45" t="s">
        <v>126</v>
      </c>
      <c r="AK24" s="45" t="s">
        <v>127</v>
      </c>
      <c r="AL24" s="45" t="s">
        <v>128</v>
      </c>
      <c r="AM24" s="45" t="s">
        <v>129</v>
      </c>
      <c r="AN24" s="45" t="s">
        <v>130</v>
      </c>
      <c r="AO24" s="45" t="s">
        <v>131</v>
      </c>
      <c r="AP24" s="45" t="s">
        <v>132</v>
      </c>
      <c r="AQ24" s="45" t="s">
        <v>133</v>
      </c>
      <c r="AR24" s="55" t="s">
        <v>134</v>
      </c>
      <c r="AS24" s="55" t="s">
        <v>135</v>
      </c>
      <c r="AT24" s="55" t="s">
        <v>136</v>
      </c>
      <c r="AU24" s="55" t="s">
        <v>137</v>
      </c>
      <c r="AV24" s="55" t="s">
        <v>138</v>
      </c>
      <c r="AW24" s="55" t="s">
        <v>139</v>
      </c>
      <c r="AX24" s="55" t="s">
        <v>171</v>
      </c>
      <c r="AY24" s="55" t="s">
        <v>172</v>
      </c>
      <c r="AZ24" s="55" t="s">
        <v>173</v>
      </c>
      <c r="BA24" s="55" t="s">
        <v>143</v>
      </c>
      <c r="BB24" s="55" t="s">
        <v>144</v>
      </c>
      <c r="BC24" s="55" t="s">
        <v>145</v>
      </c>
      <c r="BD24" s="45" t="s">
        <v>146</v>
      </c>
      <c r="BE24" s="45" t="s">
        <v>147</v>
      </c>
      <c r="BF24" s="45" t="s">
        <v>148</v>
      </c>
      <c r="BG24" s="45" t="s">
        <v>149</v>
      </c>
      <c r="BH24" s="45" t="s">
        <v>150</v>
      </c>
      <c r="BI24" s="45" t="s">
        <v>151</v>
      </c>
      <c r="BJ24" s="45" t="s">
        <v>152</v>
      </c>
    </row>
    <row r="25" spans="1:62" s="40" customFormat="1" ht="20.25" customHeight="1">
      <c r="A25" s="46" t="s">
        <v>174</v>
      </c>
      <c r="B25" s="47">
        <v>1757.35</v>
      </c>
      <c r="C25" s="47">
        <v>1198.51</v>
      </c>
      <c r="D25" s="47">
        <v>1933.71</v>
      </c>
      <c r="E25" s="47">
        <v>2336.4</v>
      </c>
      <c r="F25" s="47">
        <v>2396.5700000000002</v>
      </c>
      <c r="G25" s="47">
        <v>2492.2399999999998</v>
      </c>
      <c r="H25" s="47">
        <v>1914.76</v>
      </c>
      <c r="I25" s="47">
        <v>4010.38</v>
      </c>
      <c r="J25" s="47">
        <v>3565.23</v>
      </c>
      <c r="K25" s="47">
        <v>2241.98</v>
      </c>
      <c r="L25" s="47">
        <v>2647.5</v>
      </c>
      <c r="M25" s="47">
        <v>3789.24</v>
      </c>
      <c r="N25" s="47">
        <v>3974.46</v>
      </c>
      <c r="O25" s="47">
        <v>3873.58</v>
      </c>
      <c r="P25" s="47">
        <v>2768.53</v>
      </c>
      <c r="Q25" s="48">
        <v>6308.81</v>
      </c>
      <c r="R25" s="47">
        <v>6666.15</v>
      </c>
      <c r="S25" s="47">
        <v>3036.41</v>
      </c>
      <c r="T25" s="47">
        <v>2884.04</v>
      </c>
      <c r="U25" s="47">
        <v>5968.05</v>
      </c>
      <c r="V25" s="47">
        <v>7160.87</v>
      </c>
      <c r="W25" s="47">
        <v>4757.43</v>
      </c>
      <c r="X25" s="47">
        <v>3809.02</v>
      </c>
      <c r="Y25" s="47">
        <v>7124.67</v>
      </c>
      <c r="Z25" s="47">
        <v>6324.27</v>
      </c>
      <c r="AA25" s="47">
        <v>3957.09</v>
      </c>
      <c r="AB25" s="47">
        <v>4599.3100000000004</v>
      </c>
      <c r="AC25" s="47">
        <v>5873.01</v>
      </c>
      <c r="AD25" s="47">
        <v>7745.42</v>
      </c>
      <c r="AE25" s="47">
        <v>6186.06</v>
      </c>
      <c r="AF25" s="47">
        <v>5629.92</v>
      </c>
      <c r="AG25" s="47">
        <v>9163.8299999999981</v>
      </c>
      <c r="AH25" s="47">
        <v>9561.36</v>
      </c>
      <c r="AI25" s="47">
        <v>5436.6299999999992</v>
      </c>
      <c r="AJ25" s="47">
        <v>5546.96</v>
      </c>
      <c r="AK25" s="47">
        <v>9837.4600000000009</v>
      </c>
      <c r="AL25" s="47">
        <v>9836.32</v>
      </c>
      <c r="AM25" s="47">
        <v>6051.68</v>
      </c>
      <c r="AN25" s="47">
        <v>6795.8599999999988</v>
      </c>
      <c r="AO25" s="47">
        <v>9175.8799999999992</v>
      </c>
      <c r="AP25" s="47">
        <v>12929.060000000001</v>
      </c>
      <c r="AQ25" s="47">
        <v>6085.74</v>
      </c>
      <c r="AR25" s="47">
        <v>6670.7</v>
      </c>
      <c r="AS25" s="47">
        <v>9013.2900000000009</v>
      </c>
      <c r="AT25" s="47">
        <v>9962.0499999999993</v>
      </c>
      <c r="AU25" s="47">
        <v>5295.43</v>
      </c>
      <c r="AV25" s="47">
        <v>3992.3199999999997</v>
      </c>
      <c r="AW25" s="47">
        <v>9903.77</v>
      </c>
      <c r="AX25" s="47">
        <v>11878</v>
      </c>
      <c r="AY25" s="47">
        <v>7506.95</v>
      </c>
      <c r="AZ25" s="47">
        <v>5722.1399999999994</v>
      </c>
      <c r="BA25" s="47">
        <v>10322.73</v>
      </c>
      <c r="BB25" s="47">
        <v>10340.949999999999</v>
      </c>
      <c r="BC25" s="47">
        <v>5142.2299999999996</v>
      </c>
      <c r="BD25" s="47">
        <v>6821.07</v>
      </c>
      <c r="BE25" s="47">
        <v>10344.249999999998</v>
      </c>
      <c r="BF25" s="47">
        <v>11027.84</v>
      </c>
      <c r="BG25" s="47">
        <v>7354.39</v>
      </c>
      <c r="BH25" s="47">
        <v>7009.15</v>
      </c>
      <c r="BI25" s="47">
        <v>9739.6</v>
      </c>
      <c r="BJ25" s="47">
        <v>9672.35</v>
      </c>
    </row>
    <row r="26" spans="1:62" s="40" customFormat="1" ht="20.25" customHeight="1">
      <c r="A26" s="46" t="s">
        <v>175</v>
      </c>
      <c r="B26" s="47">
        <v>670.86</v>
      </c>
      <c r="C26" s="47">
        <v>460.44</v>
      </c>
      <c r="D26" s="47">
        <v>825.67</v>
      </c>
      <c r="E26" s="47">
        <v>1102.7</v>
      </c>
      <c r="F26" s="47">
        <v>998.07</v>
      </c>
      <c r="G26" s="47">
        <v>1128.6099999999999</v>
      </c>
      <c r="H26" s="47">
        <v>1098.45</v>
      </c>
      <c r="I26" s="47">
        <v>1923.9</v>
      </c>
      <c r="J26" s="47">
        <v>1507.04</v>
      </c>
      <c r="K26" s="47">
        <v>1649.95</v>
      </c>
      <c r="L26" s="47">
        <v>1707.44</v>
      </c>
      <c r="M26" s="47">
        <v>2738.74</v>
      </c>
      <c r="N26" s="47">
        <v>2804.62</v>
      </c>
      <c r="O26" s="47">
        <v>2614.92</v>
      </c>
      <c r="P26" s="47">
        <v>1965.32</v>
      </c>
      <c r="Q26" s="48">
        <v>4086.92</v>
      </c>
      <c r="R26" s="47">
        <v>4383.82</v>
      </c>
      <c r="S26" s="47">
        <v>2092.0700000000002</v>
      </c>
      <c r="T26" s="47">
        <v>2242.1</v>
      </c>
      <c r="U26" s="47">
        <v>4686.6000000000004</v>
      </c>
      <c r="V26" s="47">
        <v>4675.2700000000004</v>
      </c>
      <c r="W26" s="47">
        <v>3577.58</v>
      </c>
      <c r="X26" s="47">
        <v>3412.26</v>
      </c>
      <c r="Y26" s="47">
        <v>5757.63</v>
      </c>
      <c r="Z26" s="47">
        <v>5148.2899999999991</v>
      </c>
      <c r="AA26" s="47">
        <v>3252.21</v>
      </c>
      <c r="AB26" s="47">
        <v>3581.88</v>
      </c>
      <c r="AC26" s="47">
        <v>4423.3599999999997</v>
      </c>
      <c r="AD26" s="47">
        <v>5162.04</v>
      </c>
      <c r="AE26" s="47">
        <v>3991.54</v>
      </c>
      <c r="AF26" s="47">
        <v>3959.2299999999996</v>
      </c>
      <c r="AG26" s="47">
        <v>7803.11</v>
      </c>
      <c r="AH26" s="47">
        <v>7927.0199999999995</v>
      </c>
      <c r="AI26" s="47">
        <v>4727.01</v>
      </c>
      <c r="AJ26" s="47">
        <v>5018.0000000000009</v>
      </c>
      <c r="AK26" s="47">
        <v>8853.17</v>
      </c>
      <c r="AL26" s="47">
        <v>8600</v>
      </c>
      <c r="AM26" s="47">
        <v>5936.17</v>
      </c>
      <c r="AN26" s="47">
        <v>7188.31</v>
      </c>
      <c r="AO26" s="47">
        <v>10250.67</v>
      </c>
      <c r="AP26" s="47">
        <v>13362</v>
      </c>
      <c r="AQ26" s="47">
        <v>7290.1</v>
      </c>
      <c r="AR26" s="47">
        <v>8011.5999999999995</v>
      </c>
      <c r="AS26" s="47">
        <v>12017.390000000001</v>
      </c>
      <c r="AT26" s="47">
        <v>11200.539999999999</v>
      </c>
      <c r="AU26" s="47">
        <v>6189.94</v>
      </c>
      <c r="AV26" s="47">
        <v>6124.24</v>
      </c>
      <c r="AW26" s="47">
        <v>11994.820000000002</v>
      </c>
      <c r="AX26" s="47">
        <v>12649.24</v>
      </c>
      <c r="AY26" s="47">
        <v>8900.27</v>
      </c>
      <c r="AZ26" s="47">
        <v>7756.62</v>
      </c>
      <c r="BA26" s="47">
        <v>15806.56</v>
      </c>
      <c r="BB26" s="47">
        <v>15037.910000000002</v>
      </c>
      <c r="BC26" s="47">
        <v>8578.5499999999993</v>
      </c>
      <c r="BD26" s="47">
        <v>9835.6799999999985</v>
      </c>
      <c r="BE26" s="47">
        <v>16208</v>
      </c>
      <c r="BF26" s="47">
        <v>15162.860000000002</v>
      </c>
      <c r="BG26" s="47">
        <v>10020.620000000001</v>
      </c>
      <c r="BH26" s="47">
        <v>9859.82</v>
      </c>
      <c r="BI26" s="47">
        <v>13883.54</v>
      </c>
      <c r="BJ26" s="47">
        <v>13081.33</v>
      </c>
    </row>
    <row r="27" spans="1:62" s="40" customFormat="1" ht="20.25" customHeight="1">
      <c r="A27" s="46" t="s">
        <v>176</v>
      </c>
      <c r="B27" s="47">
        <v>0.55000000000000004</v>
      </c>
      <c r="C27" s="47">
        <v>0.62</v>
      </c>
      <c r="D27" s="47">
        <v>0.63</v>
      </c>
      <c r="E27" s="47">
        <v>0.09</v>
      </c>
      <c r="F27" s="47">
        <v>0.19</v>
      </c>
      <c r="G27" s="47">
        <v>0.32</v>
      </c>
      <c r="H27" s="47">
        <v>0.18</v>
      </c>
      <c r="I27" s="47">
        <v>0.25</v>
      </c>
      <c r="J27" s="47">
        <v>0.96</v>
      </c>
      <c r="K27" s="47">
        <v>0.86</v>
      </c>
      <c r="L27" s="47">
        <v>1.21</v>
      </c>
      <c r="M27" s="47">
        <v>1.18</v>
      </c>
      <c r="N27" s="47">
        <v>1.27</v>
      </c>
      <c r="O27" s="47">
        <v>1.1200000000000001</v>
      </c>
      <c r="P27" s="47">
        <v>1</v>
      </c>
      <c r="Q27" s="48">
        <v>1.37</v>
      </c>
      <c r="R27" s="47">
        <v>0.47</v>
      </c>
      <c r="S27" s="47">
        <v>0.94</v>
      </c>
      <c r="T27" s="47">
        <v>0.22</v>
      </c>
      <c r="U27" s="47">
        <v>0.59</v>
      </c>
      <c r="V27" s="47">
        <v>0.56999999999999995</v>
      </c>
      <c r="W27" s="47">
        <v>0.47</v>
      </c>
      <c r="X27" s="47">
        <v>0.48</v>
      </c>
      <c r="Y27" s="47">
        <v>0.48</v>
      </c>
      <c r="Z27" s="47">
        <v>0</v>
      </c>
      <c r="AA27" s="47">
        <v>0</v>
      </c>
      <c r="AB27" s="47">
        <v>0</v>
      </c>
      <c r="AC27" s="47">
        <v>0.01</v>
      </c>
      <c r="AD27" s="47">
        <v>0.33</v>
      </c>
      <c r="AE27" s="47">
        <v>0.1</v>
      </c>
      <c r="AF27" s="47">
        <v>2.44</v>
      </c>
      <c r="AG27" s="47">
        <v>1.32</v>
      </c>
      <c r="AH27" s="47">
        <v>3.14</v>
      </c>
      <c r="AI27" s="47">
        <v>3.11</v>
      </c>
      <c r="AJ27" s="47">
        <v>1.1399999999999999</v>
      </c>
      <c r="AK27" s="47">
        <v>1.91</v>
      </c>
      <c r="AL27" s="47">
        <v>3.16</v>
      </c>
      <c r="AM27" s="47">
        <v>3.92</v>
      </c>
      <c r="AN27" s="47">
        <v>3.98</v>
      </c>
      <c r="AO27" s="47">
        <v>2.93</v>
      </c>
      <c r="AP27" s="47">
        <v>2.93</v>
      </c>
      <c r="AQ27" s="47">
        <v>3.13</v>
      </c>
      <c r="AR27" s="47">
        <v>3.45</v>
      </c>
      <c r="AS27" s="47">
        <v>1.77</v>
      </c>
      <c r="AT27" s="47">
        <v>1.34</v>
      </c>
      <c r="AU27" s="47">
        <v>1.25</v>
      </c>
      <c r="AV27" s="47">
        <v>1.3</v>
      </c>
      <c r="AW27" s="47">
        <v>1.59</v>
      </c>
      <c r="AX27" s="47">
        <v>1.54</v>
      </c>
      <c r="AY27" s="47">
        <v>2.73</v>
      </c>
      <c r="AZ27" s="47">
        <v>3.43</v>
      </c>
      <c r="BA27" s="47">
        <v>3.5</v>
      </c>
      <c r="BB27" s="47">
        <v>3.19</v>
      </c>
      <c r="BC27" s="47">
        <v>3.16</v>
      </c>
      <c r="BD27" s="47">
        <v>3.35</v>
      </c>
      <c r="BE27" s="47">
        <v>2.02</v>
      </c>
      <c r="BF27" s="47">
        <v>2.94</v>
      </c>
      <c r="BG27" s="47">
        <v>3.3</v>
      </c>
      <c r="BH27" s="47">
        <v>3.16</v>
      </c>
      <c r="BI27" s="47">
        <v>2.23</v>
      </c>
      <c r="BJ27" s="47">
        <v>3.34</v>
      </c>
    </row>
    <row r="28" spans="1:62" s="40" customFormat="1" ht="20.25" customHeight="1">
      <c r="A28" s="46" t="s">
        <v>177</v>
      </c>
      <c r="B28" s="47">
        <v>5.74</v>
      </c>
      <c r="C28" s="47">
        <v>11.16</v>
      </c>
      <c r="D28" s="47">
        <v>14.52</v>
      </c>
      <c r="E28" s="47">
        <v>8.86</v>
      </c>
      <c r="F28" s="47">
        <v>15.34</v>
      </c>
      <c r="G28" s="47">
        <v>66.05</v>
      </c>
      <c r="H28" s="47">
        <v>105.16</v>
      </c>
      <c r="I28" s="47">
        <v>57.11</v>
      </c>
      <c r="J28" s="47">
        <v>178.23</v>
      </c>
      <c r="K28" s="47">
        <v>437.84</v>
      </c>
      <c r="L28" s="47">
        <v>554.1</v>
      </c>
      <c r="M28" s="47">
        <v>183.59</v>
      </c>
      <c r="N28" s="47">
        <v>140.22999999999999</v>
      </c>
      <c r="O28" s="47">
        <v>701.04</v>
      </c>
      <c r="P28" s="47">
        <v>859.57</v>
      </c>
      <c r="Q28" s="48">
        <v>309.42</v>
      </c>
      <c r="R28" s="47">
        <v>470.45</v>
      </c>
      <c r="S28" s="47">
        <v>1472.92</v>
      </c>
      <c r="T28" s="47">
        <v>1561.84</v>
      </c>
      <c r="U28" s="47">
        <v>548.86</v>
      </c>
      <c r="V28" s="47">
        <v>937.53</v>
      </c>
      <c r="W28" s="47">
        <v>3104.26</v>
      </c>
      <c r="X28" s="47">
        <v>2695.23</v>
      </c>
      <c r="Y28" s="47">
        <v>795.84</v>
      </c>
      <c r="Z28" s="47">
        <v>1457.1999999999998</v>
      </c>
      <c r="AA28" s="47">
        <v>3868.22</v>
      </c>
      <c r="AB28" s="47">
        <v>3739.22</v>
      </c>
      <c r="AC28" s="47">
        <v>1330.49</v>
      </c>
      <c r="AD28" s="47">
        <v>1605.77</v>
      </c>
      <c r="AE28" s="47">
        <v>4578.7299999999996</v>
      </c>
      <c r="AF28" s="47">
        <v>3956.8500000000004</v>
      </c>
      <c r="AG28" s="47">
        <v>1315.8900000000003</v>
      </c>
      <c r="AH28" s="47">
        <v>1793.14</v>
      </c>
      <c r="AI28" s="47">
        <v>4909.38</v>
      </c>
      <c r="AJ28" s="47">
        <v>4481</v>
      </c>
      <c r="AK28" s="47">
        <v>1484.8799999999999</v>
      </c>
      <c r="AL28" s="47">
        <v>1917.77</v>
      </c>
      <c r="AM28" s="47">
        <v>4620.82</v>
      </c>
      <c r="AN28" s="47">
        <v>4488.29</v>
      </c>
      <c r="AO28" s="47">
        <v>1391.1699999999998</v>
      </c>
      <c r="AP28" s="47">
        <v>1888.9099999999999</v>
      </c>
      <c r="AQ28" s="47">
        <v>5173.0399999999991</v>
      </c>
      <c r="AR28" s="47">
        <v>4086.3700000000003</v>
      </c>
      <c r="AS28" s="47">
        <v>1355.6399999999999</v>
      </c>
      <c r="AT28" s="47">
        <v>1724.5199999999998</v>
      </c>
      <c r="AU28" s="47">
        <v>4828.7399999999989</v>
      </c>
      <c r="AV28" s="47">
        <v>4069.7700000000004</v>
      </c>
      <c r="AW28" s="47">
        <v>1452.47</v>
      </c>
      <c r="AX28" s="47">
        <v>2004.8300000000002</v>
      </c>
      <c r="AY28" s="47">
        <v>4944.4399999999996</v>
      </c>
      <c r="AZ28" s="47">
        <v>4690.0200000000004</v>
      </c>
      <c r="BA28" s="47">
        <v>1699.7199999999998</v>
      </c>
      <c r="BB28" s="47">
        <v>1873.08</v>
      </c>
      <c r="BC28" s="47">
        <v>5678.6499999999987</v>
      </c>
      <c r="BD28" s="47">
        <v>4549.0700000000006</v>
      </c>
      <c r="BE28" s="47">
        <v>1783.54</v>
      </c>
      <c r="BF28" s="47">
        <v>1956.79</v>
      </c>
      <c r="BG28" s="47">
        <v>5725.73</v>
      </c>
      <c r="BH28" s="47">
        <v>5353.5499999999993</v>
      </c>
      <c r="BI28" s="47">
        <v>1753.3899999999999</v>
      </c>
      <c r="BJ28" s="47">
        <v>2830.84</v>
      </c>
    </row>
    <row r="29" spans="1:62" s="40" customFormat="1" ht="20.25" customHeight="1">
      <c r="A29" s="46" t="s">
        <v>178</v>
      </c>
      <c r="B29" s="47">
        <v>844.91</v>
      </c>
      <c r="C29" s="47">
        <v>653.63</v>
      </c>
      <c r="D29" s="47">
        <v>855.88</v>
      </c>
      <c r="E29" s="47">
        <v>1236.95</v>
      </c>
      <c r="F29" s="47">
        <v>1303.67</v>
      </c>
      <c r="G29" s="47">
        <v>1141.57</v>
      </c>
      <c r="H29" s="47">
        <v>1231.31</v>
      </c>
      <c r="I29" s="47">
        <v>2015.19</v>
      </c>
      <c r="J29" s="47">
        <v>1825.23</v>
      </c>
      <c r="K29" s="47">
        <v>795.59</v>
      </c>
      <c r="L29" s="47">
        <v>1053.6199999999999</v>
      </c>
      <c r="M29" s="47">
        <v>1635.2</v>
      </c>
      <c r="N29" s="47">
        <v>1253.02</v>
      </c>
      <c r="O29" s="47">
        <v>969.11</v>
      </c>
      <c r="P29" s="47">
        <v>743.05</v>
      </c>
      <c r="Q29" s="48">
        <v>1736.3</v>
      </c>
      <c r="R29" s="47">
        <v>2243.4699999999998</v>
      </c>
      <c r="S29" s="47">
        <v>1113.27</v>
      </c>
      <c r="T29" s="47">
        <v>778.6</v>
      </c>
      <c r="U29" s="47">
        <v>1752.46</v>
      </c>
      <c r="V29" s="47">
        <v>2010.55</v>
      </c>
      <c r="W29" s="47">
        <v>1425.33</v>
      </c>
      <c r="X29" s="47">
        <v>1028.44</v>
      </c>
      <c r="Y29" s="47">
        <v>1832.95</v>
      </c>
      <c r="Z29" s="47">
        <v>2081.56</v>
      </c>
      <c r="AA29" s="47">
        <v>932.57</v>
      </c>
      <c r="AB29" s="47">
        <v>1147.99</v>
      </c>
      <c r="AC29" s="47">
        <v>1208.2700000000002</v>
      </c>
      <c r="AD29" s="47">
        <v>1798.44</v>
      </c>
      <c r="AE29" s="47">
        <v>863.85</v>
      </c>
      <c r="AF29" s="47">
        <v>1263.8400000000001</v>
      </c>
      <c r="AG29" s="47">
        <v>1955.73</v>
      </c>
      <c r="AH29" s="47">
        <v>1564.5</v>
      </c>
      <c r="AI29" s="47">
        <v>953.56999999999994</v>
      </c>
      <c r="AJ29" s="47">
        <v>890.92000000000007</v>
      </c>
      <c r="AK29" s="47">
        <v>2034.29</v>
      </c>
      <c r="AL29" s="47">
        <v>1891.3</v>
      </c>
      <c r="AM29" s="47">
        <v>831.84</v>
      </c>
      <c r="AN29" s="47">
        <v>1406.06</v>
      </c>
      <c r="AO29" s="47">
        <v>1803.69</v>
      </c>
      <c r="AP29" s="47">
        <v>2473.5</v>
      </c>
      <c r="AQ29" s="47">
        <v>1009.8199999999999</v>
      </c>
      <c r="AR29" s="47">
        <v>1183.75</v>
      </c>
      <c r="AS29" s="47">
        <v>2201.75</v>
      </c>
      <c r="AT29" s="47">
        <v>1766.6</v>
      </c>
      <c r="AU29" s="47">
        <v>997.00000000000011</v>
      </c>
      <c r="AV29" s="47">
        <v>562.19000000000005</v>
      </c>
      <c r="AW29" s="47">
        <v>2072.4700000000003</v>
      </c>
      <c r="AX29" s="47">
        <v>1951.58</v>
      </c>
      <c r="AY29" s="47">
        <v>997.53</v>
      </c>
      <c r="AZ29" s="47">
        <v>773.68999999999994</v>
      </c>
      <c r="BA29" s="47">
        <v>1938.03</v>
      </c>
      <c r="BB29" s="47">
        <v>1746.58</v>
      </c>
      <c r="BC29" s="47">
        <v>769.19</v>
      </c>
      <c r="BD29" s="47">
        <v>1132.05</v>
      </c>
      <c r="BE29" s="47">
        <v>1889.71</v>
      </c>
      <c r="BF29" s="47">
        <v>2040.59</v>
      </c>
      <c r="BG29" s="47">
        <v>1062.96</v>
      </c>
      <c r="BH29" s="47">
        <v>1135.08</v>
      </c>
      <c r="BI29" s="47">
        <v>1525.5300000000002</v>
      </c>
      <c r="BJ29" s="47">
        <v>1655.15</v>
      </c>
    </row>
    <row r="30" spans="1:62" s="40" customFormat="1" ht="20.25" customHeight="1">
      <c r="A30" s="46" t="s">
        <v>179</v>
      </c>
      <c r="B30" s="47">
        <v>1300.6300000000001</v>
      </c>
      <c r="C30" s="47">
        <v>1291.1199999999999</v>
      </c>
      <c r="D30" s="47">
        <v>1301.25</v>
      </c>
      <c r="E30" s="47">
        <v>1323.86</v>
      </c>
      <c r="F30" s="47">
        <v>1327.38</v>
      </c>
      <c r="G30" s="47">
        <v>1316.82</v>
      </c>
      <c r="H30" s="47">
        <v>1318.34</v>
      </c>
      <c r="I30" s="47">
        <v>1355.48</v>
      </c>
      <c r="J30" s="47">
        <v>1308.54</v>
      </c>
      <c r="K30" s="47">
        <v>1289.46</v>
      </c>
      <c r="L30" s="47">
        <v>1305.31</v>
      </c>
      <c r="M30" s="47">
        <v>1305.19</v>
      </c>
      <c r="N30" s="47">
        <v>1295.8800000000001</v>
      </c>
      <c r="O30" s="47">
        <v>1292.4100000000001</v>
      </c>
      <c r="P30" s="47">
        <v>1272.48</v>
      </c>
      <c r="Q30" s="48">
        <v>1313.88</v>
      </c>
      <c r="R30" s="47">
        <v>1268.69</v>
      </c>
      <c r="S30" s="47">
        <v>1261.99</v>
      </c>
      <c r="T30" s="47">
        <v>1238.55</v>
      </c>
      <c r="U30" s="47">
        <v>1263.98</v>
      </c>
      <c r="V30" s="47">
        <v>1239.76</v>
      </c>
      <c r="W30" s="47">
        <v>1211.6199999999999</v>
      </c>
      <c r="X30" s="47">
        <v>1200.67</v>
      </c>
      <c r="Y30" s="47">
        <v>1220.1300000000001</v>
      </c>
      <c r="Z30" s="47">
        <v>1217.93</v>
      </c>
      <c r="AA30" s="47">
        <v>1170.8</v>
      </c>
      <c r="AB30" s="47">
        <v>1158.17</v>
      </c>
      <c r="AC30" s="47">
        <v>1155.96</v>
      </c>
      <c r="AD30" s="47">
        <v>1095.8000000000002</v>
      </c>
      <c r="AE30" s="47">
        <v>1058.7500000000002</v>
      </c>
      <c r="AF30" s="47">
        <v>1063</v>
      </c>
      <c r="AG30" s="47">
        <v>1066.25</v>
      </c>
      <c r="AH30" s="47">
        <v>1005.41</v>
      </c>
      <c r="AI30" s="47">
        <v>976.51999999999987</v>
      </c>
      <c r="AJ30" s="47">
        <v>958.48000000000013</v>
      </c>
      <c r="AK30" s="47">
        <v>975.38</v>
      </c>
      <c r="AL30" s="47">
        <v>930.12</v>
      </c>
      <c r="AM30" s="47">
        <v>892.02</v>
      </c>
      <c r="AN30" s="47">
        <v>891.06000000000006</v>
      </c>
      <c r="AO30" s="47">
        <v>911.12000000000012</v>
      </c>
      <c r="AP30" s="47">
        <v>892.30000000000007</v>
      </c>
      <c r="AQ30" s="47">
        <v>867.4</v>
      </c>
      <c r="AR30" s="47">
        <v>854.71</v>
      </c>
      <c r="AS30" s="47">
        <v>881.68</v>
      </c>
      <c r="AT30" s="47">
        <v>836.92000000000007</v>
      </c>
      <c r="AU30" s="47">
        <v>822.70000000000016</v>
      </c>
      <c r="AV30" s="47">
        <v>821.76</v>
      </c>
      <c r="AW30" s="47">
        <v>831.5</v>
      </c>
      <c r="AX30" s="47">
        <v>784.6</v>
      </c>
      <c r="AY30" s="47">
        <v>780.33999999999992</v>
      </c>
      <c r="AZ30" s="47">
        <v>761.24</v>
      </c>
      <c r="BA30" s="47">
        <v>774.96</v>
      </c>
      <c r="BB30" s="47">
        <v>764.16</v>
      </c>
      <c r="BC30" s="47">
        <v>740.76999999999987</v>
      </c>
      <c r="BD30" s="47">
        <v>753.85</v>
      </c>
      <c r="BE30" s="47">
        <v>735.22</v>
      </c>
      <c r="BF30" s="47">
        <v>733.54</v>
      </c>
      <c r="BG30" s="47">
        <v>739</v>
      </c>
      <c r="BH30" s="47">
        <v>713.42999999999984</v>
      </c>
      <c r="BI30" s="47">
        <v>696.27</v>
      </c>
      <c r="BJ30" s="47">
        <v>674.51</v>
      </c>
    </row>
    <row r="31" spans="1:62" s="40" customFormat="1" ht="20.25" customHeight="1">
      <c r="A31" s="46" t="s">
        <v>180</v>
      </c>
      <c r="B31" s="47">
        <v>174.97</v>
      </c>
      <c r="C31" s="47">
        <v>188.98</v>
      </c>
      <c r="D31" s="47">
        <v>180.14</v>
      </c>
      <c r="E31" s="47">
        <v>179.37</v>
      </c>
      <c r="F31" s="47">
        <v>189.48</v>
      </c>
      <c r="G31" s="47">
        <v>197.75</v>
      </c>
      <c r="H31" s="47">
        <v>190.42</v>
      </c>
      <c r="I31" s="47">
        <v>197.35</v>
      </c>
      <c r="J31" s="47">
        <v>191.02</v>
      </c>
      <c r="K31" s="47">
        <v>186.03</v>
      </c>
      <c r="L31" s="47">
        <v>174.72</v>
      </c>
      <c r="M31" s="47">
        <v>186.77</v>
      </c>
      <c r="N31" s="47">
        <v>180.01</v>
      </c>
      <c r="O31" s="47">
        <v>204.34</v>
      </c>
      <c r="P31" s="47">
        <v>184.22</v>
      </c>
      <c r="Q31" s="48">
        <v>197.41</v>
      </c>
      <c r="R31" s="47">
        <v>191.98</v>
      </c>
      <c r="S31" s="47">
        <v>224.78</v>
      </c>
      <c r="T31" s="47">
        <v>208.33</v>
      </c>
      <c r="U31" s="47">
        <v>215.05</v>
      </c>
      <c r="V31" s="47">
        <v>224.79</v>
      </c>
      <c r="W31" s="47">
        <v>232.75</v>
      </c>
      <c r="X31" s="47">
        <v>216.62</v>
      </c>
      <c r="Y31" s="47">
        <v>220.21</v>
      </c>
      <c r="Z31" s="47">
        <v>236.25</v>
      </c>
      <c r="AA31" s="47">
        <v>250.79000000000002</v>
      </c>
      <c r="AB31" s="47">
        <v>228.83999999999997</v>
      </c>
      <c r="AC31" s="47">
        <v>234.42</v>
      </c>
      <c r="AD31" s="47">
        <v>245.91</v>
      </c>
      <c r="AE31" s="47">
        <v>246.88</v>
      </c>
      <c r="AF31" s="47">
        <v>231.72000000000003</v>
      </c>
      <c r="AG31" s="47">
        <v>242.82999999999998</v>
      </c>
      <c r="AH31" s="47">
        <v>242.98000000000002</v>
      </c>
      <c r="AI31" s="47">
        <v>263.09999999999997</v>
      </c>
      <c r="AJ31" s="47">
        <v>227.98999999999998</v>
      </c>
      <c r="AK31" s="47">
        <v>257.95999999999998</v>
      </c>
      <c r="AL31" s="47">
        <v>263.14</v>
      </c>
      <c r="AM31" s="47">
        <v>269.83999999999997</v>
      </c>
      <c r="AN31" s="47">
        <v>254.4</v>
      </c>
      <c r="AO31" s="47">
        <v>261.24</v>
      </c>
      <c r="AP31" s="47">
        <v>268.60999999999996</v>
      </c>
      <c r="AQ31" s="47">
        <v>278.93000000000006</v>
      </c>
      <c r="AR31" s="47">
        <v>253.24</v>
      </c>
      <c r="AS31" s="47">
        <v>266</v>
      </c>
      <c r="AT31" s="47">
        <v>261.58999999999997</v>
      </c>
      <c r="AU31" s="47">
        <v>275.10999999999996</v>
      </c>
      <c r="AV31" s="47">
        <v>245.22000000000003</v>
      </c>
      <c r="AW31" s="47">
        <v>264.79000000000002</v>
      </c>
      <c r="AX31" s="47">
        <v>270.69</v>
      </c>
      <c r="AY31" s="47">
        <v>272.12</v>
      </c>
      <c r="AZ31" s="47">
        <v>231.48</v>
      </c>
      <c r="BA31" s="47">
        <v>233.95</v>
      </c>
      <c r="BB31" s="47">
        <v>263.51</v>
      </c>
      <c r="BC31" s="47">
        <v>266.87</v>
      </c>
      <c r="BD31" s="47">
        <v>239.19</v>
      </c>
      <c r="BE31" s="47">
        <v>225.42999999999998</v>
      </c>
      <c r="BF31" s="47">
        <v>249.53000000000003</v>
      </c>
      <c r="BG31" s="47">
        <v>257.83</v>
      </c>
      <c r="BH31" s="47">
        <v>235.84</v>
      </c>
      <c r="BI31" s="47">
        <v>219.74</v>
      </c>
      <c r="BJ31" s="47">
        <v>248.28</v>
      </c>
    </row>
    <row r="32" spans="1:62" s="56" customFormat="1" ht="20.25" customHeight="1">
      <c r="A32" s="46" t="s">
        <v>181</v>
      </c>
      <c r="B32" s="47">
        <v>377.84</v>
      </c>
      <c r="C32" s="47">
        <v>383</v>
      </c>
      <c r="D32" s="47">
        <v>378.01</v>
      </c>
      <c r="E32" s="47">
        <v>389.91</v>
      </c>
      <c r="F32" s="47">
        <v>377.5</v>
      </c>
      <c r="G32" s="47">
        <v>368.41</v>
      </c>
      <c r="H32" s="47">
        <v>377.34</v>
      </c>
      <c r="I32" s="47">
        <v>380.78</v>
      </c>
      <c r="J32" s="47">
        <v>423.24</v>
      </c>
      <c r="K32" s="47">
        <v>431.17</v>
      </c>
      <c r="L32" s="47">
        <v>465.35</v>
      </c>
      <c r="M32" s="47">
        <v>453.14</v>
      </c>
      <c r="N32" s="47">
        <v>414.82</v>
      </c>
      <c r="O32" s="47">
        <v>401.33</v>
      </c>
      <c r="P32" s="47">
        <v>418.87</v>
      </c>
      <c r="Q32" s="48">
        <v>413.15</v>
      </c>
      <c r="R32" s="47">
        <v>468.81</v>
      </c>
      <c r="S32" s="47">
        <v>465.59</v>
      </c>
      <c r="T32" s="47">
        <v>485.21</v>
      </c>
      <c r="U32" s="47">
        <v>480.26</v>
      </c>
      <c r="V32" s="47">
        <v>608.51</v>
      </c>
      <c r="W32" s="47">
        <v>603.39</v>
      </c>
      <c r="X32" s="47">
        <v>684.91</v>
      </c>
      <c r="Y32" s="47">
        <v>685.62</v>
      </c>
      <c r="Z32" s="47">
        <v>727.83</v>
      </c>
      <c r="AA32" s="47">
        <v>625.37</v>
      </c>
      <c r="AB32" s="47">
        <v>677.1</v>
      </c>
      <c r="AC32" s="47">
        <v>709.45</v>
      </c>
      <c r="AD32" s="47">
        <v>844.66</v>
      </c>
      <c r="AE32" s="47">
        <v>822.21</v>
      </c>
      <c r="AF32" s="47">
        <v>867.74</v>
      </c>
      <c r="AG32" s="47">
        <v>850.99</v>
      </c>
      <c r="AH32" s="47">
        <v>872.61</v>
      </c>
      <c r="AI32" s="47">
        <v>872.61</v>
      </c>
      <c r="AJ32" s="47">
        <v>872.61</v>
      </c>
      <c r="AK32" s="47">
        <v>872.61</v>
      </c>
      <c r="AL32" s="47">
        <v>892.87</v>
      </c>
      <c r="AM32" s="47">
        <v>916.58</v>
      </c>
      <c r="AN32" s="47">
        <v>961.54</v>
      </c>
      <c r="AO32" s="47">
        <v>1020.58</v>
      </c>
      <c r="AP32" s="47">
        <v>1139.6600000000001</v>
      </c>
      <c r="AQ32" s="47">
        <v>1105.43</v>
      </c>
      <c r="AR32" s="47">
        <v>1069.93</v>
      </c>
      <c r="AS32" s="47">
        <v>1031.71</v>
      </c>
      <c r="AT32" s="47">
        <v>1149.02</v>
      </c>
      <c r="AU32" s="47">
        <v>1121.33</v>
      </c>
      <c r="AV32" s="47">
        <v>1131.01</v>
      </c>
      <c r="AW32" s="47">
        <v>1157.46</v>
      </c>
      <c r="AX32" s="47">
        <v>1220.5</v>
      </c>
      <c r="AY32" s="47">
        <v>1187.9000000000001</v>
      </c>
      <c r="AZ32" s="47">
        <v>1194.29</v>
      </c>
      <c r="BA32" s="47">
        <v>1229.19</v>
      </c>
      <c r="BB32" s="47">
        <v>1250.3699999999999</v>
      </c>
      <c r="BC32" s="47">
        <v>1225.72</v>
      </c>
      <c r="BD32" s="47">
        <v>1271.99</v>
      </c>
      <c r="BE32" s="47">
        <v>1297.8399999999999</v>
      </c>
      <c r="BF32" s="47">
        <v>1289</v>
      </c>
      <c r="BG32" s="47">
        <v>1312.08</v>
      </c>
      <c r="BH32" s="47">
        <v>1360.52</v>
      </c>
      <c r="BI32" s="47">
        <v>1374.55</v>
      </c>
      <c r="BJ32" s="47">
        <v>1318.07</v>
      </c>
    </row>
    <row r="33" spans="1:62" s="40" customFormat="1" ht="20.25" customHeight="1">
      <c r="A33" s="46" t="s">
        <v>182</v>
      </c>
      <c r="B33" s="47">
        <v>578.55999999999995</v>
      </c>
      <c r="C33" s="47">
        <v>459.71</v>
      </c>
      <c r="D33" s="47">
        <v>677.83</v>
      </c>
      <c r="E33" s="47">
        <v>716.34</v>
      </c>
      <c r="F33" s="47">
        <v>828.47</v>
      </c>
      <c r="G33" s="47">
        <v>598.95000000000005</v>
      </c>
      <c r="H33" s="47">
        <v>792.04</v>
      </c>
      <c r="I33" s="47">
        <v>873.58</v>
      </c>
      <c r="J33" s="47">
        <v>658.4</v>
      </c>
      <c r="K33" s="47">
        <v>401.66</v>
      </c>
      <c r="L33" s="47">
        <v>421.44</v>
      </c>
      <c r="M33" s="47">
        <v>347</v>
      </c>
      <c r="N33" s="47">
        <v>126.31</v>
      </c>
      <c r="O33" s="47">
        <v>68.61</v>
      </c>
      <c r="P33" s="47">
        <v>70.33</v>
      </c>
      <c r="Q33" s="48">
        <v>72.010000000000005</v>
      </c>
      <c r="R33" s="47">
        <v>33.04</v>
      </c>
      <c r="S33" s="47">
        <v>37.1</v>
      </c>
      <c r="T33" s="47">
        <v>28.22</v>
      </c>
      <c r="U33" s="47">
        <v>25.48</v>
      </c>
      <c r="V33" s="47">
        <v>35.75</v>
      </c>
      <c r="W33" s="47">
        <v>35.659999999999997</v>
      </c>
      <c r="X33" s="47">
        <v>56.99</v>
      </c>
      <c r="Y33" s="47">
        <v>54.91</v>
      </c>
      <c r="Z33" s="47">
        <v>51</v>
      </c>
      <c r="AA33" s="47">
        <v>14.99</v>
      </c>
      <c r="AB33" s="47">
        <v>4.7699999999999996</v>
      </c>
      <c r="AC33" s="47">
        <v>46.7</v>
      </c>
      <c r="AD33" s="47">
        <v>51.41</v>
      </c>
      <c r="AE33" s="47">
        <v>0.68</v>
      </c>
      <c r="AF33" s="47">
        <v>1.79</v>
      </c>
      <c r="AG33" s="47">
        <v>0</v>
      </c>
      <c r="AH33" s="47">
        <v>0.27</v>
      </c>
      <c r="AI33" s="47">
        <v>0.27</v>
      </c>
      <c r="AJ33" s="47">
        <v>0.27</v>
      </c>
      <c r="AK33" s="47">
        <v>0.27</v>
      </c>
      <c r="AL33" s="47">
        <v>0.42</v>
      </c>
      <c r="AM33" s="47">
        <v>0.42</v>
      </c>
      <c r="AN33" s="47">
        <v>0.42</v>
      </c>
      <c r="AO33" s="47">
        <v>0.42</v>
      </c>
      <c r="AP33" s="47">
        <v>0</v>
      </c>
      <c r="AQ33" s="47">
        <v>0</v>
      </c>
      <c r="AR33" s="47">
        <v>0</v>
      </c>
      <c r="AS33" s="47">
        <v>0</v>
      </c>
      <c r="AT33" s="47">
        <v>0</v>
      </c>
      <c r="AU33" s="47">
        <v>0</v>
      </c>
      <c r="AV33" s="47">
        <v>0</v>
      </c>
      <c r="AW33" s="47">
        <v>0</v>
      </c>
      <c r="AX33" s="47">
        <v>0</v>
      </c>
      <c r="AY33" s="47">
        <v>0</v>
      </c>
      <c r="AZ33" s="47">
        <v>0</v>
      </c>
      <c r="BA33" s="47">
        <v>0</v>
      </c>
      <c r="BB33" s="47">
        <v>0</v>
      </c>
      <c r="BC33" s="47">
        <v>0</v>
      </c>
      <c r="BD33" s="47">
        <v>0</v>
      </c>
      <c r="BE33" s="47">
        <v>0</v>
      </c>
      <c r="BF33" s="47">
        <v>0</v>
      </c>
      <c r="BG33" s="47">
        <v>0</v>
      </c>
      <c r="BH33" s="47">
        <v>0</v>
      </c>
      <c r="BI33" s="47">
        <v>0</v>
      </c>
      <c r="BJ33" s="47">
        <v>0</v>
      </c>
    </row>
    <row r="34" spans="1:62" s="40" customFormat="1" ht="20.25" customHeight="1">
      <c r="A34" s="46" t="s">
        <v>183</v>
      </c>
      <c r="B34" s="47">
        <v>167.26</v>
      </c>
      <c r="C34" s="47">
        <v>160.6</v>
      </c>
      <c r="D34" s="47">
        <v>143.33000000000001</v>
      </c>
      <c r="E34" s="47">
        <v>156.02000000000001</v>
      </c>
      <c r="F34" s="47">
        <v>158.88999999999999</v>
      </c>
      <c r="G34" s="47">
        <v>153.9</v>
      </c>
      <c r="H34" s="47">
        <v>154.12</v>
      </c>
      <c r="I34" s="47">
        <v>147.69999999999999</v>
      </c>
      <c r="J34" s="47">
        <v>177.76</v>
      </c>
      <c r="K34" s="47">
        <v>141.4</v>
      </c>
      <c r="L34" s="47">
        <v>143.72</v>
      </c>
      <c r="M34" s="47">
        <v>180.01</v>
      </c>
      <c r="N34" s="47">
        <v>165.87</v>
      </c>
      <c r="O34" s="47">
        <v>167.25</v>
      </c>
      <c r="P34" s="47">
        <v>144.21</v>
      </c>
      <c r="Q34" s="48">
        <v>150.91</v>
      </c>
      <c r="R34" s="47">
        <v>158.94999999999999</v>
      </c>
      <c r="S34" s="47">
        <v>160.87</v>
      </c>
      <c r="T34" s="47">
        <v>131.99</v>
      </c>
      <c r="U34" s="47">
        <v>162.09</v>
      </c>
      <c r="V34" s="47">
        <v>169.76</v>
      </c>
      <c r="W34" s="47">
        <v>171.09</v>
      </c>
      <c r="X34" s="47">
        <v>141.84</v>
      </c>
      <c r="Y34" s="47">
        <v>165.12</v>
      </c>
      <c r="Z34" s="47">
        <v>171.32</v>
      </c>
      <c r="AA34" s="47">
        <v>165.11</v>
      </c>
      <c r="AB34" s="47">
        <v>140.5</v>
      </c>
      <c r="AC34" s="47">
        <v>173.27</v>
      </c>
      <c r="AD34" s="47">
        <v>174.25</v>
      </c>
      <c r="AE34" s="47">
        <v>165.75</v>
      </c>
      <c r="AF34" s="47">
        <v>140.72</v>
      </c>
      <c r="AG34" s="47">
        <v>168.46</v>
      </c>
      <c r="AH34" s="47">
        <v>171.87</v>
      </c>
      <c r="AI34" s="47">
        <v>163.15</v>
      </c>
      <c r="AJ34" s="47">
        <v>130.27000000000001</v>
      </c>
      <c r="AK34" s="47">
        <v>168.65</v>
      </c>
      <c r="AL34" s="47">
        <v>168.1</v>
      </c>
      <c r="AM34" s="47">
        <v>169.02</v>
      </c>
      <c r="AN34" s="47">
        <v>145.4</v>
      </c>
      <c r="AO34" s="47">
        <v>178.31</v>
      </c>
      <c r="AP34" s="47">
        <v>176.56</v>
      </c>
      <c r="AQ34" s="47">
        <v>161.03</v>
      </c>
      <c r="AR34" s="47">
        <v>142.29</v>
      </c>
      <c r="AS34" s="47">
        <v>167.32</v>
      </c>
      <c r="AT34" s="47">
        <v>162.69999999999999</v>
      </c>
      <c r="AU34" s="47">
        <v>165</v>
      </c>
      <c r="AV34" s="47">
        <v>132.41999999999999</v>
      </c>
      <c r="AW34" s="47">
        <v>156.25</v>
      </c>
      <c r="AX34" s="47">
        <v>168.68</v>
      </c>
      <c r="AY34" s="47">
        <v>166.85</v>
      </c>
      <c r="AZ34" s="47">
        <v>135.19999999999999</v>
      </c>
      <c r="BA34" s="47">
        <v>164.01</v>
      </c>
      <c r="BB34" s="47">
        <v>169.94</v>
      </c>
      <c r="BC34" s="47">
        <v>159.77000000000001</v>
      </c>
      <c r="BD34" s="47">
        <v>114.4</v>
      </c>
      <c r="BE34" s="47">
        <v>179.38</v>
      </c>
      <c r="BF34" s="47">
        <v>170.69</v>
      </c>
      <c r="BG34" s="47">
        <v>165.82</v>
      </c>
      <c r="BH34" s="47">
        <v>121.09</v>
      </c>
      <c r="BI34" s="47">
        <v>170.49</v>
      </c>
      <c r="BJ34" s="47">
        <v>154.79</v>
      </c>
    </row>
    <row r="35" spans="1:62" s="40" customFormat="1" ht="20.25" customHeight="1">
      <c r="A35" s="46" t="s">
        <v>164</v>
      </c>
      <c r="B35" s="47">
        <v>18.079999999999998</v>
      </c>
      <c r="C35" s="47">
        <v>24.05</v>
      </c>
      <c r="D35" s="47">
        <v>31.73</v>
      </c>
      <c r="E35" s="47">
        <v>43.63</v>
      </c>
      <c r="F35" s="47">
        <v>47.15</v>
      </c>
      <c r="G35" s="47">
        <v>52.29</v>
      </c>
      <c r="H35" s="47">
        <v>59.88</v>
      </c>
      <c r="I35" s="47">
        <v>77.86</v>
      </c>
      <c r="J35" s="47">
        <v>97.83</v>
      </c>
      <c r="K35" s="47">
        <v>116.6</v>
      </c>
      <c r="L35" s="47">
        <v>129.81</v>
      </c>
      <c r="M35" s="47">
        <v>150.38999999999999</v>
      </c>
      <c r="N35" s="47">
        <v>159.56</v>
      </c>
      <c r="O35" s="47">
        <v>167.44</v>
      </c>
      <c r="P35" s="47">
        <v>181.1</v>
      </c>
      <c r="Q35" s="48">
        <v>204.95</v>
      </c>
      <c r="R35" s="47">
        <v>228.77</v>
      </c>
      <c r="S35" s="47">
        <v>243.77</v>
      </c>
      <c r="T35" s="47">
        <v>258.83</v>
      </c>
      <c r="U35" s="47">
        <v>291.19</v>
      </c>
      <c r="V35" s="47">
        <v>329.21</v>
      </c>
      <c r="W35" s="47">
        <v>352.42</v>
      </c>
      <c r="X35" s="47">
        <v>374.13</v>
      </c>
      <c r="Y35" s="47">
        <v>428.91</v>
      </c>
      <c r="Z35" s="47">
        <v>508.11</v>
      </c>
      <c r="AA35" s="47">
        <v>518.47</v>
      </c>
      <c r="AB35" s="47">
        <v>550.82000000000005</v>
      </c>
      <c r="AC35" s="47">
        <v>580.39</v>
      </c>
      <c r="AD35" s="47">
        <v>647.21</v>
      </c>
      <c r="AE35" s="47">
        <v>653.73</v>
      </c>
      <c r="AF35" s="47">
        <v>661.95</v>
      </c>
      <c r="AG35" s="47">
        <v>669</v>
      </c>
      <c r="AH35" s="47">
        <v>686.55</v>
      </c>
      <c r="AI35" s="47">
        <v>698.46</v>
      </c>
      <c r="AJ35" s="47">
        <v>705.4</v>
      </c>
      <c r="AK35" s="47">
        <v>707.15</v>
      </c>
      <c r="AL35" s="47">
        <v>730.54</v>
      </c>
      <c r="AM35" s="47">
        <v>728.71</v>
      </c>
      <c r="AN35" s="47">
        <v>746.69</v>
      </c>
      <c r="AO35" s="47">
        <v>743.06</v>
      </c>
      <c r="AP35" s="47">
        <v>739.91</v>
      </c>
      <c r="AQ35" s="47">
        <v>729.79</v>
      </c>
      <c r="AR35" s="47">
        <v>747.13</v>
      </c>
      <c r="AS35" s="47">
        <v>742.82</v>
      </c>
      <c r="AT35" s="47">
        <v>770.23</v>
      </c>
      <c r="AU35" s="47">
        <v>783.14</v>
      </c>
      <c r="AV35" s="47">
        <v>859.63</v>
      </c>
      <c r="AW35" s="47">
        <v>864.18</v>
      </c>
      <c r="AX35" s="47">
        <v>829</v>
      </c>
      <c r="AY35" s="47">
        <v>844.2</v>
      </c>
      <c r="AZ35" s="47">
        <v>863.97</v>
      </c>
      <c r="BA35" s="47">
        <v>853.74</v>
      </c>
      <c r="BB35" s="47">
        <v>838.84</v>
      </c>
      <c r="BC35" s="47">
        <v>850.37</v>
      </c>
      <c r="BD35" s="47">
        <v>848.86</v>
      </c>
      <c r="BE35" s="47">
        <v>945.53</v>
      </c>
      <c r="BF35" s="47">
        <v>871.31</v>
      </c>
      <c r="BG35" s="47">
        <v>885.62</v>
      </c>
      <c r="BH35" s="47">
        <v>887.15</v>
      </c>
      <c r="BI35" s="47">
        <v>987.42</v>
      </c>
      <c r="BJ35" s="47">
        <v>840.09</v>
      </c>
    </row>
    <row r="36" spans="1:62" s="40" customFormat="1" ht="20.25" customHeight="1">
      <c r="A36" s="46" t="s">
        <v>184</v>
      </c>
      <c r="B36" s="47">
        <v>351.95</v>
      </c>
      <c r="C36" s="47">
        <v>420.93</v>
      </c>
      <c r="D36" s="47">
        <v>414.07</v>
      </c>
      <c r="E36" s="47">
        <v>427.92</v>
      </c>
      <c r="F36" s="47">
        <v>432.76</v>
      </c>
      <c r="G36" s="47">
        <v>466.89</v>
      </c>
      <c r="H36" s="47">
        <v>456.02</v>
      </c>
      <c r="I36" s="47">
        <v>415.33</v>
      </c>
      <c r="J36" s="47">
        <v>1068.8599999999999</v>
      </c>
      <c r="K36" s="47">
        <v>441.52</v>
      </c>
      <c r="L36" s="47">
        <v>904.07</v>
      </c>
      <c r="M36" s="47">
        <v>1633.37</v>
      </c>
      <c r="N36" s="47">
        <v>1797.2</v>
      </c>
      <c r="O36" s="47">
        <v>2760.65</v>
      </c>
      <c r="P36" s="47">
        <v>2188.39</v>
      </c>
      <c r="Q36" s="48">
        <v>2086.52</v>
      </c>
      <c r="R36" s="47">
        <v>2218.4</v>
      </c>
      <c r="S36" s="47">
        <v>3055.2</v>
      </c>
      <c r="T36" s="47">
        <v>3563.48</v>
      </c>
      <c r="U36" s="47">
        <v>4248.3999999999996</v>
      </c>
      <c r="V36" s="47">
        <v>4352.01</v>
      </c>
      <c r="W36" s="47">
        <v>4411.04</v>
      </c>
      <c r="X36" s="47">
        <v>4384.2299999999996</v>
      </c>
      <c r="Y36" s="47">
        <v>5444.92</v>
      </c>
      <c r="Z36" s="47">
        <v>5615.82</v>
      </c>
      <c r="AA36" s="47">
        <v>4962.24</v>
      </c>
      <c r="AB36" s="47">
        <v>3462.42</v>
      </c>
      <c r="AC36" s="47">
        <v>4706.7</v>
      </c>
      <c r="AD36" s="47">
        <v>5906.57</v>
      </c>
      <c r="AE36" s="47">
        <v>4878.25</v>
      </c>
      <c r="AF36" s="47">
        <v>4798.4399999999996</v>
      </c>
      <c r="AG36" s="47">
        <v>4339.2299999999996</v>
      </c>
      <c r="AH36" s="47">
        <v>4762.76</v>
      </c>
      <c r="AI36" s="47">
        <v>5661.79</v>
      </c>
      <c r="AJ36" s="47">
        <v>5897.39</v>
      </c>
      <c r="AK36" s="47">
        <v>6814.04</v>
      </c>
      <c r="AL36" s="47">
        <v>5953.78</v>
      </c>
      <c r="AM36" s="47">
        <v>6107.56</v>
      </c>
      <c r="AN36" s="47">
        <v>6051.33</v>
      </c>
      <c r="AO36" s="47">
        <v>7192.99</v>
      </c>
      <c r="AP36" s="47">
        <v>7127.91</v>
      </c>
      <c r="AQ36" s="47">
        <v>6760.33</v>
      </c>
      <c r="AR36" s="47">
        <v>6093.48</v>
      </c>
      <c r="AS36" s="47">
        <v>6870.49</v>
      </c>
      <c r="AT36" s="47">
        <v>7130.06</v>
      </c>
      <c r="AU36" s="47">
        <v>6585.57</v>
      </c>
      <c r="AV36" s="47">
        <v>5994.31</v>
      </c>
      <c r="AW36" s="47">
        <v>7376.28</v>
      </c>
      <c r="AX36" s="47">
        <v>6687.63</v>
      </c>
      <c r="AY36" s="47">
        <v>4926.09</v>
      </c>
      <c r="AZ36" s="47">
        <v>6072.74</v>
      </c>
      <c r="BA36" s="47">
        <v>5040.29</v>
      </c>
      <c r="BB36" s="47">
        <v>5688.64</v>
      </c>
      <c r="BC36" s="47">
        <v>4121.49</v>
      </c>
      <c r="BD36" s="47">
        <v>4600.37</v>
      </c>
      <c r="BE36" s="47">
        <v>6389.03</v>
      </c>
      <c r="BF36" s="47">
        <v>6626.59</v>
      </c>
      <c r="BG36" s="47">
        <v>6224.97</v>
      </c>
      <c r="BH36" s="47">
        <v>6552.89</v>
      </c>
      <c r="BI36" s="47">
        <v>7090.17</v>
      </c>
      <c r="BJ36" s="47">
        <v>6412.97</v>
      </c>
    </row>
    <row r="37" spans="1:62" s="40" customFormat="1" ht="20.25" customHeight="1">
      <c r="A37" s="46" t="s">
        <v>185</v>
      </c>
      <c r="B37" s="47" t="s">
        <v>167</v>
      </c>
      <c r="C37" s="47" t="s">
        <v>167</v>
      </c>
      <c r="D37" s="47" t="s">
        <v>167</v>
      </c>
      <c r="E37" s="47" t="s">
        <v>167</v>
      </c>
      <c r="F37" s="47" t="s">
        <v>167</v>
      </c>
      <c r="G37" s="47" t="s">
        <v>167</v>
      </c>
      <c r="H37" s="47" t="s">
        <v>167</v>
      </c>
      <c r="I37" s="47" t="s">
        <v>167</v>
      </c>
      <c r="J37" s="47" t="s">
        <v>167</v>
      </c>
      <c r="K37" s="47" t="s">
        <v>167</v>
      </c>
      <c r="L37" s="47" t="s">
        <v>167</v>
      </c>
      <c r="M37" s="47" t="s">
        <v>167</v>
      </c>
      <c r="N37" s="47" t="s">
        <v>167</v>
      </c>
      <c r="O37" s="47" t="s">
        <v>167</v>
      </c>
      <c r="P37" s="47" t="s">
        <v>167</v>
      </c>
      <c r="Q37" s="48" t="s">
        <v>167</v>
      </c>
      <c r="R37" s="47" t="s">
        <v>167</v>
      </c>
      <c r="S37" s="47" t="s">
        <v>167</v>
      </c>
      <c r="T37" s="47" t="s">
        <v>167</v>
      </c>
      <c r="U37" s="47" t="s">
        <v>167</v>
      </c>
      <c r="V37" s="47" t="s">
        <v>167</v>
      </c>
      <c r="W37" s="47" t="s">
        <v>167</v>
      </c>
      <c r="X37" s="47" t="s">
        <v>167</v>
      </c>
      <c r="Y37" s="47" t="s">
        <v>167</v>
      </c>
      <c r="Z37" s="47" t="s">
        <v>167</v>
      </c>
      <c r="AA37" s="47" t="s">
        <v>167</v>
      </c>
      <c r="AB37" s="47" t="s">
        <v>167</v>
      </c>
      <c r="AC37" s="47" t="s">
        <v>167</v>
      </c>
      <c r="AD37" s="47" t="s">
        <v>167</v>
      </c>
      <c r="AE37" s="47" t="s">
        <v>167</v>
      </c>
      <c r="AF37" s="47" t="s">
        <v>167</v>
      </c>
      <c r="AG37" s="47" t="s">
        <v>167</v>
      </c>
      <c r="AH37" s="47">
        <v>33.729999999999997</v>
      </c>
      <c r="AI37" s="47">
        <v>33.729999999999997</v>
      </c>
      <c r="AJ37" s="47">
        <v>33.729999999999997</v>
      </c>
      <c r="AK37" s="47">
        <v>33.729999999999997</v>
      </c>
      <c r="AL37" s="47">
        <v>36.119999999999997</v>
      </c>
      <c r="AM37" s="47">
        <v>36.119999999999997</v>
      </c>
      <c r="AN37" s="47">
        <v>36.119999999999997</v>
      </c>
      <c r="AO37" s="47">
        <v>36.119999999999997</v>
      </c>
      <c r="AP37" s="47">
        <v>36.549999999999997</v>
      </c>
      <c r="AQ37" s="47">
        <v>36.549999999999997</v>
      </c>
      <c r="AR37" s="47">
        <v>36.549999999999997</v>
      </c>
      <c r="AS37" s="47">
        <v>36.549999999999997</v>
      </c>
      <c r="AT37" s="47">
        <v>37.200000000000003</v>
      </c>
      <c r="AU37" s="47">
        <v>37.200000000000003</v>
      </c>
      <c r="AV37" s="47">
        <v>37.200000000000003</v>
      </c>
      <c r="AW37" s="47">
        <v>37.200000000000003</v>
      </c>
      <c r="AX37" s="47">
        <v>36.82</v>
      </c>
      <c r="AY37" s="47">
        <v>36.82</v>
      </c>
      <c r="AZ37" s="47">
        <v>36.82</v>
      </c>
      <c r="BA37" s="47">
        <v>36.82</v>
      </c>
      <c r="BB37" s="47">
        <v>36.82</v>
      </c>
      <c r="BC37" s="47">
        <v>36.82</v>
      </c>
      <c r="BD37" s="47">
        <v>36.82</v>
      </c>
      <c r="BE37" s="47">
        <v>36.82</v>
      </c>
      <c r="BF37" s="47">
        <v>36.82</v>
      </c>
      <c r="BG37" s="47">
        <v>36.82</v>
      </c>
      <c r="BH37" s="47">
        <v>36.82</v>
      </c>
      <c r="BI37" s="47">
        <v>36.82</v>
      </c>
      <c r="BJ37" s="47">
        <v>35.92</v>
      </c>
    </row>
    <row r="38" spans="1:62" s="40" customFormat="1" ht="20.25" customHeight="1">
      <c r="A38" s="49" t="s">
        <v>168</v>
      </c>
      <c r="B38" s="50">
        <v>6248.68</v>
      </c>
      <c r="C38" s="50">
        <v>5252.75</v>
      </c>
      <c r="D38" s="50">
        <v>6756.78</v>
      </c>
      <c r="E38" s="50">
        <v>7922.05</v>
      </c>
      <c r="F38" s="50">
        <v>8075.46</v>
      </c>
      <c r="G38" s="50">
        <v>7983.78</v>
      </c>
      <c r="H38" s="50">
        <v>7698.03</v>
      </c>
      <c r="I38" s="50">
        <v>11454.9</v>
      </c>
      <c r="J38" s="50">
        <v>11002.34</v>
      </c>
      <c r="K38" s="50">
        <v>8134.07</v>
      </c>
      <c r="L38" s="50">
        <v>9508.2999999999993</v>
      </c>
      <c r="M38" s="50">
        <v>12603.83</v>
      </c>
      <c r="N38" s="51">
        <v>12313.25</v>
      </c>
      <c r="O38" s="51">
        <v>13221.8</v>
      </c>
      <c r="P38" s="51">
        <v>10797.07</v>
      </c>
      <c r="Q38" s="51">
        <v>16881.650000000001</v>
      </c>
      <c r="R38" s="51">
        <v>18333</v>
      </c>
      <c r="S38" s="51">
        <v>13164.91</v>
      </c>
      <c r="T38" s="51">
        <v>13381.409999999998</v>
      </c>
      <c r="U38" s="51">
        <v>19643.010000000002</v>
      </c>
      <c r="V38" s="51">
        <v>21744.579999999994</v>
      </c>
      <c r="W38" s="51">
        <v>19883.039999999997</v>
      </c>
      <c r="X38" s="51">
        <v>18004.82</v>
      </c>
      <c r="Y38" s="51">
        <v>23731.39</v>
      </c>
      <c r="Z38" s="51">
        <v>23539.58</v>
      </c>
      <c r="AA38" s="51">
        <v>19717.86</v>
      </c>
      <c r="AB38" s="51">
        <v>19291.02</v>
      </c>
      <c r="AC38" s="51">
        <v>20442.03</v>
      </c>
      <c r="AD38" s="51">
        <v>25277.809999999998</v>
      </c>
      <c r="AE38" s="51">
        <v>23446.530000000002</v>
      </c>
      <c r="AF38" s="51">
        <v>22577.640000000003</v>
      </c>
      <c r="AG38" s="51">
        <v>27576.639999999999</v>
      </c>
      <c r="AH38" s="51">
        <v>28625.34</v>
      </c>
      <c r="AI38" s="51">
        <v>24699.33</v>
      </c>
      <c r="AJ38" s="51">
        <v>24764.160000000003</v>
      </c>
      <c r="AK38" s="51">
        <v>32041.500000000007</v>
      </c>
      <c r="AL38" s="51">
        <v>31223.639999999992</v>
      </c>
      <c r="AM38" s="51">
        <v>26564.7</v>
      </c>
      <c r="AN38" s="51">
        <v>28969.460000000003</v>
      </c>
      <c r="AO38" s="51">
        <v>32968.18</v>
      </c>
      <c r="AP38" s="51">
        <v>41037.900000000009</v>
      </c>
      <c r="AQ38" s="51">
        <v>29501.289999999997</v>
      </c>
      <c r="AR38" s="51">
        <v>29153.200000000001</v>
      </c>
      <c r="AS38" s="51">
        <v>34586.410000000003</v>
      </c>
      <c r="AT38" s="51">
        <v>35002.76999999999</v>
      </c>
      <c r="AU38" s="51">
        <v>27102.41</v>
      </c>
      <c r="AV38" s="51">
        <v>23971.37</v>
      </c>
      <c r="AW38" s="51">
        <v>36112.780000000006</v>
      </c>
      <c r="AX38" s="51">
        <v>38483.11</v>
      </c>
      <c r="AY38" s="51">
        <v>30566.239999999998</v>
      </c>
      <c r="AZ38" s="51">
        <v>28241.64</v>
      </c>
      <c r="BA38" s="51">
        <v>38103.5</v>
      </c>
      <c r="BB38" s="51">
        <v>38013.99</v>
      </c>
      <c r="BC38" s="51">
        <v>27573.589999999997</v>
      </c>
      <c r="BD38" s="51">
        <v>30206.699999999997</v>
      </c>
      <c r="BE38" s="51">
        <v>40036.770000000004</v>
      </c>
      <c r="BF38" s="51">
        <v>40168.500000000007</v>
      </c>
      <c r="BG38" s="51">
        <v>33789.14</v>
      </c>
      <c r="BH38" s="51">
        <v>33268.500000000007</v>
      </c>
      <c r="BI38" s="51">
        <v>37479.75</v>
      </c>
      <c r="BJ38" s="51">
        <v>36927.64</v>
      </c>
    </row>
    <row r="39" spans="1:62" s="40" customFormat="1" ht="20.25" customHeight="1">
      <c r="A39" s="46" t="s">
        <v>186</v>
      </c>
      <c r="B39" s="47">
        <v>246.73</v>
      </c>
      <c r="C39" s="47">
        <v>246.73</v>
      </c>
      <c r="D39" s="47">
        <v>246.73</v>
      </c>
      <c r="E39" s="47">
        <v>246.73</v>
      </c>
      <c r="F39" s="47">
        <v>235.09</v>
      </c>
      <c r="G39" s="47">
        <v>230.2</v>
      </c>
      <c r="H39" s="47">
        <v>239.5</v>
      </c>
      <c r="I39" s="47">
        <v>380.67</v>
      </c>
      <c r="J39" s="47">
        <v>337.57</v>
      </c>
      <c r="K39" s="47">
        <v>349.02</v>
      </c>
      <c r="L39" s="47">
        <v>376.21</v>
      </c>
      <c r="M39" s="47">
        <v>366.26</v>
      </c>
      <c r="N39" s="48">
        <v>372.24</v>
      </c>
      <c r="O39" s="48">
        <v>360.43</v>
      </c>
      <c r="P39" s="48">
        <v>376.78</v>
      </c>
      <c r="Q39" s="48">
        <v>371.64</v>
      </c>
      <c r="R39" s="48">
        <v>474.68</v>
      </c>
      <c r="S39" s="48">
        <v>471.45</v>
      </c>
      <c r="T39" s="48">
        <v>491.08</v>
      </c>
      <c r="U39" s="48">
        <v>486.13</v>
      </c>
      <c r="V39" s="48">
        <v>608.24</v>
      </c>
      <c r="W39" s="48">
        <v>605.64</v>
      </c>
      <c r="X39" s="48">
        <v>684.65</v>
      </c>
      <c r="Y39" s="48">
        <v>685.37</v>
      </c>
      <c r="Z39" s="48">
        <v>728.2</v>
      </c>
      <c r="AA39" s="48">
        <v>625.74</v>
      </c>
      <c r="AB39" s="48">
        <v>677.47</v>
      </c>
      <c r="AC39" s="48">
        <v>709.82</v>
      </c>
      <c r="AD39" s="48">
        <v>845.03</v>
      </c>
      <c r="AE39" s="48">
        <v>822.58</v>
      </c>
      <c r="AF39" s="48">
        <v>868.11</v>
      </c>
      <c r="AG39" s="48">
        <v>851.36</v>
      </c>
      <c r="AH39" s="48">
        <v>872.98</v>
      </c>
      <c r="AI39" s="48">
        <v>872.98</v>
      </c>
      <c r="AJ39" s="48">
        <v>872.98</v>
      </c>
      <c r="AK39" s="48">
        <v>872.98</v>
      </c>
      <c r="AL39" s="48">
        <v>893.23</v>
      </c>
      <c r="AM39" s="48">
        <v>916.95</v>
      </c>
      <c r="AN39" s="48">
        <v>961.91</v>
      </c>
      <c r="AO39" s="48">
        <v>1020.95</v>
      </c>
      <c r="AP39" s="48">
        <v>1166.9100000000001</v>
      </c>
      <c r="AQ39" s="48">
        <v>1132.69</v>
      </c>
      <c r="AR39" s="48">
        <v>1097.2</v>
      </c>
      <c r="AS39" s="48">
        <v>1058.98</v>
      </c>
      <c r="AT39" s="48">
        <v>1173.8699999999999</v>
      </c>
      <c r="AU39" s="48">
        <v>1146.18</v>
      </c>
      <c r="AV39" s="48">
        <v>1155.8599999999999</v>
      </c>
      <c r="AW39" s="48">
        <v>1182.31</v>
      </c>
      <c r="AX39" s="48">
        <v>1220.8599999999999</v>
      </c>
      <c r="AY39" s="48">
        <v>1188.27</v>
      </c>
      <c r="AZ39" s="48">
        <v>1194.6600000000001</v>
      </c>
      <c r="BA39" s="48">
        <v>1229.56</v>
      </c>
      <c r="BB39" s="48">
        <v>1250.73</v>
      </c>
      <c r="BC39" s="48">
        <v>1226.0899999999999</v>
      </c>
      <c r="BD39" s="48">
        <v>1272.3599999999999</v>
      </c>
      <c r="BE39" s="48">
        <v>1298.21</v>
      </c>
      <c r="BF39" s="48">
        <v>1289.3599999999999</v>
      </c>
      <c r="BG39" s="47">
        <v>1312.45</v>
      </c>
      <c r="BH39" s="47">
        <v>1360.9</v>
      </c>
      <c r="BI39" s="47">
        <v>1374.92</v>
      </c>
      <c r="BJ39" s="47">
        <v>1322.36</v>
      </c>
    </row>
    <row r="40" spans="1:62" s="40" customFormat="1" ht="21" customHeight="1">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8"/>
      <c r="AU40" s="58"/>
      <c r="AV40" s="58"/>
      <c r="AX40" s="58"/>
      <c r="AY40" s="58"/>
      <c r="AZ40" s="58"/>
    </row>
    <row r="41" spans="1:62" s="40" customFormat="1" ht="33" customHeight="1">
      <c r="A41" s="44" t="s">
        <v>187</v>
      </c>
      <c r="B41" s="45" t="s">
        <v>92</v>
      </c>
      <c r="C41" s="45" t="s">
        <v>93</v>
      </c>
      <c r="D41" s="45" t="s">
        <v>94</v>
      </c>
      <c r="E41" s="45" t="s">
        <v>95</v>
      </c>
      <c r="F41" s="45" t="s">
        <v>96</v>
      </c>
      <c r="G41" s="45" t="s">
        <v>97</v>
      </c>
      <c r="H41" s="45" t="s">
        <v>98</v>
      </c>
      <c r="I41" s="45" t="s">
        <v>99</v>
      </c>
      <c r="J41" s="45" t="s">
        <v>100</v>
      </c>
      <c r="K41" s="45" t="s">
        <v>101</v>
      </c>
      <c r="L41" s="45" t="s">
        <v>102</v>
      </c>
      <c r="M41" s="45" t="s">
        <v>103</v>
      </c>
      <c r="N41" s="45" t="s">
        <v>104</v>
      </c>
      <c r="O41" s="45" t="s">
        <v>105</v>
      </c>
      <c r="P41" s="45" t="s">
        <v>106</v>
      </c>
      <c r="Q41" s="45" t="s">
        <v>107</v>
      </c>
      <c r="R41" s="45" t="s">
        <v>108</v>
      </c>
      <c r="S41" s="45" t="s">
        <v>109</v>
      </c>
      <c r="T41" s="45" t="s">
        <v>110</v>
      </c>
      <c r="U41" s="45" t="s">
        <v>111</v>
      </c>
      <c r="V41" s="45" t="s">
        <v>112</v>
      </c>
      <c r="W41" s="45" t="s">
        <v>113</v>
      </c>
      <c r="X41" s="45" t="s">
        <v>114</v>
      </c>
      <c r="Y41" s="45" t="s">
        <v>115</v>
      </c>
      <c r="Z41" s="45" t="s">
        <v>116</v>
      </c>
      <c r="AA41" s="45" t="s">
        <v>117</v>
      </c>
      <c r="AB41" s="45" t="s">
        <v>118</v>
      </c>
      <c r="AC41" s="45" t="s">
        <v>119</v>
      </c>
      <c r="AD41" s="45" t="s">
        <v>120</v>
      </c>
      <c r="AE41" s="45" t="s">
        <v>121</v>
      </c>
      <c r="AF41" s="45" t="s">
        <v>122</v>
      </c>
      <c r="AG41" s="45" t="s">
        <v>123</v>
      </c>
      <c r="AH41" s="45" t="s">
        <v>124</v>
      </c>
      <c r="AI41" s="45" t="s">
        <v>125</v>
      </c>
      <c r="AJ41" s="45" t="s">
        <v>126</v>
      </c>
      <c r="AK41" s="45" t="s">
        <v>127</v>
      </c>
      <c r="AL41" s="45" t="s">
        <v>128</v>
      </c>
      <c r="AM41" s="45" t="s">
        <v>129</v>
      </c>
      <c r="AN41" s="45" t="s">
        <v>130</v>
      </c>
      <c r="AO41" s="45" t="s">
        <v>131</v>
      </c>
      <c r="AP41" s="45" t="s">
        <v>132</v>
      </c>
      <c r="AQ41" s="45" t="s">
        <v>133</v>
      </c>
      <c r="AR41" s="45" t="s">
        <v>134</v>
      </c>
      <c r="AS41" s="45" t="s">
        <v>135</v>
      </c>
      <c r="AT41" s="45" t="s">
        <v>136</v>
      </c>
      <c r="AU41" s="45" t="s">
        <v>137</v>
      </c>
      <c r="AV41" s="45" t="s">
        <v>138</v>
      </c>
      <c r="AW41" s="45" t="s">
        <v>139</v>
      </c>
      <c r="AX41" s="45" t="s">
        <v>171</v>
      </c>
      <c r="AY41" s="45" t="s">
        <v>172</v>
      </c>
      <c r="AZ41" s="45" t="s">
        <v>173</v>
      </c>
      <c r="BA41" s="45" t="s">
        <v>143</v>
      </c>
      <c r="BB41" s="45" t="s">
        <v>144</v>
      </c>
      <c r="BC41" s="45" t="s">
        <v>145</v>
      </c>
      <c r="BD41" s="45" t="s">
        <v>146</v>
      </c>
      <c r="BE41" s="45" t="s">
        <v>147</v>
      </c>
      <c r="BF41" s="45" t="s">
        <v>148</v>
      </c>
      <c r="BG41" s="45" t="s">
        <v>149</v>
      </c>
      <c r="BH41" s="45" t="s">
        <v>150</v>
      </c>
      <c r="BI41" s="45" t="s">
        <v>151</v>
      </c>
      <c r="BJ41" s="45" t="s">
        <v>152</v>
      </c>
    </row>
    <row r="42" spans="1:62" s="40" customFormat="1" ht="20.25" customHeight="1">
      <c r="A42" s="46" t="s">
        <v>153</v>
      </c>
      <c r="B42" s="59">
        <v>22.04</v>
      </c>
      <c r="C42" s="59">
        <v>14.01</v>
      </c>
      <c r="D42" s="59">
        <v>22.02</v>
      </c>
      <c r="E42" s="59">
        <v>26.08</v>
      </c>
      <c r="F42" s="59">
        <v>26.88</v>
      </c>
      <c r="G42" s="59">
        <v>26.78</v>
      </c>
      <c r="H42" s="59">
        <v>19.559999999999999</v>
      </c>
      <c r="I42" s="59">
        <v>39.14</v>
      </c>
      <c r="J42" s="59">
        <v>33.11</v>
      </c>
      <c r="K42" s="59">
        <v>19.5</v>
      </c>
      <c r="L42" s="59">
        <v>21.42</v>
      </c>
      <c r="M42" s="59">
        <v>29.09</v>
      </c>
      <c r="N42" s="59">
        <v>28.81</v>
      </c>
      <c r="O42" s="59">
        <v>25.69</v>
      </c>
      <c r="P42" s="59">
        <v>17.3</v>
      </c>
      <c r="Q42" s="60">
        <v>38.07</v>
      </c>
      <c r="R42" s="59">
        <v>40.46</v>
      </c>
      <c r="S42" s="59">
        <v>17.75</v>
      </c>
      <c r="T42" s="59">
        <v>16.05</v>
      </c>
      <c r="U42" s="59">
        <v>32.07</v>
      </c>
      <c r="V42" s="59">
        <v>38.409999999999997</v>
      </c>
      <c r="W42" s="59">
        <v>24.92</v>
      </c>
      <c r="X42" s="59">
        <v>19.39</v>
      </c>
      <c r="Y42" s="59">
        <v>35.43</v>
      </c>
      <c r="Z42" s="59">
        <v>31.13</v>
      </c>
      <c r="AA42" s="59">
        <v>19.13</v>
      </c>
      <c r="AB42" s="59">
        <v>21.12</v>
      </c>
      <c r="AC42" s="59">
        <v>25.31</v>
      </c>
      <c r="AD42" s="59">
        <v>31.46</v>
      </c>
      <c r="AE42" s="59">
        <v>23.33</v>
      </c>
      <c r="AF42" s="59">
        <v>20.5</v>
      </c>
      <c r="AG42" s="59">
        <v>32.99</v>
      </c>
      <c r="AH42" s="59">
        <v>34.53</v>
      </c>
      <c r="AI42" s="59">
        <v>19.010000000000002</v>
      </c>
      <c r="AJ42" s="59">
        <v>19.010000000000002</v>
      </c>
      <c r="AK42" s="59">
        <v>33.36</v>
      </c>
      <c r="AL42" s="59">
        <v>33.619999999999997</v>
      </c>
      <c r="AM42" s="59">
        <v>20.12</v>
      </c>
      <c r="AN42" s="59">
        <v>22.12</v>
      </c>
      <c r="AO42" s="59">
        <v>29.73</v>
      </c>
      <c r="AP42" s="59">
        <v>42.33</v>
      </c>
      <c r="AQ42" s="59">
        <v>19.940000000000001</v>
      </c>
      <c r="AR42" s="59">
        <v>21.62</v>
      </c>
      <c r="AS42" s="59">
        <v>29.1</v>
      </c>
      <c r="AT42" s="59">
        <v>32.72</v>
      </c>
      <c r="AU42" s="59">
        <v>17.12</v>
      </c>
      <c r="AV42" s="59">
        <v>12.66</v>
      </c>
      <c r="AW42" s="59">
        <v>31.11</v>
      </c>
      <c r="AX42" s="59">
        <f>ROUND(100000*AX25/((SUM(AW7,AX7)/2)*24*90),2)</f>
        <v>37.76</v>
      </c>
      <c r="AY42" s="59">
        <f>ROUND(100000*AY25/((SUM(AX7,AY7)/2)*24*91),2)</f>
        <v>23.5</v>
      </c>
      <c r="AZ42" s="59">
        <f>ROUND(100000*AZ25/((SUM(AY7,AZ7)/2)*24*92),2)</f>
        <v>17.68</v>
      </c>
      <c r="BA42" s="59">
        <f>ROUND(100000*BA25/((SUM(AZ7,BA7)/2)*24*92),2)</f>
        <v>31.67</v>
      </c>
      <c r="BB42" s="59">
        <f>ROUND(100000*BB25/((SUM(BA7,BB7)/2)*24*90),2)</f>
        <v>31.79</v>
      </c>
      <c r="BC42" s="59">
        <f>ROUND(100000*BC25/((SUM(BB7,BC7)/2)*24*91),2)</f>
        <v>15.41</v>
      </c>
      <c r="BD42" s="59">
        <f>ROUND(100000*BD25/((SUM(BC7,BD7)/2)*24*92),2)</f>
        <v>20.13</v>
      </c>
      <c r="BE42" s="59">
        <f>ROUND(100000*BE25/((SUM(BD7,BE7)/2)*24*92),2)</f>
        <v>30.38</v>
      </c>
      <c r="BF42" s="59">
        <f>ROUND(100000*BF25/((SUM(BE7,BF7)/2)*24*91),2)</f>
        <v>32.64</v>
      </c>
      <c r="BG42" s="59">
        <f>ROUND(100000*BG25/((SUM(BF7,BG7)/2)*24*91),2)</f>
        <v>21.33</v>
      </c>
      <c r="BH42" s="59">
        <f>ROUND(100000*BH25/((SUM(BG7,BH7)/2)*24*92),2)</f>
        <v>19.739999999999998</v>
      </c>
      <c r="BI42" s="59">
        <f>ROUND(100000*BI25/((SUM(BH7,BI7)/2)*24*92),2)</f>
        <v>27.35</v>
      </c>
      <c r="BJ42" s="59">
        <f>ROUND(100000*BJ25/((SUM(BI7,BJ7)/2)*24*90),2)</f>
        <v>27.6</v>
      </c>
    </row>
    <row r="43" spans="1:62" s="40" customFormat="1" ht="20.25" customHeight="1">
      <c r="A43" s="46" t="s">
        <v>188</v>
      </c>
      <c r="B43" s="59">
        <v>32.659999999999997</v>
      </c>
      <c r="C43" s="59">
        <v>21.17</v>
      </c>
      <c r="D43" s="59">
        <v>31.4</v>
      </c>
      <c r="E43" s="59">
        <v>37.24</v>
      </c>
      <c r="F43" s="59">
        <v>33.39</v>
      </c>
      <c r="G43" s="59">
        <v>34.549999999999997</v>
      </c>
      <c r="H43" s="59">
        <v>30.96</v>
      </c>
      <c r="I43" s="59">
        <v>49.96</v>
      </c>
      <c r="J43" s="59">
        <v>34.56</v>
      </c>
      <c r="K43" s="59">
        <v>32.04</v>
      </c>
      <c r="L43" s="59">
        <v>29.75</v>
      </c>
      <c r="M43" s="59">
        <v>43.7</v>
      </c>
      <c r="N43" s="59">
        <v>40.729999999999997</v>
      </c>
      <c r="O43" s="59">
        <v>34.58</v>
      </c>
      <c r="P43" s="59">
        <v>24.73</v>
      </c>
      <c r="Q43" s="60">
        <v>50.35</v>
      </c>
      <c r="R43" s="59">
        <v>54.41</v>
      </c>
      <c r="S43" s="59">
        <v>24.41</v>
      </c>
      <c r="T43" s="59">
        <v>23.86</v>
      </c>
      <c r="U43" s="59">
        <v>47.55</v>
      </c>
      <c r="V43" s="59">
        <v>46.85</v>
      </c>
      <c r="W43" s="59">
        <v>33.590000000000003</v>
      </c>
      <c r="X43" s="59">
        <v>30.58</v>
      </c>
      <c r="Y43" s="59">
        <v>51.2</v>
      </c>
      <c r="Z43" s="59">
        <v>46.31</v>
      </c>
      <c r="AA43" s="59">
        <v>29.27</v>
      </c>
      <c r="AB43" s="59">
        <v>31.89</v>
      </c>
      <c r="AC43" s="59">
        <v>38.6</v>
      </c>
      <c r="AD43" s="59">
        <v>44.5</v>
      </c>
      <c r="AE43" s="59">
        <v>32.950000000000003</v>
      </c>
      <c r="AF43" s="59">
        <v>30.45</v>
      </c>
      <c r="AG43" s="59">
        <v>53.88</v>
      </c>
      <c r="AH43" s="59">
        <v>50.18</v>
      </c>
      <c r="AI43" s="59">
        <v>28.05</v>
      </c>
      <c r="AJ43" s="59">
        <v>28.76</v>
      </c>
      <c r="AK43" s="59">
        <v>49.53</v>
      </c>
      <c r="AL43" s="59">
        <v>47.8</v>
      </c>
      <c r="AM43" s="59">
        <v>30.82</v>
      </c>
      <c r="AN43" s="59">
        <v>34.53</v>
      </c>
      <c r="AO43" s="59">
        <v>47.4</v>
      </c>
      <c r="AP43" s="59">
        <v>61.17</v>
      </c>
      <c r="AQ43" s="59">
        <v>32.57</v>
      </c>
      <c r="AR43" s="59">
        <v>34.950000000000003</v>
      </c>
      <c r="AS43" s="59">
        <v>52.42</v>
      </c>
      <c r="AT43" s="59">
        <v>49.92</v>
      </c>
      <c r="AU43" s="59">
        <v>26.92</v>
      </c>
      <c r="AV43" s="59">
        <v>25.53</v>
      </c>
      <c r="AW43" s="59">
        <v>48.67</v>
      </c>
      <c r="AX43" s="59">
        <f>ROUND(100000*AX26/((SUM(AW8:AX9)/2)*24*90),2)</f>
        <v>49.06</v>
      </c>
      <c r="AY43" s="59">
        <f>ROUND(100000*AY26/((SUM(AX8:AY9)/2)*24*91),2)</f>
        <v>32.299999999999997</v>
      </c>
      <c r="AZ43" s="59">
        <f>ROUND(100000*AZ26/((SUM(AY8:AZ9)/2)*24*92),2)</f>
        <v>27.84</v>
      </c>
      <c r="BA43" s="59">
        <f>ROUND(100000*BA26/((SUM(AZ8:BA9)/2)*24*92),2)</f>
        <v>54.1</v>
      </c>
      <c r="BB43" s="59">
        <f>ROUND(100000*BB26/((SUM(BA8:BB9)/2)*24*90),2)</f>
        <v>50.13</v>
      </c>
      <c r="BC43" s="59">
        <f>ROUND(100000*BC26/((SUM(BB8:BC9)/2)*24*91),2)</f>
        <v>28.2</v>
      </c>
      <c r="BD43" s="59">
        <f>ROUND(100000*BD26/((SUM(BC8:BD9)/2)*24*92),2)</f>
        <v>31.98</v>
      </c>
      <c r="BE43" s="59">
        <f>ROUND(100000*BE26/((SUM(BD8:BE9)/2)*24*92),2)</f>
        <v>51.23</v>
      </c>
      <c r="BF43" s="59">
        <f>ROUND(100000*BF26/((SUM(BE8:BF9)/2)*24*91),2)</f>
        <v>45.28</v>
      </c>
      <c r="BG43" s="59">
        <f>ROUND(100000*BG26/((SUM(BF8:BG9)/2)*24*91),2)</f>
        <v>28.02</v>
      </c>
      <c r="BH43" s="59">
        <f>ROUND(100000*BH26/((SUM(BG8:BH9)/2)*24*92),2)</f>
        <v>26.55</v>
      </c>
      <c r="BI43" s="59">
        <f>ROUND(100000*BI26/((SUM(BH8:BI9)/2)*24*92),2)</f>
        <v>36.9</v>
      </c>
      <c r="BJ43" s="59">
        <f>ROUND(100000*BJ26/((SUM(BI8:BJ9)/2)*24*90),2)</f>
        <v>35.08</v>
      </c>
    </row>
    <row r="44" spans="1:62" s="40" customFormat="1" ht="20.25" customHeight="1">
      <c r="A44" s="46" t="s">
        <v>157</v>
      </c>
      <c r="B44" s="59">
        <v>8.57</v>
      </c>
      <c r="C44" s="59">
        <v>12.31</v>
      </c>
      <c r="D44" s="59">
        <v>11.44</v>
      </c>
      <c r="E44" s="59">
        <v>4.95</v>
      </c>
      <c r="F44" s="59">
        <v>6.12</v>
      </c>
      <c r="G44" s="59">
        <v>17.23</v>
      </c>
      <c r="H44" s="59">
        <v>13.49</v>
      </c>
      <c r="I44" s="59">
        <v>3.47</v>
      </c>
      <c r="J44" s="59">
        <v>7.07</v>
      </c>
      <c r="K44" s="59">
        <v>14.64</v>
      </c>
      <c r="L44" s="59">
        <v>16.27</v>
      </c>
      <c r="M44" s="59">
        <v>4.88</v>
      </c>
      <c r="N44" s="59">
        <v>3.21</v>
      </c>
      <c r="O44" s="59">
        <v>13.31</v>
      </c>
      <c r="P44" s="59">
        <v>14.94</v>
      </c>
      <c r="Q44" s="60">
        <v>4.99</v>
      </c>
      <c r="R44" s="59">
        <v>5.5</v>
      </c>
      <c r="S44" s="59">
        <v>13.31</v>
      </c>
      <c r="T44" s="59">
        <v>13.51</v>
      </c>
      <c r="U44" s="59">
        <v>4.58</v>
      </c>
      <c r="V44" s="59">
        <v>6.46</v>
      </c>
      <c r="W44" s="59">
        <v>17.600000000000001</v>
      </c>
      <c r="X44" s="59">
        <v>14.47</v>
      </c>
      <c r="Y44" s="59">
        <v>3.95</v>
      </c>
      <c r="Z44" s="59">
        <v>6.49</v>
      </c>
      <c r="AA44" s="59">
        <v>15.82</v>
      </c>
      <c r="AB44" s="59">
        <v>14.62</v>
      </c>
      <c r="AC44" s="59">
        <v>5.0999999999999996</v>
      </c>
      <c r="AD44" s="59">
        <v>6.16</v>
      </c>
      <c r="AE44" s="59">
        <v>17.04</v>
      </c>
      <c r="AF44" s="59">
        <v>14.38</v>
      </c>
      <c r="AG44" s="59">
        <v>4.71</v>
      </c>
      <c r="AH44" s="59">
        <v>6.44</v>
      </c>
      <c r="AI44" s="59">
        <v>17.27</v>
      </c>
      <c r="AJ44" s="59">
        <v>15.57</v>
      </c>
      <c r="AK44" s="59">
        <v>5.15</v>
      </c>
      <c r="AL44" s="59">
        <v>6.77</v>
      </c>
      <c r="AM44" s="59">
        <v>16.02</v>
      </c>
      <c r="AN44" s="59">
        <v>15.34</v>
      </c>
      <c r="AO44" s="59">
        <v>4.7300000000000004</v>
      </c>
      <c r="AP44" s="59">
        <v>6.47</v>
      </c>
      <c r="AQ44" s="59">
        <v>17.670000000000002</v>
      </c>
      <c r="AR44" s="59">
        <v>13.75</v>
      </c>
      <c r="AS44" s="59">
        <v>4.54</v>
      </c>
      <c r="AT44" s="59">
        <v>5.85</v>
      </c>
      <c r="AU44" s="59">
        <v>16.079999999999998</v>
      </c>
      <c r="AV44" s="59">
        <v>13.35</v>
      </c>
      <c r="AW44" s="59">
        <v>4.74</v>
      </c>
      <c r="AX44" s="59">
        <f>ROUND(100000*AX28/((SUM(AW11,AX11)/2)*24*90),2)</f>
        <v>6.63</v>
      </c>
      <c r="AY44" s="59">
        <f>ROUND(100000*AY28/((SUM(AX11,AY11)/2)*24*91),2)</f>
        <v>15.99</v>
      </c>
      <c r="AZ44" s="59">
        <f>ROUND(100000*AZ28/((SUM(AY11,AZ11)/2)*24*92),2)</f>
        <v>14.8</v>
      </c>
      <c r="BA44" s="59">
        <f>ROUND(100000*BA28/((SUM(AZ11,BA11)/2)*24*92),2)</f>
        <v>5.28</v>
      </c>
      <c r="BB44" s="59">
        <f>ROUND(100000*BB28/((SUM(BA11,BB11)/2)*24*90),2)</f>
        <v>5.77</v>
      </c>
      <c r="BC44" s="59">
        <f>ROUND(100000*BC28/((SUM(BB11,BC11)/2)*24*91),2)</f>
        <v>16.8</v>
      </c>
      <c r="BD44" s="59">
        <f>ROUND(100000*BD28/((SUM(BC11,BD11)/2)*24*92),2)</f>
        <v>13.07</v>
      </c>
      <c r="BE44" s="59">
        <f>ROUND(100000*BE28/((SUM(BD11,BE11)/2)*24*92),2)</f>
        <v>5.03</v>
      </c>
      <c r="BF44" s="59">
        <f>ROUND(100000*BF28/((SUM(BE11,BF11)/2)*24*91),2)</f>
        <v>5.39</v>
      </c>
      <c r="BG44" s="59">
        <f>ROUND(100000*BG28/((SUM(BF11,BG11)/2)*24*91),2)</f>
        <v>15.17</v>
      </c>
      <c r="BH44" s="59">
        <f>ROUND(100000*BH28/((SUM(BG11,BH11)/2)*24*92),2)</f>
        <v>13.73</v>
      </c>
      <c r="BI44" s="59">
        <f>ROUND(100000*BI28/((SUM(BH11,BI11)/2)*24*92),2)</f>
        <v>4.4000000000000004</v>
      </c>
      <c r="BJ44" s="59">
        <f>ROUND(100000*BJ28/((SUM(BI11,BJ11)/2)*24*90),2)</f>
        <v>7.11</v>
      </c>
    </row>
    <row r="45" spans="1:62" s="40" customFormat="1" ht="20.25" customHeight="1">
      <c r="A45" s="46" t="s">
        <v>189</v>
      </c>
      <c r="B45" s="59">
        <v>23.85</v>
      </c>
      <c r="C45" s="59">
        <v>18.22</v>
      </c>
      <c r="D45" s="59">
        <v>23.57</v>
      </c>
      <c r="E45" s="59">
        <v>34.03</v>
      </c>
      <c r="F45" s="59">
        <v>36.409999999999997</v>
      </c>
      <c r="G45" s="59">
        <v>31.3</v>
      </c>
      <c r="H45" s="59">
        <v>33.32</v>
      </c>
      <c r="I45" s="59">
        <v>54.42</v>
      </c>
      <c r="J45" s="59">
        <v>49.75</v>
      </c>
      <c r="K45" s="59">
        <v>21.63</v>
      </c>
      <c r="L45" s="59">
        <v>28.28</v>
      </c>
      <c r="M45" s="59">
        <v>43.81</v>
      </c>
      <c r="N45" s="59">
        <v>34.25</v>
      </c>
      <c r="O45" s="59">
        <v>26.16</v>
      </c>
      <c r="P45" s="59">
        <v>19.79</v>
      </c>
      <c r="Q45" s="60">
        <v>46.11</v>
      </c>
      <c r="R45" s="59">
        <v>60.63</v>
      </c>
      <c r="S45" s="59">
        <v>29.67</v>
      </c>
      <c r="T45" s="59">
        <v>20.49</v>
      </c>
      <c r="U45" s="59">
        <v>45.97</v>
      </c>
      <c r="V45" s="59">
        <v>53.69</v>
      </c>
      <c r="W45" s="59">
        <v>37.49</v>
      </c>
      <c r="X45" s="59">
        <v>26.67</v>
      </c>
      <c r="Y45" s="59">
        <v>47.08</v>
      </c>
      <c r="Z45" s="59">
        <v>53.58</v>
      </c>
      <c r="AA45" s="59">
        <v>23.96</v>
      </c>
      <c r="AB45" s="59">
        <v>28.88</v>
      </c>
      <c r="AC45" s="59">
        <v>30</v>
      </c>
      <c r="AD45" s="59">
        <v>45.42</v>
      </c>
      <c r="AE45" s="59">
        <v>21.55</v>
      </c>
      <c r="AF45" s="59">
        <v>30.88</v>
      </c>
      <c r="AG45" s="59">
        <v>47.38</v>
      </c>
      <c r="AH45" s="59">
        <v>38.659999999999997</v>
      </c>
      <c r="AI45" s="59">
        <v>23.26</v>
      </c>
      <c r="AJ45" s="59">
        <v>21.48</v>
      </c>
      <c r="AK45" s="59">
        <v>49.05</v>
      </c>
      <c r="AL45" s="59">
        <v>46.69</v>
      </c>
      <c r="AM45" s="59">
        <v>20.329999999999998</v>
      </c>
      <c r="AN45" s="59">
        <v>33.94</v>
      </c>
      <c r="AO45" s="59">
        <v>43.47</v>
      </c>
      <c r="AP45" s="59">
        <v>60.22</v>
      </c>
      <c r="AQ45" s="59">
        <v>24.55</v>
      </c>
      <c r="AR45" s="59">
        <v>28.43</v>
      </c>
      <c r="AS45" s="59">
        <v>52.89</v>
      </c>
      <c r="AT45" s="59">
        <v>43.36</v>
      </c>
      <c r="AU45" s="59">
        <v>24.18</v>
      </c>
      <c r="AV45" s="59">
        <v>13.48</v>
      </c>
      <c r="AW45" s="59">
        <v>49.65</v>
      </c>
      <c r="AX45" s="59">
        <f>ROUND(100000*AX29/((SUM(AW12,AW13,AX12,AX13)/2)*24*90),2)</f>
        <v>47.8</v>
      </c>
      <c r="AY45" s="59">
        <f>ROUND(100000*AY29/((SUM(AX12,AX13,AY12,AY13)/2)*24*91),2)</f>
        <v>24.16</v>
      </c>
      <c r="AZ45" s="59">
        <f>ROUND(100000*AZ29/((SUM(AY12,AY13,AZ12,AZ13)/2)*24*92),2)</f>
        <v>18.54</v>
      </c>
      <c r="BA45" s="59">
        <f>ROUND(100000*BA29/((SUM(AZ12,AZ13,BA12,BA13)/2)*24*92),2)</f>
        <v>46.43</v>
      </c>
      <c r="BB45" s="59">
        <f>ROUND(100000*BB29/((SUM(BA12,BA13,BB12,BB13)/2)*24*90),2)</f>
        <v>43.13</v>
      </c>
      <c r="BC45" s="59">
        <f>ROUND(100000*BC29/((SUM(BB12,BB13,BC12,BC13)/2)*24*91),2)</f>
        <v>18.940000000000001</v>
      </c>
      <c r="BD45" s="59">
        <f>ROUND(100000*BD29/((SUM(BC12,BC13,BD12,BD13)/2)*24*92),2)</f>
        <v>27.58</v>
      </c>
      <c r="BE45" s="59">
        <f>ROUND(100000*BE29/((SUM(BD12,BD13,BE12,BE13)/2)*24*92),2)</f>
        <v>46.04</v>
      </c>
      <c r="BF45" s="59">
        <f>ROUND(100000*BF29/((SUM(BE12,BE13,BF12,BF13)/2)*24*91),2)</f>
        <v>49.81</v>
      </c>
      <c r="BG45" s="59">
        <f>ROUND(100000*BG29/((SUM(BF12,BF13,BG12,BG13)/2)*24*91),2)</f>
        <v>25.71</v>
      </c>
      <c r="BH45" s="59">
        <f>ROUND(100000*BH29/((SUM(BG12,BG13,BH12,BH13)/2)*24*92),2)</f>
        <v>27.16</v>
      </c>
      <c r="BI45" s="59">
        <f>ROUND(100000*BI29/((SUM(BH12,BH13,BI12,BI13)/2)*24*92),2)</f>
        <v>36.44</v>
      </c>
      <c r="BJ45" s="59">
        <f>ROUND(100000*BJ29/((SUM(BI12,BI13,BJ12,BJ13)/2)*24*90),2)</f>
        <v>40.36</v>
      </c>
    </row>
    <row r="46" spans="1:62" s="40" customFormat="1" ht="20.25" customHeight="1">
      <c r="A46" s="46" t="s">
        <v>160</v>
      </c>
      <c r="B46" s="59">
        <v>60.85</v>
      </c>
      <c r="C46" s="59">
        <v>58.24</v>
      </c>
      <c r="D46" s="59">
        <v>57.78</v>
      </c>
      <c r="E46" s="59">
        <v>58.72</v>
      </c>
      <c r="F46" s="59">
        <v>59.26</v>
      </c>
      <c r="G46" s="59">
        <v>57.26</v>
      </c>
      <c r="H46" s="59">
        <v>56.7</v>
      </c>
      <c r="I46" s="59">
        <v>58.3</v>
      </c>
      <c r="J46" s="59">
        <v>57.28</v>
      </c>
      <c r="K46" s="59">
        <v>56.83</v>
      </c>
      <c r="L46" s="59">
        <v>56.84</v>
      </c>
      <c r="M46" s="59">
        <v>56.76</v>
      </c>
      <c r="N46" s="59">
        <v>57.36</v>
      </c>
      <c r="O46" s="59">
        <v>56.36</v>
      </c>
      <c r="P46" s="59">
        <v>54.89</v>
      </c>
      <c r="Q46" s="60">
        <v>56.67</v>
      </c>
      <c r="R46" s="59">
        <v>55.86</v>
      </c>
      <c r="S46" s="59">
        <v>54.85</v>
      </c>
      <c r="T46" s="59">
        <v>53.14</v>
      </c>
      <c r="U46" s="59">
        <v>54.13</v>
      </c>
      <c r="V46" s="59">
        <v>54.16</v>
      </c>
      <c r="W46" s="59">
        <v>52.27</v>
      </c>
      <c r="X46" s="59">
        <v>51.24</v>
      </c>
      <c r="Y46" s="59">
        <v>52.07</v>
      </c>
      <c r="Z46" s="59">
        <v>52.54</v>
      </c>
      <c r="AA46" s="59">
        <v>50.49</v>
      </c>
      <c r="AB46" s="59">
        <v>49.4</v>
      </c>
      <c r="AC46" s="59">
        <v>49.3</v>
      </c>
      <c r="AD46" s="59">
        <v>47.68</v>
      </c>
      <c r="AE46" s="59">
        <v>45.47</v>
      </c>
      <c r="AF46" s="59">
        <v>45.16</v>
      </c>
      <c r="AG46" s="59">
        <v>45.3</v>
      </c>
      <c r="AH46" s="59">
        <v>43.72</v>
      </c>
      <c r="AI46" s="59">
        <v>42.06</v>
      </c>
      <c r="AJ46" s="59">
        <v>40.83</v>
      </c>
      <c r="AK46" s="59">
        <v>41.55</v>
      </c>
      <c r="AL46" s="59">
        <v>40.65</v>
      </c>
      <c r="AM46" s="59">
        <v>38.700000000000003</v>
      </c>
      <c r="AN46" s="59">
        <v>38.229999999999997</v>
      </c>
      <c r="AO46" s="59">
        <v>39.1</v>
      </c>
      <c r="AP46" s="59">
        <v>38.729999999999997</v>
      </c>
      <c r="AQ46" s="59">
        <v>37.659999999999997</v>
      </c>
      <c r="AR46" s="59">
        <v>36.71</v>
      </c>
      <c r="AS46" s="59">
        <v>37.869999999999997</v>
      </c>
      <c r="AT46" s="59">
        <v>36.74</v>
      </c>
      <c r="AU46" s="59">
        <v>35.72</v>
      </c>
      <c r="AV46" s="59">
        <v>35.28</v>
      </c>
      <c r="AW46" s="59">
        <v>35.68</v>
      </c>
      <c r="AX46" s="59">
        <f>ROUND(100000*AX30/((SUM(AW14,AX14)/2)*24*90),2)</f>
        <v>34.35</v>
      </c>
      <c r="AY46" s="59">
        <f>ROUND(100000*AY30/((SUM(AX14,AY14)/2)*24*91),2)</f>
        <v>33.729999999999997</v>
      </c>
      <c r="AZ46" s="59">
        <f t="shared" ref="AZ46:BA48" si="0">ROUND(100000*AZ30/((SUM(AY14,AZ14)/2)*24*92),2)</f>
        <v>32.54</v>
      </c>
      <c r="BA46" s="59">
        <f t="shared" si="0"/>
        <v>33.130000000000003</v>
      </c>
      <c r="BB46" s="59">
        <f>ROUND(100000*BB30/((SUM(BA14,BB14)/2)*24*90),2)</f>
        <v>33.39</v>
      </c>
      <c r="BC46" s="59">
        <f>ROUND(100000*BC30/((SUM(BB14,BC14)/2)*24*91),2)</f>
        <v>32.020000000000003</v>
      </c>
      <c r="BD46" s="59">
        <f t="shared" ref="BD46:BE48" si="1">ROUND(100000*BD30/((SUM(BC14,BD14)/2)*24*92),2)</f>
        <v>32.229999999999997</v>
      </c>
      <c r="BE46" s="59">
        <f t="shared" si="1"/>
        <v>31.43</v>
      </c>
      <c r="BF46" s="59">
        <f t="shared" ref="BF46:BG48" si="2">ROUND(100000*BF30/((SUM(BE14,BF14)/2)*24*91),2)</f>
        <v>31.69</v>
      </c>
      <c r="BG46" s="59">
        <f t="shared" si="2"/>
        <v>31.91</v>
      </c>
      <c r="BH46" s="59">
        <f t="shared" ref="BH46:BI48" si="3">ROUND(100000*BH30/((SUM(BG14,BH14)/2)*24*92),2)</f>
        <v>30.48</v>
      </c>
      <c r="BI46" s="59">
        <f t="shared" si="3"/>
        <v>29.74</v>
      </c>
      <c r="BJ46" s="59">
        <f>ROUND(100000*BJ30/((SUM(BI14,BJ14)/2)*24*90),2)</f>
        <v>29.45</v>
      </c>
    </row>
    <row r="47" spans="1:62" s="40" customFormat="1" ht="20.25" customHeight="1">
      <c r="A47" s="46" t="s">
        <v>161</v>
      </c>
      <c r="B47" s="59">
        <v>47.51</v>
      </c>
      <c r="C47" s="59">
        <v>46.77</v>
      </c>
      <c r="D47" s="59">
        <v>43.86</v>
      </c>
      <c r="E47" s="59">
        <v>42.87</v>
      </c>
      <c r="F47" s="59">
        <v>45.33</v>
      </c>
      <c r="G47" s="59">
        <v>46.2</v>
      </c>
      <c r="H47" s="59">
        <v>43.45</v>
      </c>
      <c r="I47" s="59">
        <v>44.91</v>
      </c>
      <c r="J47" s="59">
        <v>43.19</v>
      </c>
      <c r="K47" s="59">
        <v>41.35</v>
      </c>
      <c r="L47" s="59">
        <v>37.86</v>
      </c>
      <c r="M47" s="59">
        <v>39.9</v>
      </c>
      <c r="N47" s="59">
        <v>40.75</v>
      </c>
      <c r="O47" s="59">
        <v>47.25</v>
      </c>
      <c r="P47" s="59">
        <v>41.72</v>
      </c>
      <c r="Q47" s="60">
        <v>44.48</v>
      </c>
      <c r="R47" s="59">
        <v>42.73</v>
      </c>
      <c r="S47" s="59">
        <v>46.89</v>
      </c>
      <c r="T47" s="59">
        <v>42.03</v>
      </c>
      <c r="U47" s="59">
        <v>42.81</v>
      </c>
      <c r="V47" s="59">
        <v>45.13</v>
      </c>
      <c r="W47" s="59">
        <v>46.09</v>
      </c>
      <c r="X47" s="59">
        <v>42.43</v>
      </c>
      <c r="Y47" s="59">
        <v>43.13</v>
      </c>
      <c r="Z47" s="59">
        <v>44.33</v>
      </c>
      <c r="AA47" s="59">
        <v>44.67</v>
      </c>
      <c r="AB47" s="59">
        <v>40.28</v>
      </c>
      <c r="AC47" s="59">
        <v>41.26</v>
      </c>
      <c r="AD47" s="59">
        <v>45.28</v>
      </c>
      <c r="AE47" s="59">
        <v>46.05</v>
      </c>
      <c r="AF47" s="59">
        <v>42.75</v>
      </c>
      <c r="AG47" s="59">
        <v>44.8</v>
      </c>
      <c r="AH47" s="59">
        <v>45.73</v>
      </c>
      <c r="AI47" s="59">
        <v>48.87</v>
      </c>
      <c r="AJ47" s="59">
        <v>41.89</v>
      </c>
      <c r="AK47" s="59">
        <v>47.39</v>
      </c>
      <c r="AL47" s="59">
        <v>49.42</v>
      </c>
      <c r="AM47" s="59">
        <v>50.12</v>
      </c>
      <c r="AN47" s="59">
        <v>46.74</v>
      </c>
      <c r="AO47" s="59">
        <v>48</v>
      </c>
      <c r="AP47" s="59">
        <v>49.89</v>
      </c>
      <c r="AQ47" s="59">
        <v>51.81</v>
      </c>
      <c r="AR47" s="59">
        <v>46.53</v>
      </c>
      <c r="AS47" s="59">
        <v>48.87</v>
      </c>
      <c r="AT47" s="59">
        <v>49.05</v>
      </c>
      <c r="AU47" s="59">
        <v>50.93</v>
      </c>
      <c r="AV47" s="59">
        <v>44.91</v>
      </c>
      <c r="AW47" s="59">
        <v>47.56</v>
      </c>
      <c r="AX47" s="59">
        <f>ROUND(100000*AX31/((SUM(AW15,AX15)/2)*24*90),2)</f>
        <v>47.77</v>
      </c>
      <c r="AY47" s="59">
        <f>ROUND(100000*AY31/((SUM(AX15,AY15)/2)*24*91),2)</f>
        <v>46.55</v>
      </c>
      <c r="AZ47" s="59">
        <f t="shared" si="0"/>
        <v>39.159999999999997</v>
      </c>
      <c r="BA47" s="59">
        <f t="shared" si="0"/>
        <v>39.58</v>
      </c>
      <c r="BB47" s="59">
        <f>ROUND(100000*BB31/((SUM(BA15,BB15)/2)*24*90),2)</f>
        <v>45.57</v>
      </c>
      <c r="BC47" s="59">
        <f>ROUND(100000*BC31/((SUM(BB15,BC15)/2)*24*91),2)</f>
        <v>45.65</v>
      </c>
      <c r="BD47" s="59">
        <f t="shared" si="1"/>
        <v>40.47</v>
      </c>
      <c r="BE47" s="59">
        <f t="shared" si="1"/>
        <v>38.14</v>
      </c>
      <c r="BF47" s="59">
        <f t="shared" si="2"/>
        <v>42.67</v>
      </c>
      <c r="BG47" s="59">
        <f t="shared" si="2"/>
        <v>44.09</v>
      </c>
      <c r="BH47" s="59">
        <f t="shared" si="3"/>
        <v>39.89</v>
      </c>
      <c r="BI47" s="59">
        <f t="shared" si="3"/>
        <v>37.17</v>
      </c>
      <c r="BJ47" s="59">
        <f>ROUND(100000*BJ31/((SUM(BI15,BJ15)/2)*24*90),2)</f>
        <v>42.93</v>
      </c>
    </row>
    <row r="48" spans="1:62" s="40" customFormat="1" ht="20.25" customHeight="1">
      <c r="A48" s="46" t="s">
        <v>162</v>
      </c>
      <c r="B48" s="59">
        <v>44.06</v>
      </c>
      <c r="C48" s="59">
        <v>42.46</v>
      </c>
      <c r="D48" s="59">
        <v>41.45</v>
      </c>
      <c r="E48" s="59">
        <v>42.76</v>
      </c>
      <c r="F48" s="59">
        <v>41.86</v>
      </c>
      <c r="G48" s="59">
        <v>39.97</v>
      </c>
      <c r="H48" s="59">
        <v>40.5</v>
      </c>
      <c r="I48" s="59">
        <v>37.33</v>
      </c>
      <c r="J48" s="59">
        <v>38.72</v>
      </c>
      <c r="K48" s="59">
        <v>39.56</v>
      </c>
      <c r="L48" s="59">
        <v>42.24</v>
      </c>
      <c r="M48" s="59">
        <v>40.56</v>
      </c>
      <c r="N48" s="59">
        <v>36.549999999999997</v>
      </c>
      <c r="O48" s="59">
        <v>33.94</v>
      </c>
      <c r="P48" s="59">
        <v>34.81</v>
      </c>
      <c r="Q48" s="60">
        <v>34.33</v>
      </c>
      <c r="R48" s="59">
        <v>38.08</v>
      </c>
      <c r="S48" s="59">
        <v>35.06</v>
      </c>
      <c r="T48" s="59">
        <v>35.159999999999997</v>
      </c>
      <c r="U48" s="59">
        <v>33.229999999999997</v>
      </c>
      <c r="V48" s="59">
        <v>37.299999999999997</v>
      </c>
      <c r="W48" s="59">
        <v>33.090000000000003</v>
      </c>
      <c r="X48" s="59">
        <v>35.51</v>
      </c>
      <c r="Y48" s="59">
        <v>33.799999999999997</v>
      </c>
      <c r="Z48" s="59">
        <v>35.659999999999997</v>
      </c>
      <c r="AA48" s="59">
        <v>30.48</v>
      </c>
      <c r="AB48" s="59">
        <v>31.82</v>
      </c>
      <c r="AC48" s="59">
        <v>31.87</v>
      </c>
      <c r="AD48" s="59">
        <v>37.15</v>
      </c>
      <c r="AE48" s="59">
        <v>34.950000000000003</v>
      </c>
      <c r="AF48" s="59">
        <v>36.49</v>
      </c>
      <c r="AG48" s="59">
        <v>35.549999999999997</v>
      </c>
      <c r="AH48" s="59">
        <v>36.270000000000003</v>
      </c>
      <c r="AI48" s="59">
        <v>35.15</v>
      </c>
      <c r="AJ48" s="59">
        <v>34.770000000000003</v>
      </c>
      <c r="AK48" s="59">
        <v>34.770000000000003</v>
      </c>
      <c r="AL48" s="59">
        <v>36.17</v>
      </c>
      <c r="AM48" s="59">
        <v>36.51</v>
      </c>
      <c r="AN48" s="59">
        <v>38.08</v>
      </c>
      <c r="AO48" s="59">
        <v>37.770000000000003</v>
      </c>
      <c r="AP48" s="59">
        <v>39.229999999999997</v>
      </c>
      <c r="AQ48" s="59">
        <v>37.49</v>
      </c>
      <c r="AR48" s="59">
        <v>35.24</v>
      </c>
      <c r="AS48" s="59">
        <v>32.96</v>
      </c>
      <c r="AT48" s="59">
        <v>36.979999999999997</v>
      </c>
      <c r="AU48" s="59">
        <v>35.61</v>
      </c>
      <c r="AV48" s="59">
        <v>35.409999999999997</v>
      </c>
      <c r="AW48" s="59">
        <v>36.130000000000003</v>
      </c>
      <c r="AX48" s="59">
        <f>ROUND(100000*AX32/((SUM(AW16,AX16)/2)*24*90),2)</f>
        <v>37.9</v>
      </c>
      <c r="AY48" s="59">
        <f>ROUND(100000*AY32/((SUM(AX16,AY16)/2)*24*91),2)</f>
        <v>35.53</v>
      </c>
      <c r="AZ48" s="59">
        <f t="shared" si="0"/>
        <v>35.33</v>
      </c>
      <c r="BA48" s="59">
        <f t="shared" si="0"/>
        <v>36.369999999999997</v>
      </c>
      <c r="BB48" s="59">
        <f>ROUND(100000*BB32/((SUM(BA16,BB16)/2)*24*90),2)</f>
        <v>37.369999999999997</v>
      </c>
      <c r="BC48" s="59">
        <f>ROUND(100000*BC32/((SUM(BB16,BC16)/2)*24*91),2)</f>
        <v>35.81</v>
      </c>
      <c r="BD48" s="59">
        <f t="shared" si="1"/>
        <v>36.76</v>
      </c>
      <c r="BE48" s="59">
        <f t="shared" si="1"/>
        <v>37.380000000000003</v>
      </c>
      <c r="BF48" s="59">
        <f t="shared" si="2"/>
        <v>37.4</v>
      </c>
      <c r="BG48" s="59">
        <f t="shared" si="2"/>
        <v>37.799999999999997</v>
      </c>
      <c r="BH48" s="59">
        <f t="shared" si="3"/>
        <v>38.51</v>
      </c>
      <c r="BI48" s="59">
        <f t="shared" si="3"/>
        <v>38.9</v>
      </c>
      <c r="BJ48" s="59">
        <f>ROUND(100000*BJ32/((SUM(BI16,BJ16)/2)*24*90),2)</f>
        <v>38.130000000000003</v>
      </c>
    </row>
    <row r="49" spans="1:62" s="40" customFormat="1" ht="20.25" customHeight="1">
      <c r="A49" s="46" t="s">
        <v>190</v>
      </c>
      <c r="B49" s="59">
        <v>69.760000000000005</v>
      </c>
      <c r="C49" s="59">
        <v>66.25</v>
      </c>
      <c r="D49" s="59">
        <v>58.48</v>
      </c>
      <c r="E49" s="59">
        <v>63.66</v>
      </c>
      <c r="F49" s="59">
        <v>66.27</v>
      </c>
      <c r="G49" s="59">
        <v>63.48</v>
      </c>
      <c r="H49" s="59">
        <v>62.88</v>
      </c>
      <c r="I49" s="59">
        <v>60.26</v>
      </c>
      <c r="J49" s="59">
        <v>73.33</v>
      </c>
      <c r="K49" s="59">
        <v>58.33</v>
      </c>
      <c r="L49" s="59">
        <v>58.64</v>
      </c>
      <c r="M49" s="59">
        <v>73.45</v>
      </c>
      <c r="N49" s="59">
        <v>69.180000000000007</v>
      </c>
      <c r="O49" s="59">
        <v>68.989999999999995</v>
      </c>
      <c r="P49" s="59">
        <v>58.84</v>
      </c>
      <c r="Q49" s="60">
        <v>61.57</v>
      </c>
      <c r="R49" s="59">
        <v>66.3</v>
      </c>
      <c r="S49" s="59">
        <v>66.36</v>
      </c>
      <c r="T49" s="59">
        <v>53.85</v>
      </c>
      <c r="U49" s="59">
        <v>66.14</v>
      </c>
      <c r="V49" s="59">
        <v>70.959999999999994</v>
      </c>
      <c r="W49" s="59">
        <v>70.88</v>
      </c>
      <c r="X49" s="59">
        <v>58.12</v>
      </c>
      <c r="Y49" s="59">
        <v>67.66</v>
      </c>
      <c r="Z49" s="59">
        <v>65.41</v>
      </c>
      <c r="AA49" s="59">
        <v>58.46</v>
      </c>
      <c r="AB49" s="59">
        <v>49.21</v>
      </c>
      <c r="AC49" s="59">
        <v>60.68</v>
      </c>
      <c r="AD49" s="59">
        <v>62.38</v>
      </c>
      <c r="AE49" s="59">
        <v>58.69</v>
      </c>
      <c r="AF49" s="59">
        <v>49.28</v>
      </c>
      <c r="AG49" s="59">
        <v>59</v>
      </c>
      <c r="AH49" s="59">
        <v>61.53</v>
      </c>
      <c r="AI49" s="59">
        <v>57.77</v>
      </c>
      <c r="AJ49" s="59">
        <v>45.62</v>
      </c>
      <c r="AK49" s="59">
        <v>59.06</v>
      </c>
      <c r="AL49" s="59">
        <v>60.18</v>
      </c>
      <c r="AM49" s="59">
        <v>59.84</v>
      </c>
      <c r="AN49" s="59">
        <v>50.92</v>
      </c>
      <c r="AO49" s="59">
        <v>62.45</v>
      </c>
      <c r="AP49" s="59">
        <v>62.51</v>
      </c>
      <c r="AQ49" s="59">
        <v>57.01</v>
      </c>
      <c r="AR49" s="59">
        <v>49.83</v>
      </c>
      <c r="AS49" s="59">
        <v>58.6</v>
      </c>
      <c r="AT49" s="59">
        <v>58.25</v>
      </c>
      <c r="AU49" s="59">
        <v>58.42</v>
      </c>
      <c r="AV49" s="59">
        <v>46.38</v>
      </c>
      <c r="AW49" s="59">
        <v>54.72</v>
      </c>
      <c r="AX49" s="59">
        <f>ROUND(100000*AX34/((SUM(AW17,AX17)/2)*24*90),2)</f>
        <v>60.39</v>
      </c>
      <c r="AY49" s="59">
        <f>ROUND(100000*AY34/((SUM(AX17,AY17)/2)*24*91),2)</f>
        <v>59.08</v>
      </c>
      <c r="AZ49" s="59">
        <f t="shared" ref="AZ49:BA52" si="4">ROUND(100000*AZ34/((SUM(AY17,AZ17)/2)*24*92),2)</f>
        <v>47.35</v>
      </c>
      <c r="BA49" s="59">
        <f t="shared" si="4"/>
        <v>57.44</v>
      </c>
      <c r="BB49" s="59">
        <f>ROUND(100000*BB34/((SUM(BA17,BB17)/2)*24*90),2)</f>
        <v>60.84</v>
      </c>
      <c r="BC49" s="59">
        <f>ROUND(100000*BC34/((SUM(BB17,BC17)/2)*24*91),2)</f>
        <v>56.57</v>
      </c>
      <c r="BD49" s="59">
        <f t="shared" ref="BD49:BE52" si="5">ROUND(100000*BD34/((SUM(BC17,BD17)/2)*24*92),2)</f>
        <v>40.06</v>
      </c>
      <c r="BE49" s="59">
        <f t="shared" si="5"/>
        <v>62.82</v>
      </c>
      <c r="BF49" s="59">
        <f t="shared" ref="BF49:BG52" si="6">ROUND(100000*BF34/((SUM(BE17,BF17)/2)*24*91),2)</f>
        <v>60.44</v>
      </c>
      <c r="BG49" s="59">
        <f t="shared" si="6"/>
        <v>58.71</v>
      </c>
      <c r="BH49" s="59">
        <f t="shared" ref="BH49:BI52" si="7">ROUND(100000*BH34/((SUM(BG17,BH17)/2)*24*92),2)</f>
        <v>42.41</v>
      </c>
      <c r="BI49" s="59">
        <f t="shared" si="7"/>
        <v>59.71</v>
      </c>
      <c r="BJ49" s="59">
        <f>ROUND(100000*BJ34/((SUM(BI17,BJ17)/2)*24*90),2)</f>
        <v>55.41</v>
      </c>
    </row>
    <row r="50" spans="1:62" s="40" customFormat="1" ht="20.25" customHeight="1">
      <c r="A50" s="46" t="s">
        <v>164</v>
      </c>
      <c r="B50" s="59">
        <v>42.92</v>
      </c>
      <c r="C50" s="59">
        <v>40.78</v>
      </c>
      <c r="D50" s="59">
        <v>50.42</v>
      </c>
      <c r="E50" s="59">
        <v>65.87</v>
      </c>
      <c r="F50" s="59">
        <v>60.64</v>
      </c>
      <c r="G50" s="59">
        <v>54.41</v>
      </c>
      <c r="H50" s="59">
        <v>51.17</v>
      </c>
      <c r="I50" s="59">
        <v>52.63</v>
      </c>
      <c r="J50" s="59">
        <v>59.33</v>
      </c>
      <c r="K50" s="59">
        <v>63.94</v>
      </c>
      <c r="L50" s="59">
        <v>62.21</v>
      </c>
      <c r="M50" s="59">
        <v>61.92</v>
      </c>
      <c r="N50" s="59">
        <v>59.57</v>
      </c>
      <c r="O50" s="59">
        <v>58.97</v>
      </c>
      <c r="P50" s="59">
        <v>59.87</v>
      </c>
      <c r="Q50" s="60">
        <v>61.07</v>
      </c>
      <c r="R50" s="59">
        <v>59.84</v>
      </c>
      <c r="S50" s="59">
        <v>57.68</v>
      </c>
      <c r="T50" s="59">
        <v>57.75</v>
      </c>
      <c r="U50" s="59">
        <v>58.22</v>
      </c>
      <c r="V50" s="59">
        <v>59.94</v>
      </c>
      <c r="W50" s="59">
        <v>60.43</v>
      </c>
      <c r="X50" s="59">
        <v>59.41</v>
      </c>
      <c r="Y50" s="59">
        <v>60.93</v>
      </c>
      <c r="Z50" s="59">
        <v>65.709999999999994</v>
      </c>
      <c r="AA50" s="59">
        <v>63.24</v>
      </c>
      <c r="AB50" s="59">
        <v>64.150000000000006</v>
      </c>
      <c r="AC50" s="59">
        <v>61.57</v>
      </c>
      <c r="AD50" s="59">
        <v>64.040000000000006</v>
      </c>
      <c r="AE50" s="59">
        <v>61.96</v>
      </c>
      <c r="AF50" s="59">
        <v>61.18</v>
      </c>
      <c r="AG50" s="59">
        <v>60.43</v>
      </c>
      <c r="AH50" s="59">
        <v>61.54</v>
      </c>
      <c r="AI50" s="59">
        <v>60.85</v>
      </c>
      <c r="AJ50" s="59">
        <v>60.79</v>
      </c>
      <c r="AK50" s="59">
        <v>60.82</v>
      </c>
      <c r="AL50" s="59">
        <v>63.57</v>
      </c>
      <c r="AM50" s="59">
        <v>62.19</v>
      </c>
      <c r="AN50" s="59">
        <v>62.98</v>
      </c>
      <c r="AO50" s="59">
        <v>62.38</v>
      </c>
      <c r="AP50" s="59">
        <v>62.35</v>
      </c>
      <c r="AQ50" s="59">
        <v>61.31</v>
      </c>
      <c r="AR50" s="59">
        <v>61.97</v>
      </c>
      <c r="AS50" s="59">
        <v>61.49</v>
      </c>
      <c r="AT50" s="59">
        <v>63.95</v>
      </c>
      <c r="AU50" s="59">
        <v>63.12</v>
      </c>
      <c r="AV50" s="59">
        <v>65.89</v>
      </c>
      <c r="AW50" s="59">
        <v>63.75</v>
      </c>
      <c r="AX50" s="59">
        <f>ROUND(100000*AX35/((SUM(AW18,AX18)/2)*24*90),2)</f>
        <v>62.47</v>
      </c>
      <c r="AY50" s="59">
        <f>ROUND(100000*AY35/((SUM(AX18,AY18)/2)*24*91),2)</f>
        <v>62.9</v>
      </c>
      <c r="AZ50" s="59">
        <f t="shared" si="4"/>
        <v>63.36</v>
      </c>
      <c r="BA50" s="59">
        <f t="shared" si="4"/>
        <v>62.08</v>
      </c>
      <c r="BB50" s="59">
        <f>ROUND(100000*BB35/((SUM(BA18,BB18)/2)*24*90),2)</f>
        <v>62.04</v>
      </c>
      <c r="BC50" s="59">
        <f>ROUND(100000*BC35/((SUM(BB18,BC18)/2)*24*91),2)</f>
        <v>62.11</v>
      </c>
      <c r="BD50" s="59">
        <f t="shared" si="5"/>
        <v>61.33</v>
      </c>
      <c r="BE50" s="59">
        <f t="shared" si="5"/>
        <v>68.31</v>
      </c>
      <c r="BF50" s="59">
        <f t="shared" si="6"/>
        <v>63.16</v>
      </c>
      <c r="BG50" s="59">
        <f t="shared" si="6"/>
        <v>63.73</v>
      </c>
      <c r="BH50" s="59">
        <f t="shared" si="7"/>
        <v>63.14</v>
      </c>
      <c r="BI50" s="59">
        <f t="shared" si="7"/>
        <v>70.28</v>
      </c>
      <c r="BJ50" s="59">
        <f>ROUND(100000*BJ35/((SUM(BI18,BJ18)/2)*24*90),2)</f>
        <v>60.93</v>
      </c>
    </row>
    <row r="51" spans="1:62" s="40" customFormat="1" ht="20.25" customHeight="1">
      <c r="A51" s="46" t="s">
        <v>191</v>
      </c>
      <c r="B51" s="59">
        <v>53.95</v>
      </c>
      <c r="C51" s="59">
        <v>60.42</v>
      </c>
      <c r="D51" s="59">
        <v>58.79</v>
      </c>
      <c r="E51" s="59">
        <v>60.56</v>
      </c>
      <c r="F51" s="59">
        <v>62.41</v>
      </c>
      <c r="G51" s="59">
        <v>66.599999999999994</v>
      </c>
      <c r="H51" s="59">
        <v>64.040000000000006</v>
      </c>
      <c r="I51" s="59">
        <v>25.28</v>
      </c>
      <c r="J51" s="59">
        <v>42.34</v>
      </c>
      <c r="K51" s="59">
        <v>17.57</v>
      </c>
      <c r="L51" s="59">
        <v>35.47</v>
      </c>
      <c r="M51" s="59">
        <v>63.72</v>
      </c>
      <c r="N51" s="59">
        <v>50.58</v>
      </c>
      <c r="O51" s="59">
        <v>51.62</v>
      </c>
      <c r="P51" s="59">
        <v>41.93</v>
      </c>
      <c r="Q51" s="60">
        <v>48.34</v>
      </c>
      <c r="R51" s="59">
        <v>51.38</v>
      </c>
      <c r="S51" s="59">
        <v>66.42</v>
      </c>
      <c r="T51" s="59">
        <v>72.959999999999994</v>
      </c>
      <c r="U51" s="59">
        <v>85.27</v>
      </c>
      <c r="V51" s="59">
        <v>88.52</v>
      </c>
      <c r="W51" s="59">
        <v>88.02</v>
      </c>
      <c r="X51" s="59">
        <v>75.56</v>
      </c>
      <c r="Y51" s="59">
        <v>88.63</v>
      </c>
      <c r="Z51" s="59">
        <v>95.71</v>
      </c>
      <c r="AA51" s="59">
        <v>82.04</v>
      </c>
      <c r="AB51" s="59">
        <v>56.52</v>
      </c>
      <c r="AC51" s="59">
        <v>75.95</v>
      </c>
      <c r="AD51" s="59">
        <v>94.27</v>
      </c>
      <c r="AE51" s="59">
        <v>74.599999999999994</v>
      </c>
      <c r="AF51" s="59">
        <v>71.959999999999994</v>
      </c>
      <c r="AG51" s="59">
        <v>65.069999999999993</v>
      </c>
      <c r="AH51" s="59">
        <v>69.89</v>
      </c>
      <c r="AI51" s="59">
        <v>73.849999999999994</v>
      </c>
      <c r="AJ51" s="59">
        <v>65.19</v>
      </c>
      <c r="AK51" s="59">
        <v>69.14</v>
      </c>
      <c r="AL51" s="59">
        <v>61.3</v>
      </c>
      <c r="AM51" s="59">
        <v>61.73</v>
      </c>
      <c r="AN51" s="59">
        <v>60.49</v>
      </c>
      <c r="AO51" s="59">
        <v>71.72</v>
      </c>
      <c r="AP51" s="59">
        <v>71.59</v>
      </c>
      <c r="AQ51" s="59">
        <v>67.83</v>
      </c>
      <c r="AR51" s="59">
        <v>60.47</v>
      </c>
      <c r="AS51" s="59">
        <v>68.180000000000007</v>
      </c>
      <c r="AT51" s="59">
        <v>72.27</v>
      </c>
      <c r="AU51" s="59">
        <v>65.97</v>
      </c>
      <c r="AV51" s="59">
        <v>59.39</v>
      </c>
      <c r="AW51" s="59">
        <v>73.069999999999993</v>
      </c>
      <c r="AX51" s="59">
        <f>ROUND(100000*AX36/((SUM(AW19,AX19)/2)*24*90),2)</f>
        <v>67.72</v>
      </c>
      <c r="AY51" s="59">
        <f>ROUND(100000*AY36/((SUM(AX19,AY19)/2)*24*91),2)</f>
        <v>49.35</v>
      </c>
      <c r="AZ51" s="59">
        <f t="shared" si="4"/>
        <v>60.17</v>
      </c>
      <c r="BA51" s="59">
        <f t="shared" si="4"/>
        <v>49.94</v>
      </c>
      <c r="BB51" s="59">
        <f>ROUND(100000*BB36/((SUM(BA19,BB19)/2)*24*90),2)</f>
        <v>57.55</v>
      </c>
      <c r="BC51" s="59">
        <f>ROUND(100000*BC36/((SUM(BB19,BC19)/2)*24*91),2)</f>
        <v>41.18</v>
      </c>
      <c r="BD51" s="59">
        <f t="shared" si="5"/>
        <v>45.47</v>
      </c>
      <c r="BE51" s="59">
        <f t="shared" si="5"/>
        <v>63.14</v>
      </c>
      <c r="BF51" s="59">
        <f t="shared" si="6"/>
        <v>66.2</v>
      </c>
      <c r="BG51" s="59">
        <f t="shared" si="6"/>
        <v>61.84</v>
      </c>
      <c r="BH51" s="59">
        <f t="shared" si="7"/>
        <v>64.05</v>
      </c>
      <c r="BI51" s="59">
        <f t="shared" si="7"/>
        <v>69.3</v>
      </c>
      <c r="BJ51" s="59">
        <f>ROUND(100000*BJ36/((SUM(BI19,BJ19)/2)*24*90),2)</f>
        <v>64.06</v>
      </c>
    </row>
    <row r="52" spans="1:62" s="40" customFormat="1" ht="20.25" customHeight="1">
      <c r="A52" s="46" t="s">
        <v>185</v>
      </c>
      <c r="B52" s="59" t="s">
        <v>167</v>
      </c>
      <c r="C52" s="59" t="s">
        <v>167</v>
      </c>
      <c r="D52" s="59" t="s">
        <v>167</v>
      </c>
      <c r="E52" s="59" t="s">
        <v>167</v>
      </c>
      <c r="F52" s="59" t="s">
        <v>167</v>
      </c>
      <c r="G52" s="59" t="s">
        <v>167</v>
      </c>
      <c r="H52" s="59" t="s">
        <v>167</v>
      </c>
      <c r="I52" s="59" t="s">
        <v>167</v>
      </c>
      <c r="J52" s="59" t="s">
        <v>167</v>
      </c>
      <c r="K52" s="59" t="s">
        <v>167</v>
      </c>
      <c r="L52" s="59" t="s">
        <v>167</v>
      </c>
      <c r="M52" s="59" t="s">
        <v>167</v>
      </c>
      <c r="N52" s="59" t="s">
        <v>167</v>
      </c>
      <c r="O52" s="59" t="s">
        <v>167</v>
      </c>
      <c r="P52" s="59" t="s">
        <v>167</v>
      </c>
      <c r="Q52" s="60" t="s">
        <v>167</v>
      </c>
      <c r="R52" s="59" t="s">
        <v>167</v>
      </c>
      <c r="S52" s="59" t="s">
        <v>167</v>
      </c>
      <c r="T52" s="59" t="s">
        <v>167</v>
      </c>
      <c r="U52" s="59" t="s">
        <v>167</v>
      </c>
      <c r="V52" s="59" t="s">
        <v>167</v>
      </c>
      <c r="W52" s="59" t="s">
        <v>167</v>
      </c>
      <c r="X52" s="59" t="s">
        <v>167</v>
      </c>
      <c r="Y52" s="59" t="s">
        <v>167</v>
      </c>
      <c r="Z52" s="59" t="s">
        <v>167</v>
      </c>
      <c r="AA52" s="59" t="s">
        <v>167</v>
      </c>
      <c r="AB52" s="59" t="s">
        <v>167</v>
      </c>
      <c r="AC52" s="59" t="s">
        <v>167</v>
      </c>
      <c r="AD52" s="59" t="s">
        <v>167</v>
      </c>
      <c r="AE52" s="59" t="s">
        <v>167</v>
      </c>
      <c r="AF52" s="59" t="s">
        <v>167</v>
      </c>
      <c r="AG52" s="59" t="s">
        <v>167</v>
      </c>
      <c r="AH52" s="59">
        <v>68.73</v>
      </c>
      <c r="AI52" s="59">
        <v>33.99</v>
      </c>
      <c r="AJ52" s="59">
        <v>33.619999999999997</v>
      </c>
      <c r="AK52" s="59">
        <v>33.619999999999997</v>
      </c>
      <c r="AL52" s="59">
        <v>36.07</v>
      </c>
      <c r="AM52" s="59">
        <v>34.97</v>
      </c>
      <c r="AN52" s="59">
        <v>34.590000000000003</v>
      </c>
      <c r="AO52" s="59">
        <v>34.590000000000003</v>
      </c>
      <c r="AP52" s="59">
        <v>35.85</v>
      </c>
      <c r="AQ52" s="59">
        <v>36.33</v>
      </c>
      <c r="AR52" s="59">
        <v>35.93</v>
      </c>
      <c r="AS52" s="59">
        <v>35.93</v>
      </c>
      <c r="AT52" s="59">
        <v>41.74</v>
      </c>
      <c r="AU52" s="59">
        <v>46.72</v>
      </c>
      <c r="AV52" s="59">
        <v>46.21</v>
      </c>
      <c r="AW52" s="59">
        <v>46.21</v>
      </c>
      <c r="AX52" s="59">
        <f>ROUND(100000*AX37/((SUM(AW20,AX20)/2)*24*90),2)</f>
        <v>46.86</v>
      </c>
      <c r="AY52" s="59">
        <f>ROUND(100000*AY37/((SUM(AX20,AY20)/2)*24*91),2)</f>
        <v>46.46</v>
      </c>
      <c r="AZ52" s="59">
        <f t="shared" si="4"/>
        <v>45.95</v>
      </c>
      <c r="BA52" s="59">
        <f t="shared" si="4"/>
        <v>45.95</v>
      </c>
      <c r="BB52" s="59">
        <f>ROUND(100000*BB37/((SUM(BA20,BB20)/2)*24*90),2)</f>
        <v>46.83</v>
      </c>
      <c r="BC52" s="59">
        <f>ROUND(100000*BC37/((SUM(BB20,BC20)/2)*24*91),2)</f>
        <v>46.18</v>
      </c>
      <c r="BD52" s="59">
        <f t="shared" si="5"/>
        <v>45.67</v>
      </c>
      <c r="BE52" s="59">
        <f t="shared" si="5"/>
        <v>45.67</v>
      </c>
      <c r="BF52" s="59">
        <f t="shared" si="6"/>
        <v>46.82</v>
      </c>
      <c r="BG52" s="59">
        <f t="shared" si="6"/>
        <v>47.49</v>
      </c>
      <c r="BH52" s="59">
        <f t="shared" si="7"/>
        <v>46.97</v>
      </c>
      <c r="BI52" s="59">
        <f t="shared" si="7"/>
        <v>46.97</v>
      </c>
      <c r="BJ52" s="59">
        <f>ROUND(100000*BJ37/((SUM(BI20,BJ20)/2)*24*90),2)</f>
        <v>46.84</v>
      </c>
    </row>
    <row r="53" spans="1:62" s="40" customFormat="1" ht="20.25" customHeight="1">
      <c r="A53" s="49" t="s">
        <v>192</v>
      </c>
      <c r="B53" s="61">
        <v>31.6</v>
      </c>
      <c r="C53" s="61">
        <v>25.31</v>
      </c>
      <c r="D53" s="61">
        <v>30.75</v>
      </c>
      <c r="E53" s="61">
        <v>35.42</v>
      </c>
      <c r="F53" s="61">
        <v>35.67</v>
      </c>
      <c r="G53" s="61">
        <v>34.67</v>
      </c>
      <c r="H53" s="61">
        <v>30.57</v>
      </c>
      <c r="I53" s="61">
        <v>41.86</v>
      </c>
      <c r="J53" s="61">
        <v>36.770000000000003</v>
      </c>
      <c r="K53" s="61">
        <v>25.71</v>
      </c>
      <c r="L53" s="61">
        <v>28.3</v>
      </c>
      <c r="M53" s="61">
        <v>36.32</v>
      </c>
      <c r="N53" s="61">
        <v>33.28</v>
      </c>
      <c r="O53" s="61">
        <v>31.76</v>
      </c>
      <c r="P53" s="61">
        <v>24.83</v>
      </c>
      <c r="Q53" s="62">
        <v>38.61</v>
      </c>
      <c r="R53" s="61">
        <v>40.049999999999997</v>
      </c>
      <c r="S53" s="61">
        <v>26.31</v>
      </c>
      <c r="T53" s="61">
        <v>25.42</v>
      </c>
      <c r="U53" s="61">
        <v>36.14</v>
      </c>
      <c r="V53" s="61">
        <v>38.07</v>
      </c>
      <c r="W53" s="61">
        <v>32.18</v>
      </c>
      <c r="X53" s="61">
        <v>27.71</v>
      </c>
      <c r="Y53" s="61">
        <v>35.14</v>
      </c>
      <c r="Z53" s="61">
        <v>33.76</v>
      </c>
      <c r="AA53" s="61">
        <v>27.27</v>
      </c>
      <c r="AB53" s="61">
        <v>25.75</v>
      </c>
      <c r="AC53" s="61">
        <v>26.36</v>
      </c>
      <c r="AD53" s="61">
        <v>31.95</v>
      </c>
      <c r="AE53" s="61">
        <v>28.37</v>
      </c>
      <c r="AF53" s="61">
        <v>26.43</v>
      </c>
      <c r="AG53" s="61">
        <v>31.44</v>
      </c>
      <c r="AH53" s="61">
        <v>32.200000000000003</v>
      </c>
      <c r="AI53" s="61">
        <v>26.69</v>
      </c>
      <c r="AJ53" s="61">
        <v>25.91</v>
      </c>
      <c r="AK53" s="61">
        <v>32.97</v>
      </c>
      <c r="AL53" s="61">
        <v>32.450000000000003</v>
      </c>
      <c r="AM53" s="61">
        <v>26.8</v>
      </c>
      <c r="AN53" s="61">
        <v>28.41</v>
      </c>
      <c r="AO53" s="61">
        <v>31.92</v>
      </c>
      <c r="AP53" s="61">
        <v>39.840000000000003</v>
      </c>
      <c r="AQ53" s="61">
        <v>28.47</v>
      </c>
      <c r="AR53" s="61">
        <v>27.69</v>
      </c>
      <c r="AS53" s="61">
        <v>32.74</v>
      </c>
      <c r="AT53" s="61">
        <v>33.72</v>
      </c>
      <c r="AU53" s="61">
        <v>25.64</v>
      </c>
      <c r="AV53" s="61">
        <v>22.19</v>
      </c>
      <c r="AW53" s="61">
        <v>33.06</v>
      </c>
      <c r="AX53" s="61">
        <f>ROUND(100000*(AX38-AX33)/((SUM(AW21,AX21)/2)*24*90),2)</f>
        <v>35.090000000000003</v>
      </c>
      <c r="AY53" s="61">
        <f>ROUND(100000*(AY38-AY33)/((SUM(AX21,AY21)/2)*24*91),2)</f>
        <v>26.82</v>
      </c>
      <c r="AZ53" s="61">
        <f>ROUND(100000*(AZ38-AZ33)/((SUM(AY21,AZ21)/2)*24*92),2)</f>
        <v>24.19</v>
      </c>
      <c r="BA53" s="61">
        <f>ROUND(100000*(BA38-BA33)/((SUM(AZ21,BA21)/2)*24*92),2)</f>
        <v>32.24</v>
      </c>
      <c r="BB53" s="61">
        <f>ROUND(100000*(BB38-BB33)/((SUM(BA21,BB21)/2)*24*90),2)</f>
        <v>32.47</v>
      </c>
      <c r="BC53" s="61">
        <f>ROUND(100000*(BC38-BC33)/((SUM(BB21,BC21)/2)*24*91),2)</f>
        <v>22.95</v>
      </c>
      <c r="BD53" s="61">
        <f>ROUND(100000*(BD38-BD33)/((SUM(BC21,BD21)/2)*24*92),2)</f>
        <v>24.61</v>
      </c>
      <c r="BE53" s="61">
        <f>ROUND(100000*(BE38-BE33)/((SUM(BD21,BE21)/2)*24*92),2)</f>
        <v>32.270000000000003</v>
      </c>
      <c r="BF53" s="61">
        <f>ROUND(100000*(BF38-BF33)/((SUM(BE21,BF21)/2)*24*91),2)</f>
        <v>32.17</v>
      </c>
      <c r="BG53" s="61">
        <f>ROUND(100000*(BG38-BG33)/((SUM(BF21,BG21)/2)*24*91),2)</f>
        <v>26.63</v>
      </c>
      <c r="BH53" s="61">
        <f>ROUND(100000*(BH38-BH33)/((SUM(BG21,BH21)/2)*24*92),2)</f>
        <v>25.46</v>
      </c>
      <c r="BI53" s="61">
        <f>ROUND(100000*(BI38-BI33)/((SUM(BH21,BI21)/2)*24*92),2)</f>
        <v>28.18</v>
      </c>
      <c r="BJ53" s="61">
        <f>ROUND(100000*(BJ38-BJ33)/((SUM(BI21,BJ21)/2)*24*90),2)</f>
        <v>27.81</v>
      </c>
    </row>
    <row r="54" spans="1:62" s="40" customFormat="1" ht="18" customHeight="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X54" s="60"/>
      <c r="AY54" s="60"/>
    </row>
    <row r="55" spans="1:62" s="40" customFormat="1" ht="39" customHeight="1">
      <c r="A55" s="44" t="s">
        <v>193</v>
      </c>
      <c r="B55" s="45" t="s">
        <v>92</v>
      </c>
      <c r="C55" s="45" t="s">
        <v>93</v>
      </c>
      <c r="D55" s="45" t="s">
        <v>94</v>
      </c>
      <c r="E55" s="45" t="s">
        <v>95</v>
      </c>
      <c r="F55" s="45" t="s">
        <v>96</v>
      </c>
      <c r="G55" s="45" t="s">
        <v>97</v>
      </c>
      <c r="H55" s="45" t="s">
        <v>98</v>
      </c>
      <c r="I55" s="45" t="s">
        <v>99</v>
      </c>
      <c r="J55" s="45" t="s">
        <v>100</v>
      </c>
      <c r="K55" s="45" t="s">
        <v>101</v>
      </c>
      <c r="L55" s="45" t="s">
        <v>102</v>
      </c>
      <c r="M55" s="45" t="s">
        <v>103</v>
      </c>
      <c r="N55" s="45" t="s">
        <v>104</v>
      </c>
      <c r="O55" s="45" t="s">
        <v>105</v>
      </c>
      <c r="P55" s="45" t="s">
        <v>106</v>
      </c>
      <c r="Q55" s="45" t="s">
        <v>107</v>
      </c>
      <c r="R55" s="45" t="s">
        <v>108</v>
      </c>
      <c r="S55" s="45" t="s">
        <v>109</v>
      </c>
      <c r="T55" s="45" t="s">
        <v>110</v>
      </c>
      <c r="U55" s="45" t="s">
        <v>111</v>
      </c>
      <c r="V55" s="45" t="s">
        <v>112</v>
      </c>
      <c r="W55" s="45" t="s">
        <v>113</v>
      </c>
      <c r="X55" s="45" t="s">
        <v>114</v>
      </c>
      <c r="Y55" s="45" t="s">
        <v>115</v>
      </c>
      <c r="Z55" s="45" t="s">
        <v>116</v>
      </c>
      <c r="AA55" s="45" t="s">
        <v>117</v>
      </c>
      <c r="AB55" s="45" t="s">
        <v>118</v>
      </c>
      <c r="AC55" s="45" t="s">
        <v>119</v>
      </c>
      <c r="AD55" s="45" t="s">
        <v>120</v>
      </c>
      <c r="AE55" s="45" t="s">
        <v>121</v>
      </c>
      <c r="AF55" s="45" t="s">
        <v>122</v>
      </c>
      <c r="AG55" s="45" t="s">
        <v>123</v>
      </c>
      <c r="AH55" s="45" t="s">
        <v>124</v>
      </c>
      <c r="AI55" s="45" t="s">
        <v>125</v>
      </c>
      <c r="AJ55" s="45" t="s">
        <v>126</v>
      </c>
      <c r="AK55" s="45" t="s">
        <v>127</v>
      </c>
      <c r="AL55" s="45" t="s">
        <v>128</v>
      </c>
      <c r="AM55" s="45" t="s">
        <v>129</v>
      </c>
      <c r="AN55" s="45" t="s">
        <v>130</v>
      </c>
      <c r="AO55" s="45" t="s">
        <v>131</v>
      </c>
      <c r="AP55" s="45" t="s">
        <v>132</v>
      </c>
      <c r="AQ55" s="45" t="s">
        <v>133</v>
      </c>
      <c r="AR55" s="45" t="s">
        <v>134</v>
      </c>
      <c r="AS55" s="45" t="s">
        <v>135</v>
      </c>
      <c r="AT55" s="45" t="s">
        <v>136</v>
      </c>
      <c r="AU55" s="45" t="s">
        <v>137</v>
      </c>
      <c r="AV55" s="45" t="s">
        <v>138</v>
      </c>
      <c r="AW55" s="45" t="s">
        <v>139</v>
      </c>
      <c r="AX55" s="45" t="s">
        <v>171</v>
      </c>
      <c r="AY55" s="45" t="s">
        <v>172</v>
      </c>
      <c r="AZ55" s="45" t="s">
        <v>173</v>
      </c>
      <c r="BA55" s="45" t="s">
        <v>143</v>
      </c>
      <c r="BB55" s="45" t="s">
        <v>144</v>
      </c>
      <c r="BC55" s="45" t="s">
        <v>145</v>
      </c>
      <c r="BD55" s="45" t="s">
        <v>146</v>
      </c>
      <c r="BE55" s="45" t="s">
        <v>147</v>
      </c>
      <c r="BF55" s="45" t="s">
        <v>148</v>
      </c>
      <c r="BG55" s="45" t="s">
        <v>149</v>
      </c>
      <c r="BH55" s="45" t="s">
        <v>150</v>
      </c>
      <c r="BI55" s="45" t="s">
        <v>151</v>
      </c>
      <c r="BJ55" s="45" t="s">
        <v>152</v>
      </c>
    </row>
    <row r="56" spans="1:62" s="40" customFormat="1" ht="20.25" customHeight="1">
      <c r="A56" s="46" t="s">
        <v>194</v>
      </c>
      <c r="B56" s="59">
        <v>1.62</v>
      </c>
      <c r="C56" s="59">
        <v>1.39</v>
      </c>
      <c r="D56" s="59">
        <v>2.33</v>
      </c>
      <c r="E56" s="59">
        <v>2.2400000000000002</v>
      </c>
      <c r="F56" s="59">
        <v>2.3199999999999998</v>
      </c>
      <c r="G56" s="59">
        <v>2.93</v>
      </c>
      <c r="H56" s="59">
        <v>2.2999999999999998</v>
      </c>
      <c r="I56" s="59">
        <v>4.17</v>
      </c>
      <c r="J56" s="59">
        <v>3.57</v>
      </c>
      <c r="K56" s="59">
        <v>2.63</v>
      </c>
      <c r="L56" s="59">
        <v>3.25</v>
      </c>
      <c r="M56" s="59">
        <v>3.9</v>
      </c>
      <c r="N56" s="59">
        <v>3.92</v>
      </c>
      <c r="O56" s="59">
        <v>4.63</v>
      </c>
      <c r="P56" s="59">
        <v>3.48</v>
      </c>
      <c r="Q56" s="59">
        <v>6.73</v>
      </c>
      <c r="R56" s="59">
        <v>7.13</v>
      </c>
      <c r="S56" s="59">
        <v>3.86</v>
      </c>
      <c r="T56" s="59">
        <v>3.79</v>
      </c>
      <c r="U56" s="59">
        <v>6.64</v>
      </c>
      <c r="V56" s="59">
        <v>7.49</v>
      </c>
      <c r="W56" s="59">
        <v>6.06</v>
      </c>
      <c r="X56" s="59">
        <v>4.99</v>
      </c>
      <c r="Y56" s="59">
        <v>8.0500000000000007</v>
      </c>
      <c r="Z56" s="59">
        <v>6.86</v>
      </c>
      <c r="AA56" s="59">
        <v>5.07</v>
      </c>
      <c r="AB56" s="59">
        <v>6.05</v>
      </c>
      <c r="AC56" s="59">
        <v>6.32</v>
      </c>
      <c r="AD56" s="59">
        <v>8.27</v>
      </c>
      <c r="AE56" s="59">
        <v>8.0399999999999991</v>
      </c>
      <c r="AF56" s="59">
        <v>7.46</v>
      </c>
      <c r="AG56" s="59">
        <v>9.94</v>
      </c>
      <c r="AH56" s="59">
        <v>10.199999999999999</v>
      </c>
      <c r="AI56" s="59">
        <v>7.05</v>
      </c>
      <c r="AJ56" s="59">
        <v>7.37</v>
      </c>
      <c r="AK56" s="59">
        <v>11.23</v>
      </c>
      <c r="AL56" s="59">
        <v>11.16</v>
      </c>
      <c r="AM56" s="59">
        <v>7.94</v>
      </c>
      <c r="AN56" s="59">
        <v>9.08</v>
      </c>
      <c r="AO56" s="59">
        <v>10.44</v>
      </c>
      <c r="AP56" s="59">
        <v>14.76</v>
      </c>
      <c r="AQ56" s="59">
        <v>9.0299999999999994</v>
      </c>
      <c r="AR56" s="59">
        <v>9</v>
      </c>
      <c r="AS56" s="59">
        <v>10.53</v>
      </c>
      <c r="AT56" s="59">
        <v>11.83</v>
      </c>
      <c r="AU56" s="59">
        <v>7.26</v>
      </c>
      <c r="AV56" s="59">
        <v>5.86</v>
      </c>
      <c r="AW56" s="59">
        <v>11.84</v>
      </c>
      <c r="AX56" s="59">
        <v>13.99</v>
      </c>
      <c r="AY56" s="59">
        <v>9.52</v>
      </c>
      <c r="AZ56" s="59">
        <v>7.41</v>
      </c>
      <c r="BA56" s="59">
        <v>12.29</v>
      </c>
      <c r="BB56" s="59">
        <v>13.1</v>
      </c>
      <c r="BC56" s="59">
        <v>7.77</v>
      </c>
      <c r="BD56" s="59">
        <v>10.02</v>
      </c>
      <c r="BE56" s="59">
        <v>13.01</v>
      </c>
      <c r="BF56" s="59">
        <v>14.05</v>
      </c>
      <c r="BG56" s="59">
        <v>11.37</v>
      </c>
      <c r="BH56" s="59">
        <v>10.83</v>
      </c>
      <c r="BI56" s="59">
        <v>12.63</v>
      </c>
      <c r="BJ56" s="59">
        <v>12.12</v>
      </c>
    </row>
    <row r="57" spans="1:62" s="40" customFormat="1" ht="20.25" customHeight="1">
      <c r="A57" s="46" t="s">
        <v>195</v>
      </c>
      <c r="B57" s="59">
        <v>0.62</v>
      </c>
      <c r="C57" s="59">
        <v>0.53</v>
      </c>
      <c r="D57" s="59">
        <v>1</v>
      </c>
      <c r="E57" s="59">
        <v>1.06</v>
      </c>
      <c r="F57" s="59">
        <v>0.97</v>
      </c>
      <c r="G57" s="59">
        <v>1.33</v>
      </c>
      <c r="H57" s="59">
        <v>1.32</v>
      </c>
      <c r="I57" s="59">
        <v>2</v>
      </c>
      <c r="J57" s="59">
        <v>1.51</v>
      </c>
      <c r="K57" s="59">
        <v>1.93</v>
      </c>
      <c r="L57" s="59">
        <v>2.1</v>
      </c>
      <c r="M57" s="59">
        <v>2.82</v>
      </c>
      <c r="N57" s="59">
        <v>2.77</v>
      </c>
      <c r="O57" s="59">
        <v>3.12</v>
      </c>
      <c r="P57" s="59">
        <v>2.4700000000000002</v>
      </c>
      <c r="Q57" s="59">
        <v>4.3600000000000003</v>
      </c>
      <c r="R57" s="59">
        <v>4.6900000000000004</v>
      </c>
      <c r="S57" s="59">
        <v>2.66</v>
      </c>
      <c r="T57" s="59">
        <v>2.95</v>
      </c>
      <c r="U57" s="59">
        <v>5.22</v>
      </c>
      <c r="V57" s="59">
        <v>4.8899999999999997</v>
      </c>
      <c r="W57" s="59">
        <v>4.5599999999999996</v>
      </c>
      <c r="X57" s="59">
        <v>4.47</v>
      </c>
      <c r="Y57" s="59">
        <v>6.51</v>
      </c>
      <c r="Z57" s="59">
        <v>5.59</v>
      </c>
      <c r="AA57" s="59">
        <v>4.17</v>
      </c>
      <c r="AB57" s="59">
        <v>4.71</v>
      </c>
      <c r="AC57" s="59">
        <v>4.76</v>
      </c>
      <c r="AD57" s="59">
        <v>5.51</v>
      </c>
      <c r="AE57" s="59">
        <v>5.19</v>
      </c>
      <c r="AF57" s="59">
        <v>5.25</v>
      </c>
      <c r="AG57" s="59">
        <v>8.4700000000000006</v>
      </c>
      <c r="AH57" s="59">
        <v>8.4600000000000009</v>
      </c>
      <c r="AI57" s="59">
        <v>6.13</v>
      </c>
      <c r="AJ57" s="59">
        <v>6.67</v>
      </c>
      <c r="AK57" s="59">
        <v>10.11</v>
      </c>
      <c r="AL57" s="59">
        <v>9.76</v>
      </c>
      <c r="AM57" s="59">
        <v>7.79</v>
      </c>
      <c r="AN57" s="59">
        <v>9.61</v>
      </c>
      <c r="AO57" s="59">
        <v>11.66</v>
      </c>
      <c r="AP57" s="59">
        <v>15.26</v>
      </c>
      <c r="AQ57" s="59">
        <v>10.82</v>
      </c>
      <c r="AR57" s="59">
        <v>10.81</v>
      </c>
      <c r="AS57" s="59">
        <v>14.05</v>
      </c>
      <c r="AT57" s="59">
        <v>13.3</v>
      </c>
      <c r="AU57" s="59">
        <v>8.49</v>
      </c>
      <c r="AV57" s="59">
        <v>8.99</v>
      </c>
      <c r="AW57" s="59">
        <v>14.34</v>
      </c>
      <c r="AX57" s="59">
        <v>14.9</v>
      </c>
      <c r="AY57" s="59">
        <v>11.29</v>
      </c>
      <c r="AZ57" s="59">
        <v>10.050000000000001</v>
      </c>
      <c r="BA57" s="59">
        <v>18.82</v>
      </c>
      <c r="BB57" s="59">
        <v>19.05</v>
      </c>
      <c r="BC57" s="59">
        <v>12.96</v>
      </c>
      <c r="BD57" s="59">
        <v>14.45</v>
      </c>
      <c r="BE57" s="59">
        <v>20.39</v>
      </c>
      <c r="BF57" s="59">
        <v>19.32</v>
      </c>
      <c r="BG57" s="59">
        <v>15.49</v>
      </c>
      <c r="BH57" s="59">
        <v>15.24</v>
      </c>
      <c r="BI57" s="59">
        <v>18.010000000000002</v>
      </c>
      <c r="BJ57" s="59">
        <v>16.39</v>
      </c>
    </row>
    <row r="58" spans="1:62" s="40" customFormat="1" ht="20.25" customHeight="1">
      <c r="A58" s="46" t="s">
        <v>156</v>
      </c>
      <c r="B58" s="59">
        <v>0</v>
      </c>
      <c r="C58" s="59">
        <v>0</v>
      </c>
      <c r="D58" s="59">
        <v>0</v>
      </c>
      <c r="E58" s="59">
        <v>0</v>
      </c>
      <c r="F58" s="59">
        <v>0</v>
      </c>
      <c r="G58" s="59">
        <v>0</v>
      </c>
      <c r="H58" s="59">
        <v>0</v>
      </c>
      <c r="I58" s="59">
        <v>0</v>
      </c>
      <c r="J58" s="59">
        <v>0</v>
      </c>
      <c r="K58" s="59">
        <v>0</v>
      </c>
      <c r="L58" s="59">
        <v>0</v>
      </c>
      <c r="M58" s="59">
        <v>0</v>
      </c>
      <c r="N58" s="59">
        <v>0</v>
      </c>
      <c r="O58" s="59">
        <v>0</v>
      </c>
      <c r="P58" s="59">
        <v>0</v>
      </c>
      <c r="Q58" s="59">
        <v>0</v>
      </c>
      <c r="R58" s="59">
        <v>0</v>
      </c>
      <c r="S58" s="59">
        <v>0</v>
      </c>
      <c r="T58" s="59">
        <v>0</v>
      </c>
      <c r="U58" s="59">
        <v>0</v>
      </c>
      <c r="V58" s="59">
        <v>0</v>
      </c>
      <c r="W58" s="59">
        <v>0</v>
      </c>
      <c r="X58" s="59">
        <v>0</v>
      </c>
      <c r="Y58" s="59">
        <v>0</v>
      </c>
      <c r="Z58" s="59">
        <v>0</v>
      </c>
      <c r="AA58" s="59">
        <v>0</v>
      </c>
      <c r="AB58" s="59">
        <v>0</v>
      </c>
      <c r="AC58" s="59">
        <v>0</v>
      </c>
      <c r="AD58" s="59">
        <v>0</v>
      </c>
      <c r="AE58" s="59">
        <v>0</v>
      </c>
      <c r="AF58" s="59">
        <v>0</v>
      </c>
      <c r="AG58" s="59">
        <v>0</v>
      </c>
      <c r="AH58" s="59">
        <v>0</v>
      </c>
      <c r="AI58" s="59">
        <v>0</v>
      </c>
      <c r="AJ58" s="59">
        <v>0</v>
      </c>
      <c r="AK58" s="59">
        <v>0</v>
      </c>
      <c r="AL58" s="59">
        <v>0</v>
      </c>
      <c r="AM58" s="59">
        <v>0.01</v>
      </c>
      <c r="AN58" s="59">
        <v>0.01</v>
      </c>
      <c r="AO58" s="59">
        <v>0</v>
      </c>
      <c r="AP58" s="59">
        <v>0</v>
      </c>
      <c r="AQ58" s="59">
        <v>0</v>
      </c>
      <c r="AR58" s="59">
        <v>0</v>
      </c>
      <c r="AS58" s="59">
        <v>0</v>
      </c>
      <c r="AT58" s="59">
        <v>0</v>
      </c>
      <c r="AU58" s="59">
        <v>0</v>
      </c>
      <c r="AV58" s="59">
        <v>0</v>
      </c>
      <c r="AW58" s="59">
        <v>0</v>
      </c>
      <c r="AX58" s="59">
        <v>0</v>
      </c>
      <c r="AY58" s="59">
        <v>0</v>
      </c>
      <c r="AZ58" s="59">
        <v>0</v>
      </c>
      <c r="BA58" s="59">
        <v>0</v>
      </c>
      <c r="BB58" s="59">
        <v>0</v>
      </c>
      <c r="BC58" s="59">
        <v>0</v>
      </c>
      <c r="BD58" s="59">
        <v>0</v>
      </c>
      <c r="BE58" s="59">
        <v>0</v>
      </c>
      <c r="BF58" s="59">
        <v>0</v>
      </c>
      <c r="BG58" s="59">
        <v>0.01</v>
      </c>
      <c r="BH58" s="59">
        <v>0</v>
      </c>
      <c r="BI58" s="59">
        <v>0</v>
      </c>
      <c r="BJ58" s="59">
        <v>0</v>
      </c>
    </row>
    <row r="59" spans="1:62" s="40" customFormat="1" ht="20.25" customHeight="1">
      <c r="A59" s="46" t="s">
        <v>157</v>
      </c>
      <c r="B59" s="59">
        <v>0.01</v>
      </c>
      <c r="C59" s="59">
        <v>0.01</v>
      </c>
      <c r="D59" s="59">
        <v>0.02</v>
      </c>
      <c r="E59" s="59">
        <v>0.01</v>
      </c>
      <c r="F59" s="59">
        <v>0.01</v>
      </c>
      <c r="G59" s="59">
        <v>0.08</v>
      </c>
      <c r="H59" s="59">
        <v>0.13</v>
      </c>
      <c r="I59" s="59">
        <v>0.06</v>
      </c>
      <c r="J59" s="59">
        <v>0.18</v>
      </c>
      <c r="K59" s="59">
        <v>0.51</v>
      </c>
      <c r="L59" s="59">
        <v>0.68</v>
      </c>
      <c r="M59" s="59">
        <v>0.19</v>
      </c>
      <c r="N59" s="59">
        <v>0.14000000000000001</v>
      </c>
      <c r="O59" s="59">
        <v>0.84</v>
      </c>
      <c r="P59" s="59">
        <v>1.08</v>
      </c>
      <c r="Q59" s="59">
        <v>0.33</v>
      </c>
      <c r="R59" s="59">
        <v>0.5</v>
      </c>
      <c r="S59" s="59">
        <v>1.87</v>
      </c>
      <c r="T59" s="59">
        <v>2.0499999999999998</v>
      </c>
      <c r="U59" s="59">
        <v>0.61</v>
      </c>
      <c r="V59" s="59">
        <v>0.98</v>
      </c>
      <c r="W59" s="59">
        <v>3.95</v>
      </c>
      <c r="X59" s="59">
        <v>3.53</v>
      </c>
      <c r="Y59" s="59">
        <v>0.9</v>
      </c>
      <c r="Z59" s="59">
        <v>1.58</v>
      </c>
      <c r="AA59" s="59">
        <v>4.96</v>
      </c>
      <c r="AB59" s="59">
        <v>4.92</v>
      </c>
      <c r="AC59" s="59">
        <v>1.43</v>
      </c>
      <c r="AD59" s="59">
        <v>1.71</v>
      </c>
      <c r="AE59" s="59">
        <v>5.95</v>
      </c>
      <c r="AF59" s="59">
        <v>5.24</v>
      </c>
      <c r="AG59" s="59">
        <v>1.43</v>
      </c>
      <c r="AH59" s="59">
        <v>1.91</v>
      </c>
      <c r="AI59" s="59">
        <v>6.36</v>
      </c>
      <c r="AJ59" s="59">
        <v>5.95</v>
      </c>
      <c r="AK59" s="59">
        <v>1.7</v>
      </c>
      <c r="AL59" s="59">
        <v>2.1800000000000002</v>
      </c>
      <c r="AM59" s="59">
        <v>6.06</v>
      </c>
      <c r="AN59" s="59">
        <v>6</v>
      </c>
      <c r="AO59" s="59">
        <v>1.58</v>
      </c>
      <c r="AP59" s="59">
        <v>2.16</v>
      </c>
      <c r="AQ59" s="59">
        <v>7.68</v>
      </c>
      <c r="AR59" s="59">
        <v>5.51</v>
      </c>
      <c r="AS59" s="59">
        <v>1.58</v>
      </c>
      <c r="AT59" s="59">
        <v>2.0499999999999998</v>
      </c>
      <c r="AU59" s="59">
        <v>6.62</v>
      </c>
      <c r="AV59" s="59">
        <v>5.97</v>
      </c>
      <c r="AW59" s="59">
        <v>1.74</v>
      </c>
      <c r="AX59" s="59">
        <v>2.36</v>
      </c>
      <c r="AY59" s="59">
        <v>6.27</v>
      </c>
      <c r="AZ59" s="59">
        <v>6.08</v>
      </c>
      <c r="BA59" s="59">
        <v>2.02</v>
      </c>
      <c r="BB59" s="59">
        <v>2.37</v>
      </c>
      <c r="BC59" s="59">
        <v>8.58</v>
      </c>
      <c r="BD59" s="59">
        <v>6.68</v>
      </c>
      <c r="BE59" s="59">
        <v>2.2400000000000002</v>
      </c>
      <c r="BF59" s="59">
        <v>2.4900000000000002</v>
      </c>
      <c r="BG59" s="59">
        <v>8.85</v>
      </c>
      <c r="BH59" s="59">
        <v>8.2799999999999994</v>
      </c>
      <c r="BI59" s="59">
        <v>2.27</v>
      </c>
      <c r="BJ59" s="59">
        <v>3.55</v>
      </c>
    </row>
    <row r="60" spans="1:62" s="40" customFormat="1" ht="20.25" customHeight="1">
      <c r="A60" s="46" t="s">
        <v>189</v>
      </c>
      <c r="B60" s="59">
        <v>0.78</v>
      </c>
      <c r="C60" s="59">
        <v>0.76</v>
      </c>
      <c r="D60" s="59">
        <v>1.03</v>
      </c>
      <c r="E60" s="59">
        <v>1.18</v>
      </c>
      <c r="F60" s="59">
        <v>1.26</v>
      </c>
      <c r="G60" s="59">
        <v>1.34</v>
      </c>
      <c r="H60" s="59">
        <v>1.48</v>
      </c>
      <c r="I60" s="59">
        <v>2.1</v>
      </c>
      <c r="J60" s="59">
        <v>1.83</v>
      </c>
      <c r="K60" s="59">
        <v>0.93</v>
      </c>
      <c r="L60" s="59">
        <v>1.29</v>
      </c>
      <c r="M60" s="59">
        <v>1.68</v>
      </c>
      <c r="N60" s="59">
        <v>1.24</v>
      </c>
      <c r="O60" s="59">
        <v>1.1599999999999999</v>
      </c>
      <c r="P60" s="59">
        <v>0.93</v>
      </c>
      <c r="Q60" s="59">
        <v>1.85</v>
      </c>
      <c r="R60" s="59">
        <v>2.4</v>
      </c>
      <c r="S60" s="59">
        <v>1.42</v>
      </c>
      <c r="T60" s="59">
        <v>1.02</v>
      </c>
      <c r="U60" s="59">
        <v>1.95</v>
      </c>
      <c r="V60" s="59">
        <v>2.1</v>
      </c>
      <c r="W60" s="59">
        <v>1.82</v>
      </c>
      <c r="X60" s="59">
        <v>1.35</v>
      </c>
      <c r="Y60" s="59">
        <v>2.0699999999999998</v>
      </c>
      <c r="Z60" s="59">
        <v>2.2599999999999998</v>
      </c>
      <c r="AA60" s="59">
        <v>1.2</v>
      </c>
      <c r="AB60" s="59">
        <v>1.51</v>
      </c>
      <c r="AC60" s="59">
        <v>1.3</v>
      </c>
      <c r="AD60" s="59">
        <v>1.92</v>
      </c>
      <c r="AE60" s="59">
        <v>1.1200000000000001</v>
      </c>
      <c r="AF60" s="59">
        <v>1.68</v>
      </c>
      <c r="AG60" s="59">
        <v>2.12</v>
      </c>
      <c r="AH60" s="59">
        <v>1.67</v>
      </c>
      <c r="AI60" s="59">
        <v>1.24</v>
      </c>
      <c r="AJ60" s="59">
        <v>1.18</v>
      </c>
      <c r="AK60" s="59">
        <v>2.3199999999999998</v>
      </c>
      <c r="AL60" s="59">
        <v>2.15</v>
      </c>
      <c r="AM60" s="59">
        <v>1.0900000000000001</v>
      </c>
      <c r="AN60" s="59">
        <v>1.88</v>
      </c>
      <c r="AO60" s="59">
        <v>2.0499999999999998</v>
      </c>
      <c r="AP60" s="59">
        <v>2.82</v>
      </c>
      <c r="AQ60" s="59">
        <v>1.5</v>
      </c>
      <c r="AR60" s="59">
        <v>1.6</v>
      </c>
      <c r="AS60" s="59">
        <v>2.57</v>
      </c>
      <c r="AT60" s="59">
        <v>2.1</v>
      </c>
      <c r="AU60" s="59">
        <v>1.37</v>
      </c>
      <c r="AV60" s="59">
        <v>0.83</v>
      </c>
      <c r="AW60" s="59">
        <v>2.48</v>
      </c>
      <c r="AX60" s="59">
        <v>2.2999999999999998</v>
      </c>
      <c r="AY60" s="59">
        <v>1.26</v>
      </c>
      <c r="AZ60" s="59">
        <v>1</v>
      </c>
      <c r="BA60" s="59">
        <v>2.31</v>
      </c>
      <c r="BB60" s="59">
        <v>2.21</v>
      </c>
      <c r="BC60" s="59">
        <v>1.1599999999999999</v>
      </c>
      <c r="BD60" s="59">
        <v>1.66</v>
      </c>
      <c r="BE60" s="59">
        <v>2.38</v>
      </c>
      <c r="BF60" s="59">
        <v>2.6</v>
      </c>
      <c r="BG60" s="59">
        <v>1.64</v>
      </c>
      <c r="BH60" s="59">
        <v>1.75</v>
      </c>
      <c r="BI60" s="59">
        <v>1.98</v>
      </c>
      <c r="BJ60" s="59">
        <v>2.0699999999999998</v>
      </c>
    </row>
    <row r="61" spans="1:62" s="40" customFormat="1" ht="20.25" customHeight="1">
      <c r="A61" s="46" t="s">
        <v>196</v>
      </c>
      <c r="B61" s="59">
        <v>2.75</v>
      </c>
      <c r="C61" s="59">
        <v>3.3800000000000008</v>
      </c>
      <c r="D61" s="59">
        <v>3.7700000000000005</v>
      </c>
      <c r="E61" s="59">
        <v>3.09</v>
      </c>
      <c r="F61" s="59">
        <v>3.2500000000000009</v>
      </c>
      <c r="G61" s="59">
        <v>3.7100000000000009</v>
      </c>
      <c r="H61" s="59">
        <v>4</v>
      </c>
      <c r="I61" s="59">
        <v>3.5900000000000003</v>
      </c>
      <c r="J61" s="59">
        <v>3.92</v>
      </c>
      <c r="K61" s="59">
        <v>3.53</v>
      </c>
      <c r="L61" s="59">
        <v>4.3600000000000003</v>
      </c>
      <c r="M61" s="59">
        <v>4.38</v>
      </c>
      <c r="N61" s="59">
        <v>4.080000000000001</v>
      </c>
      <c r="O61" s="59">
        <v>6.0399999999999991</v>
      </c>
      <c r="P61" s="59">
        <v>5.6199999999999992</v>
      </c>
      <c r="Q61" s="59">
        <v>4.7499999999999982</v>
      </c>
      <c r="R61" s="59">
        <v>4.8900000000000006</v>
      </c>
      <c r="S61" s="59">
        <v>6.9299999999999979</v>
      </c>
      <c r="T61" s="59">
        <v>7.77</v>
      </c>
      <c r="U61" s="59">
        <v>7.450000000000002</v>
      </c>
      <c r="V61" s="59">
        <v>7.3000000000000025</v>
      </c>
      <c r="W61" s="59">
        <v>8.9300000000000033</v>
      </c>
      <c r="X61" s="59">
        <v>9.2500000000000036</v>
      </c>
      <c r="Y61" s="59">
        <v>9.2899999999999991</v>
      </c>
      <c r="Z61" s="59">
        <v>9.25</v>
      </c>
      <c r="AA61" s="59">
        <v>9.879999999999999</v>
      </c>
      <c r="AB61" s="59">
        <v>8.1899999999999977</v>
      </c>
      <c r="AC61" s="59">
        <v>8.17</v>
      </c>
      <c r="AD61" s="59">
        <v>9.58</v>
      </c>
      <c r="AE61" s="59">
        <v>10.169999999999998</v>
      </c>
      <c r="AF61" s="59">
        <v>10.299999999999999</v>
      </c>
      <c r="AG61" s="59">
        <v>7.9600000000000035</v>
      </c>
      <c r="AH61" s="59">
        <v>8.2999999999999989</v>
      </c>
      <c r="AI61" s="59">
        <v>11.240000000000004</v>
      </c>
      <c r="AJ61" s="59">
        <v>11.73</v>
      </c>
      <c r="AK61" s="59">
        <v>11.219999999999999</v>
      </c>
      <c r="AL61" s="59">
        <v>10.18</v>
      </c>
      <c r="AM61" s="59">
        <v>11.950000000000003</v>
      </c>
      <c r="AN61" s="59">
        <v>12.149999999999999</v>
      </c>
      <c r="AO61" s="59">
        <v>11.770000000000003</v>
      </c>
      <c r="AP61" s="59">
        <v>11.860000000000003</v>
      </c>
      <c r="AQ61" s="59">
        <v>14.759999999999998</v>
      </c>
      <c r="AR61" s="59">
        <v>12.399999999999999</v>
      </c>
      <c r="AS61" s="59">
        <v>11.69</v>
      </c>
      <c r="AT61" s="59">
        <v>12.280000000000003</v>
      </c>
      <c r="AU61" s="59">
        <v>13.43</v>
      </c>
      <c r="AV61" s="59">
        <v>13.539999999999997</v>
      </c>
      <c r="AW61" s="59">
        <v>12.770000000000001</v>
      </c>
      <c r="AX61" s="59">
        <v>11.77</v>
      </c>
      <c r="AY61" s="59">
        <v>10.42</v>
      </c>
      <c r="AZ61" s="59">
        <v>12.06</v>
      </c>
      <c r="BA61" s="59">
        <v>9.9299999999999979</v>
      </c>
      <c r="BB61" s="59">
        <v>11.419999999999995</v>
      </c>
      <c r="BC61" s="59">
        <v>11.19</v>
      </c>
      <c r="BD61" s="59">
        <v>11.580000000000005</v>
      </c>
      <c r="BE61" s="59">
        <v>12.34</v>
      </c>
      <c r="BF61" s="59">
        <v>12.73</v>
      </c>
      <c r="BG61" s="59">
        <v>14.869999999999997</v>
      </c>
      <c r="BH61" s="59">
        <v>15.329999999999998</v>
      </c>
      <c r="BI61" s="59">
        <v>13.719999999999995</v>
      </c>
      <c r="BJ61" s="59">
        <v>12.150000000000002</v>
      </c>
    </row>
    <row r="62" spans="1:62" s="63" customFormat="1" ht="45" customHeight="1">
      <c r="A62" s="46" t="s">
        <v>197</v>
      </c>
      <c r="B62" s="59">
        <v>5.78</v>
      </c>
      <c r="C62" s="59">
        <v>6.07</v>
      </c>
      <c r="D62" s="59">
        <v>8.15</v>
      </c>
      <c r="E62" s="59">
        <v>7.58</v>
      </c>
      <c r="F62" s="59">
        <v>7.81</v>
      </c>
      <c r="G62" s="59">
        <v>9.39</v>
      </c>
      <c r="H62" s="59">
        <v>9.23</v>
      </c>
      <c r="I62" s="59">
        <v>11.92</v>
      </c>
      <c r="J62" s="59">
        <v>11.01</v>
      </c>
      <c r="K62" s="59">
        <v>9.5299999999999994</v>
      </c>
      <c r="L62" s="59">
        <v>11.68</v>
      </c>
      <c r="M62" s="59">
        <v>12.97</v>
      </c>
      <c r="N62" s="59">
        <v>12.15</v>
      </c>
      <c r="O62" s="59">
        <v>15.79</v>
      </c>
      <c r="P62" s="59">
        <v>13.58</v>
      </c>
      <c r="Q62" s="59">
        <v>18.02</v>
      </c>
      <c r="R62" s="59">
        <v>19.61</v>
      </c>
      <c r="S62" s="59">
        <v>16.739999999999998</v>
      </c>
      <c r="T62" s="59">
        <v>17.579999999999998</v>
      </c>
      <c r="U62" s="59">
        <v>21.87</v>
      </c>
      <c r="V62" s="59">
        <v>22.76</v>
      </c>
      <c r="W62" s="59">
        <v>25.32</v>
      </c>
      <c r="X62" s="59">
        <v>23.59</v>
      </c>
      <c r="Y62" s="59">
        <v>26.82</v>
      </c>
      <c r="Z62" s="59">
        <v>25.54</v>
      </c>
      <c r="AA62" s="59">
        <v>25.28</v>
      </c>
      <c r="AB62" s="59">
        <v>25.38</v>
      </c>
      <c r="AC62" s="59">
        <v>21.98</v>
      </c>
      <c r="AD62" s="59">
        <v>26.99</v>
      </c>
      <c r="AE62" s="59">
        <v>30.47</v>
      </c>
      <c r="AF62" s="59">
        <v>29.93</v>
      </c>
      <c r="AG62" s="59">
        <v>29.92</v>
      </c>
      <c r="AH62" s="59">
        <v>30.54</v>
      </c>
      <c r="AI62" s="59">
        <v>32.020000000000003</v>
      </c>
      <c r="AJ62" s="59">
        <v>32.9</v>
      </c>
      <c r="AK62" s="59">
        <v>36.58</v>
      </c>
      <c r="AL62" s="59">
        <v>35.43</v>
      </c>
      <c r="AM62" s="59">
        <v>34.840000000000003</v>
      </c>
      <c r="AN62" s="59">
        <v>38.729999999999997</v>
      </c>
      <c r="AO62" s="59">
        <v>37.5</v>
      </c>
      <c r="AP62" s="59">
        <v>46.86</v>
      </c>
      <c r="AQ62" s="59">
        <v>43.79</v>
      </c>
      <c r="AR62" s="59">
        <v>39.32</v>
      </c>
      <c r="AS62" s="59">
        <v>40.42</v>
      </c>
      <c r="AT62" s="59">
        <v>41.56</v>
      </c>
      <c r="AU62" s="59">
        <v>37.17</v>
      </c>
      <c r="AV62" s="59">
        <v>35.19</v>
      </c>
      <c r="AW62" s="59">
        <v>43.17</v>
      </c>
      <c r="AX62" s="59">
        <v>45.32</v>
      </c>
      <c r="AY62" s="59">
        <v>38.76</v>
      </c>
      <c r="AZ62" s="59">
        <v>36.6</v>
      </c>
      <c r="BA62" s="59">
        <v>45.37</v>
      </c>
      <c r="BB62" s="59">
        <v>48.15</v>
      </c>
      <c r="BC62" s="59">
        <v>41.66</v>
      </c>
      <c r="BD62" s="59">
        <v>44.39</v>
      </c>
      <c r="BE62" s="59">
        <v>50.36</v>
      </c>
      <c r="BF62" s="59">
        <v>51.19</v>
      </c>
      <c r="BG62" s="59">
        <v>52.23</v>
      </c>
      <c r="BH62" s="59">
        <v>51.43</v>
      </c>
      <c r="BI62" s="59">
        <v>48.61</v>
      </c>
      <c r="BJ62" s="59">
        <v>46.28</v>
      </c>
    </row>
    <row r="63" spans="1:62" s="63" customFormat="1" ht="48.75" customHeight="1" thickBot="1">
      <c r="A63" s="64" t="s">
        <v>198</v>
      </c>
      <c r="B63" s="65">
        <v>108183</v>
      </c>
      <c r="C63" s="65">
        <v>86507</v>
      </c>
      <c r="D63" s="66">
        <v>82878</v>
      </c>
      <c r="E63" s="65">
        <v>104501</v>
      </c>
      <c r="F63" s="66">
        <v>103370</v>
      </c>
      <c r="G63" s="65">
        <v>85066</v>
      </c>
      <c r="H63" s="66">
        <v>83420</v>
      </c>
      <c r="I63" s="65">
        <v>96126</v>
      </c>
      <c r="J63" s="66">
        <v>99899</v>
      </c>
      <c r="K63" s="65">
        <v>85328</v>
      </c>
      <c r="L63" s="66">
        <v>81440</v>
      </c>
      <c r="M63" s="65">
        <v>97206</v>
      </c>
      <c r="N63" s="66">
        <v>101370</v>
      </c>
      <c r="O63" s="65">
        <v>83733</v>
      </c>
      <c r="P63" s="66">
        <v>79501</v>
      </c>
      <c r="Q63" s="65">
        <v>93680</v>
      </c>
      <c r="R63" s="66">
        <v>93478</v>
      </c>
      <c r="S63" s="65">
        <v>78664</v>
      </c>
      <c r="T63" s="66">
        <v>76122</v>
      </c>
      <c r="U63" s="65">
        <v>89832</v>
      </c>
      <c r="V63" s="66">
        <v>95549</v>
      </c>
      <c r="W63" s="65">
        <v>78526</v>
      </c>
      <c r="X63" s="66">
        <v>76324</v>
      </c>
      <c r="Y63" s="65">
        <v>88476</v>
      </c>
      <c r="Z63" s="66">
        <v>92166</v>
      </c>
      <c r="AA63" s="65">
        <v>77992</v>
      </c>
      <c r="AB63" s="66">
        <v>76021</v>
      </c>
      <c r="AC63" s="65">
        <v>92986</v>
      </c>
      <c r="AD63" s="66">
        <v>93650</v>
      </c>
      <c r="AE63" s="65">
        <v>76949</v>
      </c>
      <c r="AF63" s="66">
        <v>75445</v>
      </c>
      <c r="AG63" s="65">
        <v>92153</v>
      </c>
      <c r="AH63" s="66">
        <v>93716.4</v>
      </c>
      <c r="AI63" s="65">
        <v>77143.7</v>
      </c>
      <c r="AJ63" s="66">
        <v>75269.2</v>
      </c>
      <c r="AK63" s="65">
        <v>87587</v>
      </c>
      <c r="AL63" s="66">
        <v>88130.4</v>
      </c>
      <c r="AM63" s="65">
        <v>76249.3</v>
      </c>
      <c r="AN63" s="66">
        <v>74804.3</v>
      </c>
      <c r="AO63" s="65">
        <v>87907.4</v>
      </c>
      <c r="AP63" s="66">
        <v>87580.299999999988</v>
      </c>
      <c r="AQ63" s="65">
        <v>67377.100000000006</v>
      </c>
      <c r="AR63" s="66">
        <v>74142.899999999994</v>
      </c>
      <c r="AS63" s="65">
        <v>85561.3</v>
      </c>
      <c r="AT63" s="66">
        <v>84212.3</v>
      </c>
      <c r="AU63" s="65">
        <v>72921.2</v>
      </c>
      <c r="AV63" s="65">
        <v>68116.399999999994</v>
      </c>
      <c r="AW63" s="65">
        <v>83661.600000000006</v>
      </c>
      <c r="AX63" s="66">
        <v>84905.2</v>
      </c>
      <c r="AY63" s="65">
        <v>78857.299999999988</v>
      </c>
      <c r="AZ63" s="65">
        <v>77170.3</v>
      </c>
      <c r="BA63" s="65">
        <v>83979</v>
      </c>
      <c r="BB63" s="65">
        <v>78942</v>
      </c>
      <c r="BC63" s="65">
        <v>66182.599999999991</v>
      </c>
      <c r="BD63" s="65">
        <v>68051.3</v>
      </c>
      <c r="BE63" s="65">
        <v>79506</v>
      </c>
      <c r="BF63" s="65">
        <v>78472.7</v>
      </c>
      <c r="BG63" s="65">
        <v>64687.200000000004</v>
      </c>
      <c r="BH63" s="65">
        <v>64690</v>
      </c>
      <c r="BI63" s="65">
        <v>77095.299999999988</v>
      </c>
      <c r="BJ63" s="65">
        <v>79791.5</v>
      </c>
    </row>
    <row r="64" spans="1:62" s="63" customFormat="1" ht="20.25" customHeight="1" thickTop="1">
      <c r="A64" s="67"/>
      <c r="B64" s="68"/>
      <c r="C64" s="68"/>
      <c r="D64" s="68"/>
      <c r="E64" s="68"/>
      <c r="F64" s="68"/>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33"/>
    </row>
  </sheetData>
  <pageMargins left="0.74803149606299213" right="0.74803149606299213" top="0.98425196850393704" bottom="0.98425196850393704" header="0.511811023622047" footer="0.511811023622047"/>
  <pageSetup paperSize="0" scale="60" fitToWidth="0" fitToHeight="0" orientation="landscape" horizontalDpi="0" verticalDpi="0" copies="0"/>
  <headerFooter alignWithMargins="0"/>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48"/>
  <sheetViews>
    <sheetView workbookViewId="0"/>
  </sheetViews>
  <sheetFormatPr defaultColWidth="9" defaultRowHeight="20.25" customHeight="1"/>
  <cols>
    <col min="1" max="1" width="69" style="75" customWidth="1"/>
    <col min="2" max="66" width="16.28515625" style="75" customWidth="1"/>
    <col min="67" max="67" width="16.28515625" style="76" customWidth="1"/>
    <col min="68" max="74" width="16.28515625" style="75" customWidth="1"/>
    <col min="75" max="75" width="16.28515625" style="72" customWidth="1"/>
    <col min="76" max="79" width="16.28515625" style="75" customWidth="1"/>
    <col min="80" max="80" width="15.42578125" style="75" customWidth="1"/>
    <col min="81" max="81" width="12.42578125" style="75" customWidth="1"/>
    <col min="82" max="82" width="13.85546875" style="75" customWidth="1"/>
    <col min="83" max="83" width="9" style="75" customWidth="1"/>
    <col min="84" max="16384" width="9" style="75"/>
  </cols>
  <sheetData>
    <row r="1" spans="1:82" s="70" customFormat="1" ht="45" customHeight="1">
      <c r="A1" s="70" t="s">
        <v>199</v>
      </c>
      <c r="BO1" s="71"/>
      <c r="BW1" s="72"/>
    </row>
    <row r="2" spans="1:82" s="63" customFormat="1" ht="20.25" customHeight="1">
      <c r="A2" s="73" t="s">
        <v>200</v>
      </c>
      <c r="B2" s="74"/>
      <c r="C2" s="74"/>
      <c r="D2" s="74"/>
      <c r="E2" s="74"/>
      <c r="F2" s="74"/>
      <c r="G2" s="74"/>
      <c r="H2" s="74"/>
      <c r="I2" s="74"/>
      <c r="J2" s="74"/>
      <c r="K2" s="74"/>
      <c r="L2" s="74"/>
      <c r="M2" s="74"/>
      <c r="N2" s="74"/>
      <c r="O2" s="74"/>
      <c r="P2" s="74"/>
      <c r="Q2" s="74"/>
      <c r="R2" s="74"/>
      <c r="S2" s="74"/>
      <c r="T2" s="74"/>
      <c r="U2" s="74"/>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6"/>
      <c r="BP2" s="75"/>
      <c r="BQ2" s="75"/>
      <c r="BR2" s="75"/>
      <c r="BS2" s="75"/>
      <c r="BT2" s="75"/>
      <c r="BU2" s="75"/>
      <c r="BV2" s="75"/>
      <c r="BW2" s="72"/>
      <c r="BX2" s="75"/>
      <c r="BY2" s="75"/>
      <c r="BZ2" s="75"/>
      <c r="CA2" s="75"/>
      <c r="CB2" s="75"/>
      <c r="CC2" s="75"/>
      <c r="CD2" s="75"/>
    </row>
    <row r="3" spans="1:82" s="63" customFormat="1" ht="20.25" customHeight="1">
      <c r="A3" s="73" t="s">
        <v>201</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6"/>
      <c r="BP3" s="75"/>
      <c r="BQ3" s="75"/>
      <c r="BR3" s="75"/>
      <c r="BS3" s="75"/>
      <c r="BT3" s="75"/>
      <c r="BU3" s="75"/>
      <c r="BV3" s="75"/>
      <c r="BW3" s="72"/>
      <c r="BX3" s="75"/>
      <c r="BY3" s="75"/>
      <c r="BZ3" s="75"/>
      <c r="CA3" s="75"/>
      <c r="CB3" s="75"/>
      <c r="CC3" s="75"/>
      <c r="CD3" s="75"/>
    </row>
    <row r="4" spans="1:82" s="63" customFormat="1" ht="20.25" customHeight="1">
      <c r="A4" s="73" t="s">
        <v>202</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5"/>
      <c r="BJ4" s="75"/>
      <c r="BK4" s="75"/>
      <c r="BL4" s="75"/>
      <c r="BM4" s="75"/>
      <c r="BN4" s="75"/>
      <c r="BO4" s="76"/>
      <c r="BP4" s="75"/>
      <c r="BQ4" s="75"/>
      <c r="BR4" s="75"/>
      <c r="BS4" s="75"/>
      <c r="BT4" s="75"/>
      <c r="BU4" s="75"/>
      <c r="BV4" s="75"/>
      <c r="BW4" s="72"/>
      <c r="BX4" s="75"/>
      <c r="BY4" s="75"/>
      <c r="BZ4" s="75"/>
      <c r="CA4" s="75"/>
      <c r="CB4" s="75"/>
      <c r="CC4" s="75"/>
      <c r="CD4" s="75"/>
    </row>
    <row r="5" spans="1:82" s="84" customFormat="1" ht="45" customHeight="1">
      <c r="A5" s="77" t="s">
        <v>203</v>
      </c>
      <c r="B5" s="78" t="s">
        <v>204</v>
      </c>
      <c r="C5" s="78" t="s">
        <v>205</v>
      </c>
      <c r="D5" s="78" t="s">
        <v>206</v>
      </c>
      <c r="E5" s="78" t="s">
        <v>207</v>
      </c>
      <c r="F5" s="78" t="s">
        <v>208</v>
      </c>
      <c r="G5" s="78" t="s">
        <v>209</v>
      </c>
      <c r="H5" s="78" t="s">
        <v>210</v>
      </c>
      <c r="I5" s="78" t="s">
        <v>211</v>
      </c>
      <c r="J5" s="78" t="s">
        <v>212</v>
      </c>
      <c r="K5" s="78" t="s">
        <v>213</v>
      </c>
      <c r="L5" s="78" t="s">
        <v>214</v>
      </c>
      <c r="M5" s="78" t="s">
        <v>215</v>
      </c>
      <c r="N5" s="78" t="s">
        <v>216</v>
      </c>
      <c r="O5" s="78" t="s">
        <v>217</v>
      </c>
      <c r="P5" s="78" t="s">
        <v>218</v>
      </c>
      <c r="Q5" s="78" t="s">
        <v>219</v>
      </c>
      <c r="R5" s="78" t="s">
        <v>220</v>
      </c>
      <c r="S5" s="78" t="s">
        <v>221</v>
      </c>
      <c r="T5" s="78" t="s">
        <v>222</v>
      </c>
      <c r="U5" s="78" t="s">
        <v>223</v>
      </c>
      <c r="V5" s="78" t="s">
        <v>224</v>
      </c>
      <c r="W5" s="78" t="s">
        <v>225</v>
      </c>
      <c r="X5" s="78" t="s">
        <v>226</v>
      </c>
      <c r="Y5" s="78" t="s">
        <v>227</v>
      </c>
      <c r="Z5" s="78" t="s">
        <v>228</v>
      </c>
      <c r="AA5" s="78" t="s">
        <v>229</v>
      </c>
      <c r="AB5" s="78" t="s">
        <v>230</v>
      </c>
      <c r="AC5" s="78" t="s">
        <v>231</v>
      </c>
      <c r="AD5" s="78" t="s">
        <v>232</v>
      </c>
      <c r="AE5" s="78" t="s">
        <v>233</v>
      </c>
      <c r="AF5" s="78" t="s">
        <v>234</v>
      </c>
      <c r="AG5" s="78" t="s">
        <v>235</v>
      </c>
      <c r="AH5" s="78" t="s">
        <v>236</v>
      </c>
      <c r="AI5" s="78" t="s">
        <v>237</v>
      </c>
      <c r="AJ5" s="79" t="s">
        <v>238</v>
      </c>
      <c r="AK5" s="79" t="s">
        <v>239</v>
      </c>
      <c r="AL5" s="78" t="s">
        <v>240</v>
      </c>
      <c r="AM5" s="78" t="s">
        <v>241</v>
      </c>
      <c r="AN5" s="79" t="s">
        <v>242</v>
      </c>
      <c r="AO5" s="79" t="s">
        <v>243</v>
      </c>
      <c r="AP5" s="78" t="s">
        <v>244</v>
      </c>
      <c r="AQ5" s="78" t="s">
        <v>245</v>
      </c>
      <c r="AR5" s="79" t="s">
        <v>246</v>
      </c>
      <c r="AS5" s="79" t="s">
        <v>247</v>
      </c>
      <c r="AT5" s="78" t="s">
        <v>248</v>
      </c>
      <c r="AU5" s="78" t="s">
        <v>249</v>
      </c>
      <c r="AV5" s="78" t="s">
        <v>250</v>
      </c>
      <c r="AW5" s="79" t="s">
        <v>251</v>
      </c>
      <c r="AX5" s="78" t="s">
        <v>252</v>
      </c>
      <c r="AY5" s="78" t="s">
        <v>253</v>
      </c>
      <c r="AZ5" s="78" t="s">
        <v>254</v>
      </c>
      <c r="BA5" s="79" t="s">
        <v>255</v>
      </c>
      <c r="BB5" s="80" t="s">
        <v>256</v>
      </c>
      <c r="BC5" s="80" t="s">
        <v>257</v>
      </c>
      <c r="BD5" s="80" t="s">
        <v>258</v>
      </c>
      <c r="BE5" s="81" t="s">
        <v>259</v>
      </c>
      <c r="BF5" s="80" t="s">
        <v>260</v>
      </c>
      <c r="BG5" s="80" t="s">
        <v>261</v>
      </c>
      <c r="BH5" s="80" t="s">
        <v>262</v>
      </c>
      <c r="BI5" s="80" t="s">
        <v>263</v>
      </c>
      <c r="BJ5" s="80" t="s">
        <v>264</v>
      </c>
      <c r="BK5" s="80" t="s">
        <v>265</v>
      </c>
      <c r="BL5" s="80" t="s">
        <v>266</v>
      </c>
      <c r="BM5" s="80" t="s">
        <v>267</v>
      </c>
      <c r="BN5" s="80" t="s">
        <v>268</v>
      </c>
      <c r="BO5" s="80" t="s">
        <v>269</v>
      </c>
      <c r="BP5" s="80" t="s">
        <v>270</v>
      </c>
      <c r="BQ5" s="80" t="s">
        <v>139</v>
      </c>
      <c r="BR5" s="80" t="s">
        <v>171</v>
      </c>
      <c r="BS5" s="80" t="s">
        <v>172</v>
      </c>
      <c r="BT5" s="80" t="s">
        <v>173</v>
      </c>
      <c r="BU5" s="80" t="s">
        <v>271</v>
      </c>
      <c r="BV5" s="82" t="s">
        <v>272</v>
      </c>
      <c r="BW5" s="82" t="s">
        <v>273</v>
      </c>
      <c r="BX5" s="82" t="s">
        <v>274</v>
      </c>
      <c r="BY5" s="82" t="s">
        <v>275</v>
      </c>
      <c r="BZ5" s="82" t="s">
        <v>276</v>
      </c>
      <c r="CA5" s="82" t="s">
        <v>277</v>
      </c>
      <c r="CB5" s="80" t="s">
        <v>278</v>
      </c>
      <c r="CC5" s="83" t="s">
        <v>279</v>
      </c>
      <c r="CD5" s="83" t="s">
        <v>280</v>
      </c>
    </row>
    <row r="6" spans="1:82" s="87" customFormat="1" ht="20.100000000000001" customHeight="1">
      <c r="A6" s="85" t="s">
        <v>281</v>
      </c>
      <c r="B6" s="86">
        <f t="shared" ref="B6:AG6" si="0">SUM(B7:B9)</f>
        <v>19.11</v>
      </c>
      <c r="C6" s="86">
        <f t="shared" si="0"/>
        <v>29.959999999999997</v>
      </c>
      <c r="D6" s="86">
        <f t="shared" si="0"/>
        <v>31.769999999999996</v>
      </c>
      <c r="E6" s="86">
        <f t="shared" si="0"/>
        <v>37.39</v>
      </c>
      <c r="F6" s="86">
        <f t="shared" si="0"/>
        <v>39.85</v>
      </c>
      <c r="G6" s="86">
        <f t="shared" si="0"/>
        <v>53.31</v>
      </c>
      <c r="H6" s="86">
        <f t="shared" si="0"/>
        <v>74.59</v>
      </c>
      <c r="I6" s="86">
        <f t="shared" si="0"/>
        <v>96.36</v>
      </c>
      <c r="J6" s="86">
        <f t="shared" si="0"/>
        <v>103.07</v>
      </c>
      <c r="K6" s="86">
        <f t="shared" si="0"/>
        <v>129.07</v>
      </c>
      <c r="L6" s="86">
        <f t="shared" si="0"/>
        <v>128.61000000000001</v>
      </c>
      <c r="M6" s="86">
        <f t="shared" si="0"/>
        <v>138.95999999999998</v>
      </c>
      <c r="N6" s="86">
        <f t="shared" si="0"/>
        <v>138.76</v>
      </c>
      <c r="O6" s="86">
        <f t="shared" si="0"/>
        <v>262.43</v>
      </c>
      <c r="P6" s="86">
        <f t="shared" si="0"/>
        <v>343.54</v>
      </c>
      <c r="Q6" s="86">
        <f t="shared" si="0"/>
        <v>347.85</v>
      </c>
      <c r="R6" s="86">
        <f t="shared" si="0"/>
        <v>280.20999999999998</v>
      </c>
      <c r="S6" s="86">
        <f t="shared" si="0"/>
        <v>315.73</v>
      </c>
      <c r="T6" s="86">
        <f t="shared" si="0"/>
        <v>371.06</v>
      </c>
      <c r="U6" s="86">
        <f t="shared" si="0"/>
        <v>397.38</v>
      </c>
      <c r="V6" s="86">
        <f t="shared" si="0"/>
        <v>421.28</v>
      </c>
      <c r="W6" s="86">
        <f t="shared" si="0"/>
        <v>405.16999999999996</v>
      </c>
      <c r="X6" s="86">
        <f t="shared" si="0"/>
        <v>447.40999999999997</v>
      </c>
      <c r="Y6" s="86">
        <f t="shared" si="0"/>
        <v>402.15</v>
      </c>
      <c r="Z6" s="86">
        <f t="shared" si="0"/>
        <v>316.87</v>
      </c>
      <c r="AA6" s="86">
        <f t="shared" si="0"/>
        <v>353.81</v>
      </c>
      <c r="AB6" s="86">
        <f t="shared" si="0"/>
        <v>452.62</v>
      </c>
      <c r="AC6" s="86">
        <f t="shared" si="0"/>
        <v>453.71000000000004</v>
      </c>
      <c r="AD6" s="86">
        <f t="shared" si="0"/>
        <v>419.37</v>
      </c>
      <c r="AE6" s="86">
        <f t="shared" si="0"/>
        <v>369.06</v>
      </c>
      <c r="AF6" s="86">
        <f t="shared" si="0"/>
        <v>304.76</v>
      </c>
      <c r="AG6" s="86">
        <f t="shared" si="0"/>
        <v>315.78999999999996</v>
      </c>
      <c r="AH6" s="86">
        <f t="shared" ref="AH6:BM6" si="1">SUM(AH7:AH9)</f>
        <v>318</v>
      </c>
      <c r="AI6" s="86">
        <f t="shared" si="1"/>
        <v>394</v>
      </c>
      <c r="AJ6" s="86">
        <f t="shared" si="1"/>
        <v>445</v>
      </c>
      <c r="AK6" s="86">
        <f t="shared" si="1"/>
        <v>428</v>
      </c>
      <c r="AL6" s="86">
        <f t="shared" si="1"/>
        <v>387</v>
      </c>
      <c r="AM6" s="86">
        <f t="shared" si="1"/>
        <v>464</v>
      </c>
      <c r="AN6" s="86">
        <f t="shared" si="1"/>
        <v>485</v>
      </c>
      <c r="AO6" s="86">
        <f t="shared" si="1"/>
        <v>431</v>
      </c>
      <c r="AP6" s="86">
        <f t="shared" si="1"/>
        <v>314</v>
      </c>
      <c r="AQ6" s="86">
        <f t="shared" si="1"/>
        <v>355</v>
      </c>
      <c r="AR6" s="86">
        <f t="shared" si="1"/>
        <v>382</v>
      </c>
      <c r="AS6" s="86">
        <f t="shared" si="1"/>
        <v>413</v>
      </c>
      <c r="AT6" s="86">
        <f t="shared" si="1"/>
        <v>327</v>
      </c>
      <c r="AU6" s="86">
        <f t="shared" si="1"/>
        <v>413</v>
      </c>
      <c r="AV6" s="86">
        <f t="shared" si="1"/>
        <v>385</v>
      </c>
      <c r="AW6" s="86">
        <f t="shared" si="1"/>
        <v>342</v>
      </c>
      <c r="AX6" s="86">
        <f t="shared" si="1"/>
        <v>317</v>
      </c>
      <c r="AY6" s="86">
        <f t="shared" si="1"/>
        <v>404</v>
      </c>
      <c r="AZ6" s="86">
        <f t="shared" si="1"/>
        <v>357</v>
      </c>
      <c r="BA6" s="86">
        <f t="shared" si="1"/>
        <v>372</v>
      </c>
      <c r="BB6" s="86">
        <f t="shared" si="1"/>
        <v>411.22</v>
      </c>
      <c r="BC6" s="86">
        <f t="shared" si="1"/>
        <v>503.57000000000005</v>
      </c>
      <c r="BD6" s="86">
        <f t="shared" si="1"/>
        <v>609.06000000000006</v>
      </c>
      <c r="BE6" s="86">
        <f t="shared" si="1"/>
        <v>452.17</v>
      </c>
      <c r="BF6" s="86">
        <f t="shared" si="1"/>
        <v>497.55000000000007</v>
      </c>
      <c r="BG6" s="86">
        <f t="shared" si="1"/>
        <v>661.12</v>
      </c>
      <c r="BH6" s="86">
        <f t="shared" si="1"/>
        <v>715.18</v>
      </c>
      <c r="BI6" s="86">
        <f t="shared" si="1"/>
        <v>690.51</v>
      </c>
      <c r="BJ6" s="86">
        <f t="shared" si="1"/>
        <v>673.11</v>
      </c>
      <c r="BK6" s="86">
        <f t="shared" si="1"/>
        <v>475.5</v>
      </c>
      <c r="BL6" s="86">
        <f t="shared" si="1"/>
        <v>627.81999999999994</v>
      </c>
      <c r="BM6" s="86">
        <f t="shared" si="1"/>
        <v>584.91000000000008</v>
      </c>
      <c r="BN6" s="86">
        <f t="shared" ref="BN6:CS6" si="2">SUM(BN7:BN9)</f>
        <v>506.24</v>
      </c>
      <c r="BO6" s="86">
        <f t="shared" si="2"/>
        <v>558.34</v>
      </c>
      <c r="BP6" s="86">
        <f t="shared" si="2"/>
        <v>613.08999999999992</v>
      </c>
      <c r="BQ6" s="86">
        <f t="shared" si="2"/>
        <v>661.45999999999992</v>
      </c>
      <c r="BR6" s="86">
        <f t="shared" si="2"/>
        <v>645.98</v>
      </c>
      <c r="BS6" s="86">
        <f t="shared" si="2"/>
        <v>772.19999999999993</v>
      </c>
      <c r="BT6" s="86">
        <f t="shared" si="2"/>
        <v>816.61</v>
      </c>
      <c r="BU6" s="86">
        <f t="shared" si="2"/>
        <v>857.1099999999999</v>
      </c>
      <c r="BV6" s="86">
        <f t="shared" si="2"/>
        <v>871.72</v>
      </c>
      <c r="BW6" s="86">
        <f t="shared" si="2"/>
        <v>863.09</v>
      </c>
      <c r="BX6" s="86">
        <f t="shared" si="2"/>
        <v>898.3599999999999</v>
      </c>
      <c r="BY6" s="86">
        <f t="shared" si="2"/>
        <v>811.57999999999993</v>
      </c>
      <c r="BZ6" s="86">
        <v>744.9</v>
      </c>
      <c r="CA6" s="86">
        <v>850.86</v>
      </c>
      <c r="CB6" s="86">
        <v>815.47</v>
      </c>
      <c r="CC6" s="86">
        <v>856.96</v>
      </c>
      <c r="CD6" s="86">
        <v>880.61</v>
      </c>
    </row>
    <row r="7" spans="1:82" s="87" customFormat="1" ht="20.25" customHeight="1">
      <c r="A7" s="88" t="s">
        <v>282</v>
      </c>
      <c r="B7" s="89">
        <v>14.39</v>
      </c>
      <c r="C7" s="89">
        <v>22.24</v>
      </c>
      <c r="D7" s="89">
        <v>21.99</v>
      </c>
      <c r="E7" s="89">
        <v>26.74</v>
      </c>
      <c r="F7" s="89">
        <v>19.09</v>
      </c>
      <c r="G7" s="89">
        <v>18.239999999999998</v>
      </c>
      <c r="H7" s="89">
        <v>22.01</v>
      </c>
      <c r="I7" s="89">
        <v>35.85</v>
      </c>
      <c r="J7" s="89">
        <v>31.25</v>
      </c>
      <c r="K7" s="89">
        <v>39.01</v>
      </c>
      <c r="L7" s="89">
        <v>37.35</v>
      </c>
      <c r="M7" s="89">
        <v>45.19</v>
      </c>
      <c r="N7" s="89">
        <v>48.74</v>
      </c>
      <c r="O7" s="89">
        <v>53.15</v>
      </c>
      <c r="P7" s="89">
        <v>48.68</v>
      </c>
      <c r="Q7" s="89">
        <v>55.68</v>
      </c>
      <c r="R7" s="89">
        <v>50.46</v>
      </c>
      <c r="S7" s="89">
        <v>64.709999999999994</v>
      </c>
      <c r="T7" s="89">
        <v>76.52</v>
      </c>
      <c r="U7" s="89">
        <v>128.28</v>
      </c>
      <c r="V7" s="89">
        <v>167.02</v>
      </c>
      <c r="W7" s="89">
        <v>148.91</v>
      </c>
      <c r="X7" s="89">
        <v>161.16</v>
      </c>
      <c r="Y7" s="89">
        <v>153.5</v>
      </c>
      <c r="Z7" s="89">
        <v>148.22999999999999</v>
      </c>
      <c r="AA7" s="89">
        <v>154.24</v>
      </c>
      <c r="AB7" s="89">
        <v>162.25</v>
      </c>
      <c r="AC7" s="89">
        <v>187.29</v>
      </c>
      <c r="AD7" s="89">
        <v>178.23</v>
      </c>
      <c r="AE7" s="89">
        <v>197.25</v>
      </c>
      <c r="AF7" s="89">
        <v>196.25</v>
      </c>
      <c r="AG7" s="89">
        <v>203.26</v>
      </c>
      <c r="AH7" s="89">
        <v>190</v>
      </c>
      <c r="AI7" s="89">
        <v>203</v>
      </c>
      <c r="AJ7" s="89">
        <v>224</v>
      </c>
      <c r="AK7" s="89">
        <v>202</v>
      </c>
      <c r="AL7" s="89">
        <v>192</v>
      </c>
      <c r="AM7" s="89">
        <v>206</v>
      </c>
      <c r="AN7" s="89">
        <v>212</v>
      </c>
      <c r="AO7" s="89">
        <v>202</v>
      </c>
      <c r="AP7" s="89">
        <v>189</v>
      </c>
      <c r="AQ7" s="89">
        <v>203</v>
      </c>
      <c r="AR7" s="89">
        <v>205</v>
      </c>
      <c r="AS7" s="89">
        <v>198</v>
      </c>
      <c r="AT7" s="89">
        <v>184</v>
      </c>
      <c r="AU7" s="89">
        <v>194</v>
      </c>
      <c r="AV7" s="89">
        <v>189</v>
      </c>
      <c r="AW7" s="89">
        <v>192</v>
      </c>
      <c r="AX7" s="89">
        <v>184</v>
      </c>
      <c r="AY7" s="89">
        <v>193</v>
      </c>
      <c r="AZ7" s="89">
        <v>182</v>
      </c>
      <c r="BA7" s="89">
        <v>194</v>
      </c>
      <c r="BB7" s="89">
        <v>194.26</v>
      </c>
      <c r="BC7" s="89">
        <v>203.79</v>
      </c>
      <c r="BD7" s="89">
        <v>205.96</v>
      </c>
      <c r="BE7" s="89">
        <v>208.43</v>
      </c>
      <c r="BF7" s="89">
        <v>193.6</v>
      </c>
      <c r="BG7" s="89">
        <v>205.79</v>
      </c>
      <c r="BH7" s="89">
        <v>208.67</v>
      </c>
      <c r="BI7" s="89">
        <v>213.91</v>
      </c>
      <c r="BJ7" s="89">
        <v>204.36</v>
      </c>
      <c r="BK7" s="89">
        <v>117.46</v>
      </c>
      <c r="BL7" s="89">
        <v>157.16</v>
      </c>
      <c r="BM7" s="89">
        <v>171.9</v>
      </c>
      <c r="BN7" s="89">
        <v>148.66</v>
      </c>
      <c r="BO7" s="89">
        <v>204.27</v>
      </c>
      <c r="BP7" s="89">
        <v>253.86</v>
      </c>
      <c r="BQ7" s="89">
        <v>327.20999999999998</v>
      </c>
      <c r="BR7" s="89">
        <v>283.13</v>
      </c>
      <c r="BS7" s="89">
        <v>325.77</v>
      </c>
      <c r="BT7" s="89">
        <v>351.79</v>
      </c>
      <c r="BU7" s="89">
        <v>369.92</v>
      </c>
      <c r="BV7" s="89">
        <v>352.87</v>
      </c>
      <c r="BW7" s="89">
        <v>358.35</v>
      </c>
      <c r="BX7" s="89">
        <v>376.16</v>
      </c>
      <c r="BY7" s="89">
        <v>371.25</v>
      </c>
      <c r="BZ7" s="89">
        <v>368.67</v>
      </c>
      <c r="CA7" s="89">
        <v>392.36</v>
      </c>
      <c r="CB7" s="89">
        <v>401.79</v>
      </c>
      <c r="CC7" s="89">
        <v>412.56</v>
      </c>
      <c r="CD7" s="89">
        <v>392.12</v>
      </c>
    </row>
    <row r="8" spans="1:82" s="87" customFormat="1" ht="20.25" customHeight="1">
      <c r="A8" s="88" t="s">
        <v>283</v>
      </c>
      <c r="B8" s="89">
        <v>4.72</v>
      </c>
      <c r="C8" s="89">
        <v>7.72</v>
      </c>
      <c r="D8" s="89">
        <v>9.7799999999999994</v>
      </c>
      <c r="E8" s="89">
        <v>10.65</v>
      </c>
      <c r="F8" s="89">
        <v>20.76</v>
      </c>
      <c r="G8" s="89">
        <v>35.07</v>
      </c>
      <c r="H8" s="89">
        <v>52.58</v>
      </c>
      <c r="I8" s="89">
        <v>60.51</v>
      </c>
      <c r="J8" s="89">
        <v>71.819999999999993</v>
      </c>
      <c r="K8" s="89">
        <v>90.06</v>
      </c>
      <c r="L8" s="89">
        <v>91.26</v>
      </c>
      <c r="M8" s="89">
        <v>93.77</v>
      </c>
      <c r="N8" s="89">
        <v>90.02</v>
      </c>
      <c r="O8" s="89">
        <v>209.28</v>
      </c>
      <c r="P8" s="89">
        <v>294.86</v>
      </c>
      <c r="Q8" s="89">
        <v>292.17</v>
      </c>
      <c r="R8" s="89">
        <v>229.75</v>
      </c>
      <c r="S8" s="89">
        <v>251.02</v>
      </c>
      <c r="T8" s="89">
        <v>294.54000000000002</v>
      </c>
      <c r="U8" s="89">
        <v>269.10000000000002</v>
      </c>
      <c r="V8" s="89">
        <v>254.26</v>
      </c>
      <c r="W8" s="89">
        <v>256.26</v>
      </c>
      <c r="X8" s="89">
        <v>286.25</v>
      </c>
      <c r="Y8" s="89">
        <v>248.65</v>
      </c>
      <c r="Z8" s="89">
        <v>168.64</v>
      </c>
      <c r="AA8" s="89">
        <v>199.57</v>
      </c>
      <c r="AB8" s="89">
        <v>290.37</v>
      </c>
      <c r="AC8" s="89">
        <v>266.42</v>
      </c>
      <c r="AD8" s="89">
        <v>241.14</v>
      </c>
      <c r="AE8" s="89">
        <v>171.81</v>
      </c>
      <c r="AF8" s="89">
        <v>108.51</v>
      </c>
      <c r="AG8" s="89">
        <v>112.53</v>
      </c>
      <c r="AH8" s="89">
        <v>128</v>
      </c>
      <c r="AI8" s="89">
        <v>191</v>
      </c>
      <c r="AJ8" s="89">
        <v>221</v>
      </c>
      <c r="AK8" s="89">
        <v>226</v>
      </c>
      <c r="AL8" s="89">
        <v>195</v>
      </c>
      <c r="AM8" s="89">
        <v>258</v>
      </c>
      <c r="AN8" s="89">
        <v>273</v>
      </c>
      <c r="AO8" s="89">
        <v>229</v>
      </c>
      <c r="AP8" s="89">
        <v>125</v>
      </c>
      <c r="AQ8" s="89">
        <v>152</v>
      </c>
      <c r="AR8" s="89">
        <v>177</v>
      </c>
      <c r="AS8" s="89">
        <v>215</v>
      </c>
      <c r="AT8" s="89">
        <v>143</v>
      </c>
      <c r="AU8" s="89">
        <v>219</v>
      </c>
      <c r="AV8" s="89">
        <v>196</v>
      </c>
      <c r="AW8" s="89">
        <v>150</v>
      </c>
      <c r="AX8" s="89">
        <v>133</v>
      </c>
      <c r="AY8" s="89">
        <v>211</v>
      </c>
      <c r="AZ8" s="89">
        <v>175</v>
      </c>
      <c r="BA8" s="89">
        <v>178</v>
      </c>
      <c r="BB8" s="89">
        <v>216.96</v>
      </c>
      <c r="BC8" s="89">
        <v>298.68</v>
      </c>
      <c r="BD8" s="89">
        <v>397.85</v>
      </c>
      <c r="BE8" s="89">
        <v>229.79</v>
      </c>
      <c r="BF8" s="89">
        <v>292.60000000000002</v>
      </c>
      <c r="BG8" s="89">
        <v>436.32</v>
      </c>
      <c r="BH8" s="89">
        <v>489.62</v>
      </c>
      <c r="BI8" s="89">
        <v>466.04</v>
      </c>
      <c r="BJ8" s="89">
        <v>459.92</v>
      </c>
      <c r="BK8" s="89">
        <v>350.55</v>
      </c>
      <c r="BL8" s="89">
        <v>457.13</v>
      </c>
      <c r="BM8" s="89">
        <v>391.57</v>
      </c>
      <c r="BN8" s="89">
        <v>347.34</v>
      </c>
      <c r="BO8" s="89">
        <v>338.1</v>
      </c>
      <c r="BP8" s="89">
        <v>341.45</v>
      </c>
      <c r="BQ8" s="89">
        <v>313.89999999999998</v>
      </c>
      <c r="BR8" s="89">
        <v>356.77</v>
      </c>
      <c r="BS8" s="89">
        <v>436.53</v>
      </c>
      <c r="BT8" s="89">
        <v>458.82</v>
      </c>
      <c r="BU8" s="89">
        <v>480.89</v>
      </c>
      <c r="BV8" s="89">
        <v>516.84</v>
      </c>
      <c r="BW8" s="89">
        <v>502.88</v>
      </c>
      <c r="BX8" s="89">
        <v>519.15</v>
      </c>
      <c r="BY8" s="89">
        <v>434.65</v>
      </c>
      <c r="BZ8" s="89">
        <v>372.81</v>
      </c>
      <c r="CA8" s="89">
        <v>452.78</v>
      </c>
      <c r="CB8" s="89">
        <v>409.91</v>
      </c>
      <c r="CC8" s="89">
        <v>438.8</v>
      </c>
      <c r="CD8" s="89">
        <v>483.86</v>
      </c>
    </row>
    <row r="9" spans="1:82" s="87" customFormat="1" ht="20.25" customHeight="1">
      <c r="A9" s="88" t="s">
        <v>284</v>
      </c>
      <c r="B9" s="89">
        <v>0</v>
      </c>
      <c r="C9" s="89">
        <v>0</v>
      </c>
      <c r="D9" s="89">
        <v>0</v>
      </c>
      <c r="E9" s="89">
        <v>0</v>
      </c>
      <c r="F9" s="89">
        <v>0</v>
      </c>
      <c r="G9" s="89">
        <v>0</v>
      </c>
      <c r="H9" s="89">
        <v>0</v>
      </c>
      <c r="I9" s="89">
        <v>0</v>
      </c>
      <c r="J9" s="89">
        <v>0</v>
      </c>
      <c r="K9" s="89">
        <v>0</v>
      </c>
      <c r="L9" s="89">
        <v>0</v>
      </c>
      <c r="M9" s="89">
        <v>0</v>
      </c>
      <c r="N9" s="89">
        <v>0</v>
      </c>
      <c r="O9" s="89">
        <v>0</v>
      </c>
      <c r="P9" s="89">
        <v>0</v>
      </c>
      <c r="Q9" s="89">
        <v>0</v>
      </c>
      <c r="R9" s="89">
        <v>0</v>
      </c>
      <c r="S9" s="89">
        <v>0</v>
      </c>
      <c r="T9" s="89">
        <v>0</v>
      </c>
      <c r="U9" s="89">
        <v>0</v>
      </c>
      <c r="V9" s="89">
        <v>0</v>
      </c>
      <c r="W9" s="89">
        <v>0</v>
      </c>
      <c r="X9" s="89">
        <v>0</v>
      </c>
      <c r="Y9" s="89">
        <v>0</v>
      </c>
      <c r="Z9" s="89">
        <v>0</v>
      </c>
      <c r="AA9" s="89">
        <v>0</v>
      </c>
      <c r="AB9" s="89">
        <v>0</v>
      </c>
      <c r="AC9" s="89">
        <v>0</v>
      </c>
      <c r="AD9" s="89">
        <v>0</v>
      </c>
      <c r="AE9" s="89">
        <v>0</v>
      </c>
      <c r="AF9" s="89">
        <v>0</v>
      </c>
      <c r="AG9" s="89">
        <v>0</v>
      </c>
      <c r="AH9" s="89">
        <v>0</v>
      </c>
      <c r="AI9" s="89">
        <v>0</v>
      </c>
      <c r="AJ9" s="89">
        <v>0</v>
      </c>
      <c r="AK9" s="89">
        <v>0</v>
      </c>
      <c r="AL9" s="89">
        <v>0</v>
      </c>
      <c r="AM9" s="89">
        <v>0</v>
      </c>
      <c r="AN9" s="89">
        <v>0</v>
      </c>
      <c r="AO9" s="89">
        <v>0</v>
      </c>
      <c r="AP9" s="89">
        <v>0</v>
      </c>
      <c r="AQ9" s="89">
        <v>0</v>
      </c>
      <c r="AR9" s="89">
        <v>0</v>
      </c>
      <c r="AS9" s="89">
        <v>0</v>
      </c>
      <c r="AT9" s="89">
        <v>0</v>
      </c>
      <c r="AU9" s="89">
        <v>0</v>
      </c>
      <c r="AV9" s="89">
        <v>0</v>
      </c>
      <c r="AW9" s="89">
        <v>0</v>
      </c>
      <c r="AX9" s="89">
        <v>0</v>
      </c>
      <c r="AY9" s="89">
        <v>0</v>
      </c>
      <c r="AZ9" s="89">
        <v>0</v>
      </c>
      <c r="BA9" s="89">
        <v>0</v>
      </c>
      <c r="BB9" s="89">
        <v>0</v>
      </c>
      <c r="BC9" s="89">
        <v>1.1000000000000001</v>
      </c>
      <c r="BD9" s="89">
        <v>5.25</v>
      </c>
      <c r="BE9" s="89">
        <v>13.95</v>
      </c>
      <c r="BF9" s="89">
        <v>11.35</v>
      </c>
      <c r="BG9" s="89">
        <v>19.010000000000002</v>
      </c>
      <c r="BH9" s="89">
        <v>16.89</v>
      </c>
      <c r="BI9" s="89">
        <v>10.56</v>
      </c>
      <c r="BJ9" s="89">
        <v>8.83</v>
      </c>
      <c r="BK9" s="89">
        <v>7.49</v>
      </c>
      <c r="BL9" s="89">
        <v>13.53</v>
      </c>
      <c r="BM9" s="89">
        <v>21.44</v>
      </c>
      <c r="BN9" s="89">
        <v>10.24</v>
      </c>
      <c r="BO9" s="89">
        <v>15.97</v>
      </c>
      <c r="BP9" s="89">
        <v>17.78</v>
      </c>
      <c r="BQ9" s="89">
        <v>20.350000000000001</v>
      </c>
      <c r="BR9" s="89">
        <v>6.08</v>
      </c>
      <c r="BS9" s="89">
        <v>9.9</v>
      </c>
      <c r="BT9" s="89">
        <v>6</v>
      </c>
      <c r="BU9" s="89">
        <v>6.3</v>
      </c>
      <c r="BV9" s="89">
        <v>2.0099999999999998</v>
      </c>
      <c r="BW9" s="89">
        <v>1.86</v>
      </c>
      <c r="BX9" s="89">
        <v>3.05</v>
      </c>
      <c r="BY9" s="89">
        <v>5.68</v>
      </c>
      <c r="BZ9" s="89">
        <v>3.42</v>
      </c>
      <c r="CA9" s="89">
        <v>5.72</v>
      </c>
      <c r="CB9" s="89">
        <v>3.77</v>
      </c>
      <c r="CC9" s="89">
        <v>5.6</v>
      </c>
      <c r="CD9" s="89">
        <v>4.63</v>
      </c>
    </row>
    <row r="10" spans="1:82" s="87" customFormat="1" ht="20.25" customHeight="1">
      <c r="A10" s="90" t="s">
        <v>285</v>
      </c>
      <c r="B10" s="91">
        <f t="shared" ref="B10:AG10" si="3">SUM(B11)</f>
        <v>0</v>
      </c>
      <c r="C10" s="91">
        <f t="shared" si="3"/>
        <v>0</v>
      </c>
      <c r="D10" s="91">
        <f t="shared" si="3"/>
        <v>0</v>
      </c>
      <c r="E10" s="91">
        <f t="shared" si="3"/>
        <v>0</v>
      </c>
      <c r="F10" s="91">
        <f t="shared" si="3"/>
        <v>0</v>
      </c>
      <c r="G10" s="91">
        <f t="shared" si="3"/>
        <v>0</v>
      </c>
      <c r="H10" s="91">
        <f t="shared" si="3"/>
        <v>0</v>
      </c>
      <c r="I10" s="91">
        <f t="shared" si="3"/>
        <v>0</v>
      </c>
      <c r="J10" s="91">
        <f t="shared" si="3"/>
        <v>0</v>
      </c>
      <c r="K10" s="91">
        <f t="shared" si="3"/>
        <v>0</v>
      </c>
      <c r="L10" s="91">
        <f t="shared" si="3"/>
        <v>0</v>
      </c>
      <c r="M10" s="91">
        <f t="shared" si="3"/>
        <v>0</v>
      </c>
      <c r="N10" s="91">
        <f t="shared" si="3"/>
        <v>0</v>
      </c>
      <c r="O10" s="91">
        <f t="shared" si="3"/>
        <v>0</v>
      </c>
      <c r="P10" s="91">
        <f t="shared" si="3"/>
        <v>0</v>
      </c>
      <c r="Q10" s="91">
        <f t="shared" si="3"/>
        <v>0</v>
      </c>
      <c r="R10" s="91">
        <f t="shared" si="3"/>
        <v>0</v>
      </c>
      <c r="S10" s="91">
        <f t="shared" si="3"/>
        <v>0</v>
      </c>
      <c r="T10" s="91">
        <f t="shared" si="3"/>
        <v>0</v>
      </c>
      <c r="U10" s="91">
        <f t="shared" si="3"/>
        <v>0</v>
      </c>
      <c r="V10" s="91">
        <f t="shared" si="3"/>
        <v>0</v>
      </c>
      <c r="W10" s="91">
        <f t="shared" si="3"/>
        <v>0</v>
      </c>
      <c r="X10" s="91">
        <f t="shared" si="3"/>
        <v>0</v>
      </c>
      <c r="Y10" s="91">
        <f t="shared" si="3"/>
        <v>0</v>
      </c>
      <c r="Z10" s="91">
        <f t="shared" si="3"/>
        <v>0</v>
      </c>
      <c r="AA10" s="91">
        <f t="shared" si="3"/>
        <v>0</v>
      </c>
      <c r="AB10" s="91">
        <f t="shared" si="3"/>
        <v>0</v>
      </c>
      <c r="AC10" s="91">
        <f t="shared" si="3"/>
        <v>0</v>
      </c>
      <c r="AD10" s="91">
        <f t="shared" si="3"/>
        <v>0</v>
      </c>
      <c r="AE10" s="91">
        <f t="shared" si="3"/>
        <v>0</v>
      </c>
      <c r="AF10" s="91">
        <f t="shared" si="3"/>
        <v>0</v>
      </c>
      <c r="AG10" s="91">
        <f t="shared" si="3"/>
        <v>0</v>
      </c>
      <c r="AH10" s="91">
        <f t="shared" ref="AH10:BM10" si="4">SUM(AH11)</f>
        <v>0</v>
      </c>
      <c r="AI10" s="91">
        <f t="shared" si="4"/>
        <v>0</v>
      </c>
      <c r="AJ10" s="91">
        <f t="shared" si="4"/>
        <v>0</v>
      </c>
      <c r="AK10" s="91">
        <f t="shared" si="4"/>
        <v>0</v>
      </c>
      <c r="AL10" s="91">
        <f t="shared" si="4"/>
        <v>0</v>
      </c>
      <c r="AM10" s="91">
        <f t="shared" si="4"/>
        <v>0</v>
      </c>
      <c r="AN10" s="91">
        <f t="shared" si="4"/>
        <v>0</v>
      </c>
      <c r="AO10" s="91">
        <f t="shared" si="4"/>
        <v>0</v>
      </c>
      <c r="AP10" s="91">
        <f t="shared" si="4"/>
        <v>0</v>
      </c>
      <c r="AQ10" s="91">
        <f t="shared" si="4"/>
        <v>0</v>
      </c>
      <c r="AR10" s="91">
        <f t="shared" si="4"/>
        <v>0</v>
      </c>
      <c r="AS10" s="91">
        <f t="shared" si="4"/>
        <v>0</v>
      </c>
      <c r="AT10" s="91">
        <f t="shared" si="4"/>
        <v>0</v>
      </c>
      <c r="AU10" s="91">
        <f t="shared" si="4"/>
        <v>0</v>
      </c>
      <c r="AV10" s="91">
        <f t="shared" si="4"/>
        <v>0</v>
      </c>
      <c r="AW10" s="91">
        <f t="shared" si="4"/>
        <v>0</v>
      </c>
      <c r="AX10" s="91">
        <f t="shared" si="4"/>
        <v>0</v>
      </c>
      <c r="AY10" s="91">
        <f t="shared" si="4"/>
        <v>0</v>
      </c>
      <c r="AZ10" s="91">
        <f t="shared" si="4"/>
        <v>0</v>
      </c>
      <c r="BA10" s="91">
        <f t="shared" si="4"/>
        <v>0</v>
      </c>
      <c r="BB10" s="91">
        <f t="shared" si="4"/>
        <v>0</v>
      </c>
      <c r="BC10" s="91">
        <f t="shared" si="4"/>
        <v>0</v>
      </c>
      <c r="BD10" s="91">
        <f t="shared" si="4"/>
        <v>0</v>
      </c>
      <c r="BE10" s="91">
        <f t="shared" si="4"/>
        <v>0</v>
      </c>
      <c r="BF10" s="91">
        <f t="shared" si="4"/>
        <v>0</v>
      </c>
      <c r="BG10" s="91">
        <f t="shared" si="4"/>
        <v>0</v>
      </c>
      <c r="BH10" s="91">
        <f t="shared" si="4"/>
        <v>0</v>
      </c>
      <c r="BI10" s="91">
        <f t="shared" si="4"/>
        <v>0</v>
      </c>
      <c r="BJ10" s="91">
        <f t="shared" si="4"/>
        <v>0</v>
      </c>
      <c r="BK10" s="91">
        <f t="shared" si="4"/>
        <v>0</v>
      </c>
      <c r="BL10" s="91">
        <f t="shared" si="4"/>
        <v>0</v>
      </c>
      <c r="BM10" s="91">
        <f t="shared" si="4"/>
        <v>0</v>
      </c>
      <c r="BN10" s="91">
        <f t="shared" ref="BN10:CS10" si="5">SUM(BN11)</f>
        <v>0</v>
      </c>
      <c r="BO10" s="91">
        <f t="shared" si="5"/>
        <v>1.28</v>
      </c>
      <c r="BP10" s="91">
        <f t="shared" si="5"/>
        <v>2.46</v>
      </c>
      <c r="BQ10" s="91">
        <f t="shared" si="5"/>
        <v>14.81</v>
      </c>
      <c r="BR10" s="91">
        <f t="shared" si="5"/>
        <v>4.49</v>
      </c>
      <c r="BS10" s="91">
        <f t="shared" si="5"/>
        <v>12.42</v>
      </c>
      <c r="BT10" s="91">
        <f t="shared" si="5"/>
        <v>15.46</v>
      </c>
      <c r="BU10" s="91">
        <f t="shared" si="5"/>
        <v>15.29</v>
      </c>
      <c r="BV10" s="91">
        <f t="shared" si="5"/>
        <v>16.02</v>
      </c>
      <c r="BW10" s="91">
        <f t="shared" si="5"/>
        <v>15.25</v>
      </c>
      <c r="BX10" s="91">
        <f t="shared" si="5"/>
        <v>45.92</v>
      </c>
      <c r="BY10" s="91">
        <f t="shared" si="5"/>
        <v>60.92</v>
      </c>
      <c r="BZ10" s="91">
        <v>37.340000000000003</v>
      </c>
      <c r="CA10" s="91">
        <v>51.78</v>
      </c>
      <c r="CB10" s="91">
        <v>75.040000000000006</v>
      </c>
      <c r="CC10" s="91">
        <v>150.57</v>
      </c>
      <c r="CD10" s="91">
        <v>78.680000000000007</v>
      </c>
    </row>
    <row r="11" spans="1:82" s="87" customFormat="1" ht="20.25" customHeight="1">
      <c r="A11" s="88" t="s">
        <v>286</v>
      </c>
      <c r="B11" s="89">
        <v>0</v>
      </c>
      <c r="C11" s="89">
        <v>0</v>
      </c>
      <c r="D11" s="89">
        <v>0</v>
      </c>
      <c r="E11" s="89">
        <v>0</v>
      </c>
      <c r="F11" s="89">
        <v>0</v>
      </c>
      <c r="G11" s="89">
        <v>0</v>
      </c>
      <c r="H11" s="89">
        <v>0</v>
      </c>
      <c r="I11" s="89">
        <v>0</v>
      </c>
      <c r="J11" s="89">
        <v>0</v>
      </c>
      <c r="K11" s="89">
        <v>0</v>
      </c>
      <c r="L11" s="89">
        <v>0</v>
      </c>
      <c r="M11" s="89">
        <v>0</v>
      </c>
      <c r="N11" s="89">
        <v>0</v>
      </c>
      <c r="O11" s="89">
        <v>0</v>
      </c>
      <c r="P11" s="89">
        <v>0</v>
      </c>
      <c r="Q11" s="89">
        <v>0</v>
      </c>
      <c r="R11" s="89">
        <v>0</v>
      </c>
      <c r="S11" s="89">
        <v>0</v>
      </c>
      <c r="T11" s="89">
        <v>0</v>
      </c>
      <c r="U11" s="89">
        <v>0</v>
      </c>
      <c r="V11" s="89">
        <v>0</v>
      </c>
      <c r="W11" s="89">
        <v>0</v>
      </c>
      <c r="X11" s="89">
        <v>0</v>
      </c>
      <c r="Y11" s="89">
        <v>0</v>
      </c>
      <c r="Z11" s="89">
        <v>0</v>
      </c>
      <c r="AA11" s="89">
        <v>0</v>
      </c>
      <c r="AB11" s="89">
        <v>0</v>
      </c>
      <c r="AC11" s="89">
        <v>0</v>
      </c>
      <c r="AD11" s="89">
        <v>0</v>
      </c>
      <c r="AE11" s="89">
        <v>0</v>
      </c>
      <c r="AF11" s="89">
        <v>0</v>
      </c>
      <c r="AG11" s="89">
        <v>0</v>
      </c>
      <c r="AH11" s="89">
        <v>0</v>
      </c>
      <c r="AI11" s="89">
        <v>0</v>
      </c>
      <c r="AJ11" s="89">
        <v>0</v>
      </c>
      <c r="AK11" s="89">
        <v>0</v>
      </c>
      <c r="AL11" s="89">
        <v>0</v>
      </c>
      <c r="AM11" s="89">
        <v>0</v>
      </c>
      <c r="AN11" s="89">
        <v>0</v>
      </c>
      <c r="AO11" s="89">
        <v>0</v>
      </c>
      <c r="AP11" s="89">
        <v>0</v>
      </c>
      <c r="AQ11" s="89">
        <v>0</v>
      </c>
      <c r="AR11" s="89">
        <v>0</v>
      </c>
      <c r="AS11" s="89">
        <v>0</v>
      </c>
      <c r="AT11" s="89">
        <v>0</v>
      </c>
      <c r="AU11" s="89">
        <v>0</v>
      </c>
      <c r="AV11" s="89">
        <v>0</v>
      </c>
      <c r="AW11" s="89">
        <v>0</v>
      </c>
      <c r="AX11" s="89">
        <v>0</v>
      </c>
      <c r="AY11" s="89">
        <v>0</v>
      </c>
      <c r="AZ11" s="89">
        <v>0</v>
      </c>
      <c r="BA11" s="89">
        <v>0</v>
      </c>
      <c r="BB11" s="89">
        <v>0</v>
      </c>
      <c r="BC11" s="89">
        <v>0</v>
      </c>
      <c r="BD11" s="89">
        <v>0</v>
      </c>
      <c r="BE11" s="89">
        <v>0</v>
      </c>
      <c r="BF11" s="89">
        <v>0</v>
      </c>
      <c r="BG11" s="89">
        <v>0</v>
      </c>
      <c r="BH11" s="89">
        <v>0</v>
      </c>
      <c r="BI11" s="89">
        <v>0</v>
      </c>
      <c r="BJ11" s="89">
        <v>0</v>
      </c>
      <c r="BK11" s="89">
        <v>0</v>
      </c>
      <c r="BL11" s="89">
        <v>0</v>
      </c>
      <c r="BM11" s="89">
        <v>0</v>
      </c>
      <c r="BN11" s="89">
        <v>0</v>
      </c>
      <c r="BO11" s="89">
        <v>1.28</v>
      </c>
      <c r="BP11" s="89">
        <v>2.46</v>
      </c>
      <c r="BQ11" s="89">
        <v>14.81</v>
      </c>
      <c r="BR11" s="89">
        <v>4.49</v>
      </c>
      <c r="BS11" s="89">
        <v>12.42</v>
      </c>
      <c r="BT11" s="89">
        <v>15.46</v>
      </c>
      <c r="BU11" s="89">
        <v>15.29</v>
      </c>
      <c r="BV11" s="89">
        <v>16.02</v>
      </c>
      <c r="BW11" s="89">
        <v>15.25</v>
      </c>
      <c r="BX11" s="89">
        <v>45.92</v>
      </c>
      <c r="BY11" s="89">
        <v>60.92</v>
      </c>
      <c r="BZ11" s="89">
        <v>37.340000000000003</v>
      </c>
      <c r="CA11" s="89">
        <v>51.78</v>
      </c>
      <c r="CB11" s="89">
        <v>75.040000000000006</v>
      </c>
      <c r="CC11" s="89">
        <v>150.57</v>
      </c>
      <c r="CD11" s="89">
        <v>78.680000000000007</v>
      </c>
    </row>
    <row r="12" spans="1:82" s="87" customFormat="1" ht="20.25" customHeight="1">
      <c r="A12" s="92" t="s">
        <v>287</v>
      </c>
      <c r="B12" s="91">
        <f t="shared" ref="B12:AG12" si="6">SUM(B13:B14)</f>
        <v>0</v>
      </c>
      <c r="C12" s="91">
        <f t="shared" si="6"/>
        <v>0</v>
      </c>
      <c r="D12" s="91">
        <f t="shared" si="6"/>
        <v>0</v>
      </c>
      <c r="E12" s="91">
        <f t="shared" si="6"/>
        <v>0</v>
      </c>
      <c r="F12" s="91">
        <f t="shared" si="6"/>
        <v>0</v>
      </c>
      <c r="G12" s="91">
        <f t="shared" si="6"/>
        <v>0</v>
      </c>
      <c r="H12" s="91">
        <f t="shared" si="6"/>
        <v>0</v>
      </c>
      <c r="I12" s="91">
        <f t="shared" si="6"/>
        <v>0</v>
      </c>
      <c r="J12" s="91">
        <f t="shared" si="6"/>
        <v>0</v>
      </c>
      <c r="K12" s="91">
        <f t="shared" si="6"/>
        <v>0</v>
      </c>
      <c r="L12" s="91">
        <f t="shared" si="6"/>
        <v>0</v>
      </c>
      <c r="M12" s="91">
        <f t="shared" si="6"/>
        <v>0</v>
      </c>
      <c r="N12" s="91">
        <f t="shared" si="6"/>
        <v>0</v>
      </c>
      <c r="O12" s="91">
        <f t="shared" si="6"/>
        <v>0</v>
      </c>
      <c r="P12" s="91">
        <f t="shared" si="6"/>
        <v>0</v>
      </c>
      <c r="Q12" s="91">
        <f t="shared" si="6"/>
        <v>0</v>
      </c>
      <c r="R12" s="91">
        <f t="shared" si="6"/>
        <v>0</v>
      </c>
      <c r="S12" s="91">
        <f t="shared" si="6"/>
        <v>0</v>
      </c>
      <c r="T12" s="91">
        <f t="shared" si="6"/>
        <v>0</v>
      </c>
      <c r="U12" s="91">
        <f t="shared" si="6"/>
        <v>0</v>
      </c>
      <c r="V12" s="91">
        <f t="shared" si="6"/>
        <v>0</v>
      </c>
      <c r="W12" s="91">
        <f t="shared" si="6"/>
        <v>0</v>
      </c>
      <c r="X12" s="91">
        <f t="shared" si="6"/>
        <v>0</v>
      </c>
      <c r="Y12" s="91">
        <f t="shared" si="6"/>
        <v>0</v>
      </c>
      <c r="Z12" s="91">
        <f t="shared" si="6"/>
        <v>0</v>
      </c>
      <c r="AA12" s="91">
        <f t="shared" si="6"/>
        <v>0</v>
      </c>
      <c r="AB12" s="91">
        <f t="shared" si="6"/>
        <v>0</v>
      </c>
      <c r="AC12" s="91">
        <f t="shared" si="6"/>
        <v>0</v>
      </c>
      <c r="AD12" s="91">
        <f t="shared" si="6"/>
        <v>0</v>
      </c>
      <c r="AE12" s="91">
        <f t="shared" si="6"/>
        <v>0</v>
      </c>
      <c r="AF12" s="91">
        <f t="shared" si="6"/>
        <v>0</v>
      </c>
      <c r="AG12" s="91">
        <f t="shared" si="6"/>
        <v>0</v>
      </c>
      <c r="AH12" s="91">
        <f t="shared" ref="AH12:BM12" si="7">SUM(AH13:AH14)</f>
        <v>0</v>
      </c>
      <c r="AI12" s="91">
        <f t="shared" si="7"/>
        <v>0</v>
      </c>
      <c r="AJ12" s="91">
        <f t="shared" si="7"/>
        <v>0</v>
      </c>
      <c r="AK12" s="91">
        <f t="shared" si="7"/>
        <v>0</v>
      </c>
      <c r="AL12" s="91">
        <f t="shared" si="7"/>
        <v>0</v>
      </c>
      <c r="AM12" s="91">
        <f t="shared" si="7"/>
        <v>0</v>
      </c>
      <c r="AN12" s="91">
        <f t="shared" si="7"/>
        <v>0</v>
      </c>
      <c r="AO12" s="91">
        <f t="shared" si="7"/>
        <v>0</v>
      </c>
      <c r="AP12" s="91">
        <f t="shared" si="7"/>
        <v>0</v>
      </c>
      <c r="AQ12" s="91">
        <f t="shared" si="7"/>
        <v>0</v>
      </c>
      <c r="AR12" s="91">
        <f t="shared" si="7"/>
        <v>0</v>
      </c>
      <c r="AS12" s="91">
        <f t="shared" si="7"/>
        <v>0</v>
      </c>
      <c r="AT12" s="91">
        <f t="shared" si="7"/>
        <v>0</v>
      </c>
      <c r="AU12" s="91">
        <f t="shared" si="7"/>
        <v>0</v>
      </c>
      <c r="AV12" s="91">
        <f t="shared" si="7"/>
        <v>0</v>
      </c>
      <c r="AW12" s="91">
        <f t="shared" si="7"/>
        <v>0</v>
      </c>
      <c r="AX12" s="91">
        <f t="shared" si="7"/>
        <v>0</v>
      </c>
      <c r="AY12" s="91">
        <f t="shared" si="7"/>
        <v>0</v>
      </c>
      <c r="AZ12" s="91">
        <f t="shared" si="7"/>
        <v>0</v>
      </c>
      <c r="BA12" s="91">
        <f t="shared" si="7"/>
        <v>0</v>
      </c>
      <c r="BB12" s="91">
        <f t="shared" si="7"/>
        <v>7.95</v>
      </c>
      <c r="BC12" s="91">
        <f t="shared" si="7"/>
        <v>8.3600000000000012</v>
      </c>
      <c r="BD12" s="91">
        <f t="shared" si="7"/>
        <v>12.45</v>
      </c>
      <c r="BE12" s="91">
        <f t="shared" si="7"/>
        <v>13.920000000000002</v>
      </c>
      <c r="BF12" s="91">
        <f t="shared" si="7"/>
        <v>21.27</v>
      </c>
      <c r="BG12" s="91">
        <f t="shared" si="7"/>
        <v>30.28</v>
      </c>
      <c r="BH12" s="91">
        <f t="shared" si="7"/>
        <v>39.590000000000003</v>
      </c>
      <c r="BI12" s="91">
        <f t="shared" si="7"/>
        <v>34.46</v>
      </c>
      <c r="BJ12" s="91">
        <f t="shared" si="7"/>
        <v>35.79</v>
      </c>
      <c r="BK12" s="91">
        <f t="shared" si="7"/>
        <v>33.97</v>
      </c>
      <c r="BL12" s="91">
        <f t="shared" si="7"/>
        <v>39.909999999999997</v>
      </c>
      <c r="BM12" s="91">
        <f t="shared" si="7"/>
        <v>38.08</v>
      </c>
      <c r="BN12" s="91">
        <f t="shared" ref="BN12:CS12" si="8">SUM(BN13:BN14)</f>
        <v>37.42</v>
      </c>
      <c r="BO12" s="91">
        <f t="shared" si="8"/>
        <v>32.090000000000003</v>
      </c>
      <c r="BP12" s="91">
        <f t="shared" si="8"/>
        <v>30.38</v>
      </c>
      <c r="BQ12" s="91">
        <f t="shared" si="8"/>
        <v>25.23</v>
      </c>
      <c r="BR12" s="91">
        <f t="shared" si="8"/>
        <v>31.189999999999998</v>
      </c>
      <c r="BS12" s="91">
        <f t="shared" si="8"/>
        <v>20.689999999999998</v>
      </c>
      <c r="BT12" s="91">
        <f t="shared" si="8"/>
        <v>21.439999999999998</v>
      </c>
      <c r="BU12" s="91">
        <f t="shared" si="8"/>
        <v>17.920000000000002</v>
      </c>
      <c r="BV12" s="91">
        <f t="shared" si="8"/>
        <v>20.57</v>
      </c>
      <c r="BW12" s="91">
        <f t="shared" si="8"/>
        <v>21.1</v>
      </c>
      <c r="BX12" s="91">
        <f t="shared" si="8"/>
        <v>19.329999999999998</v>
      </c>
      <c r="BY12" s="91">
        <f t="shared" si="8"/>
        <v>14.010000000000002</v>
      </c>
      <c r="BZ12" s="91">
        <v>12.14</v>
      </c>
      <c r="CA12" s="91">
        <v>10.52</v>
      </c>
      <c r="CB12" s="91">
        <v>12.33</v>
      </c>
      <c r="CC12" s="91">
        <v>10.17</v>
      </c>
      <c r="CD12" s="91">
        <v>11.290000000000001</v>
      </c>
    </row>
    <row r="13" spans="1:82" s="87" customFormat="1" ht="20.25" customHeight="1">
      <c r="A13" s="88" t="s">
        <v>288</v>
      </c>
      <c r="B13" s="89">
        <v>0</v>
      </c>
      <c r="C13" s="89">
        <v>0</v>
      </c>
      <c r="D13" s="89">
        <v>0</v>
      </c>
      <c r="E13" s="89">
        <v>0</v>
      </c>
      <c r="F13" s="89">
        <v>0</v>
      </c>
      <c r="G13" s="89">
        <v>0</v>
      </c>
      <c r="H13" s="89">
        <v>0</v>
      </c>
      <c r="I13" s="89">
        <v>0</v>
      </c>
      <c r="J13" s="89">
        <v>0</v>
      </c>
      <c r="K13" s="89">
        <v>0</v>
      </c>
      <c r="L13" s="89">
        <v>0</v>
      </c>
      <c r="M13" s="89">
        <v>0</v>
      </c>
      <c r="N13" s="89">
        <v>0</v>
      </c>
      <c r="O13" s="89">
        <v>0</v>
      </c>
      <c r="P13" s="89">
        <v>0</v>
      </c>
      <c r="Q13" s="89">
        <v>0</v>
      </c>
      <c r="R13" s="89">
        <v>0</v>
      </c>
      <c r="S13" s="89">
        <v>0</v>
      </c>
      <c r="T13" s="89">
        <v>0</v>
      </c>
      <c r="U13" s="89">
        <v>0</v>
      </c>
      <c r="V13" s="89">
        <v>0</v>
      </c>
      <c r="W13" s="89">
        <v>0</v>
      </c>
      <c r="X13" s="89">
        <v>0</v>
      </c>
      <c r="Y13" s="89">
        <v>0</v>
      </c>
      <c r="Z13" s="89">
        <v>0</v>
      </c>
      <c r="AA13" s="89">
        <v>0</v>
      </c>
      <c r="AB13" s="89">
        <v>0</v>
      </c>
      <c r="AC13" s="89">
        <v>0</v>
      </c>
      <c r="AD13" s="89">
        <v>0</v>
      </c>
      <c r="AE13" s="89">
        <v>0</v>
      </c>
      <c r="AF13" s="89">
        <v>0</v>
      </c>
      <c r="AG13" s="89">
        <v>0</v>
      </c>
      <c r="AH13" s="89">
        <v>0</v>
      </c>
      <c r="AI13" s="89">
        <v>0</v>
      </c>
      <c r="AJ13" s="89">
        <v>0</v>
      </c>
      <c r="AK13" s="89">
        <v>0</v>
      </c>
      <c r="AL13" s="89">
        <v>0</v>
      </c>
      <c r="AM13" s="89">
        <v>0</v>
      </c>
      <c r="AN13" s="89">
        <v>0</v>
      </c>
      <c r="AO13" s="89">
        <v>0</v>
      </c>
      <c r="AP13" s="89">
        <v>0</v>
      </c>
      <c r="AQ13" s="89">
        <v>0</v>
      </c>
      <c r="AR13" s="89">
        <v>0</v>
      </c>
      <c r="AS13" s="89">
        <v>0</v>
      </c>
      <c r="AT13" s="89">
        <v>0</v>
      </c>
      <c r="AU13" s="89">
        <v>0</v>
      </c>
      <c r="AV13" s="89">
        <v>0</v>
      </c>
      <c r="AW13" s="89">
        <v>0</v>
      </c>
      <c r="AX13" s="89">
        <v>0</v>
      </c>
      <c r="AY13" s="89">
        <v>0</v>
      </c>
      <c r="AZ13" s="89">
        <v>0</v>
      </c>
      <c r="BA13" s="89">
        <v>0</v>
      </c>
      <c r="BB13" s="89">
        <v>0.22</v>
      </c>
      <c r="BC13" s="89">
        <v>0.63</v>
      </c>
      <c r="BD13" s="89">
        <v>4.72</v>
      </c>
      <c r="BE13" s="89">
        <v>6.19</v>
      </c>
      <c r="BF13" s="89">
        <v>13.19</v>
      </c>
      <c r="BG13" s="89">
        <v>22.55</v>
      </c>
      <c r="BH13" s="89">
        <v>31.51</v>
      </c>
      <c r="BI13" s="89">
        <v>26.38</v>
      </c>
      <c r="BJ13" s="89">
        <v>27.52</v>
      </c>
      <c r="BK13" s="89">
        <v>25.7</v>
      </c>
      <c r="BL13" s="89">
        <v>31.64</v>
      </c>
      <c r="BM13" s="89">
        <v>29.81</v>
      </c>
      <c r="BN13" s="89">
        <v>29.06</v>
      </c>
      <c r="BO13" s="89">
        <v>23.73</v>
      </c>
      <c r="BP13" s="89">
        <v>22.02</v>
      </c>
      <c r="BQ13" s="89">
        <v>16.87</v>
      </c>
      <c r="BR13" s="89">
        <v>23.07</v>
      </c>
      <c r="BS13" s="89">
        <v>12.57</v>
      </c>
      <c r="BT13" s="89">
        <v>13.32</v>
      </c>
      <c r="BU13" s="89">
        <v>9.8000000000000007</v>
      </c>
      <c r="BV13" s="89">
        <v>12.59</v>
      </c>
      <c r="BW13" s="89">
        <v>13.12</v>
      </c>
      <c r="BX13" s="89">
        <v>11.35</v>
      </c>
      <c r="BY13" s="89">
        <v>6.03</v>
      </c>
      <c r="BZ13" s="89">
        <v>4.16</v>
      </c>
      <c r="CA13" s="89">
        <v>2.54</v>
      </c>
      <c r="CB13" s="89">
        <v>4.3499999999999996</v>
      </c>
      <c r="CC13" s="89">
        <v>2.19</v>
      </c>
      <c r="CD13" s="89">
        <v>3.31</v>
      </c>
    </row>
    <row r="14" spans="1:82" s="87" customFormat="1" ht="20.25" customHeight="1">
      <c r="A14" s="88" t="s">
        <v>289</v>
      </c>
      <c r="B14" s="89">
        <v>0</v>
      </c>
      <c r="C14" s="89">
        <v>0</v>
      </c>
      <c r="D14" s="89">
        <v>0</v>
      </c>
      <c r="E14" s="89">
        <v>0</v>
      </c>
      <c r="F14" s="89">
        <v>0</v>
      </c>
      <c r="G14" s="89">
        <v>0</v>
      </c>
      <c r="H14" s="89">
        <v>0</v>
      </c>
      <c r="I14" s="89">
        <v>0</v>
      </c>
      <c r="J14" s="89">
        <v>0</v>
      </c>
      <c r="K14" s="89">
        <v>0</v>
      </c>
      <c r="L14" s="89">
        <v>0</v>
      </c>
      <c r="M14" s="89">
        <v>0</v>
      </c>
      <c r="N14" s="89">
        <v>0</v>
      </c>
      <c r="O14" s="89">
        <v>0</v>
      </c>
      <c r="P14" s="89">
        <v>0</v>
      </c>
      <c r="Q14" s="89">
        <v>0</v>
      </c>
      <c r="R14" s="89">
        <v>0</v>
      </c>
      <c r="S14" s="89">
        <v>0</v>
      </c>
      <c r="T14" s="89">
        <v>0</v>
      </c>
      <c r="U14" s="89">
        <v>0</v>
      </c>
      <c r="V14" s="89">
        <v>0</v>
      </c>
      <c r="W14" s="89">
        <v>0</v>
      </c>
      <c r="X14" s="89">
        <v>0</v>
      </c>
      <c r="Y14" s="89">
        <v>0</v>
      </c>
      <c r="Z14" s="89">
        <v>0</v>
      </c>
      <c r="AA14" s="89">
        <v>0</v>
      </c>
      <c r="AB14" s="89">
        <v>0</v>
      </c>
      <c r="AC14" s="89">
        <v>0</v>
      </c>
      <c r="AD14" s="89">
        <v>0</v>
      </c>
      <c r="AE14" s="89">
        <v>0</v>
      </c>
      <c r="AF14" s="89">
        <v>0</v>
      </c>
      <c r="AG14" s="89">
        <v>0</v>
      </c>
      <c r="AH14" s="89">
        <v>0</v>
      </c>
      <c r="AI14" s="89">
        <v>0</v>
      </c>
      <c r="AJ14" s="89">
        <v>0</v>
      </c>
      <c r="AK14" s="89">
        <v>0</v>
      </c>
      <c r="AL14" s="89">
        <v>0</v>
      </c>
      <c r="AM14" s="89">
        <v>0</v>
      </c>
      <c r="AN14" s="89">
        <v>0</v>
      </c>
      <c r="AO14" s="89">
        <v>0</v>
      </c>
      <c r="AP14" s="89">
        <v>0</v>
      </c>
      <c r="AQ14" s="89">
        <v>0</v>
      </c>
      <c r="AR14" s="89">
        <v>0</v>
      </c>
      <c r="AS14" s="89">
        <v>0</v>
      </c>
      <c r="AT14" s="89">
        <v>0</v>
      </c>
      <c r="AU14" s="89">
        <v>0</v>
      </c>
      <c r="AV14" s="89">
        <v>0</v>
      </c>
      <c r="AW14" s="89">
        <v>0</v>
      </c>
      <c r="AX14" s="89">
        <v>0</v>
      </c>
      <c r="AY14" s="89">
        <v>0</v>
      </c>
      <c r="AZ14" s="89">
        <v>0</v>
      </c>
      <c r="BA14" s="89">
        <v>0</v>
      </c>
      <c r="BB14" s="89">
        <v>7.73</v>
      </c>
      <c r="BC14" s="89">
        <v>7.73</v>
      </c>
      <c r="BD14" s="89">
        <v>7.73</v>
      </c>
      <c r="BE14" s="89">
        <v>7.73</v>
      </c>
      <c r="BF14" s="89">
        <v>8.08</v>
      </c>
      <c r="BG14" s="89">
        <v>7.73</v>
      </c>
      <c r="BH14" s="89">
        <v>8.08</v>
      </c>
      <c r="BI14" s="89">
        <v>8.08</v>
      </c>
      <c r="BJ14" s="89">
        <v>8.27</v>
      </c>
      <c r="BK14" s="89">
        <v>8.27</v>
      </c>
      <c r="BL14" s="89">
        <v>8.27</v>
      </c>
      <c r="BM14" s="89">
        <v>8.27</v>
      </c>
      <c r="BN14" s="89">
        <v>8.36</v>
      </c>
      <c r="BO14" s="89">
        <v>8.36</v>
      </c>
      <c r="BP14" s="89">
        <v>8.36</v>
      </c>
      <c r="BQ14" s="89">
        <v>8.36</v>
      </c>
      <c r="BR14" s="89">
        <v>8.1199999999999992</v>
      </c>
      <c r="BS14" s="89">
        <v>8.1199999999999992</v>
      </c>
      <c r="BT14" s="89">
        <v>8.1199999999999992</v>
      </c>
      <c r="BU14" s="89">
        <v>8.1199999999999992</v>
      </c>
      <c r="BV14" s="89">
        <v>7.98</v>
      </c>
      <c r="BW14" s="89">
        <v>7.98</v>
      </c>
      <c r="BX14" s="89">
        <v>7.98</v>
      </c>
      <c r="BY14" s="89">
        <v>7.98</v>
      </c>
      <c r="BZ14" s="91">
        <v>7.98</v>
      </c>
      <c r="CA14" s="91">
        <v>7.98</v>
      </c>
      <c r="CB14" s="91">
        <v>7.98</v>
      </c>
      <c r="CC14" s="91">
        <v>7.98</v>
      </c>
      <c r="CD14" s="91">
        <v>7.98</v>
      </c>
    </row>
    <row r="15" spans="1:82" s="87" customFormat="1" ht="20.25" customHeight="1">
      <c r="A15" s="85" t="s">
        <v>290</v>
      </c>
      <c r="B15" s="93">
        <f t="shared" ref="B15:AG15" si="9">B6+B10+B12</f>
        <v>19.11</v>
      </c>
      <c r="C15" s="93">
        <f t="shared" si="9"/>
        <v>29.959999999999997</v>
      </c>
      <c r="D15" s="93">
        <f t="shared" si="9"/>
        <v>31.769999999999996</v>
      </c>
      <c r="E15" s="93">
        <f t="shared" si="9"/>
        <v>37.39</v>
      </c>
      <c r="F15" s="93">
        <f t="shared" si="9"/>
        <v>39.85</v>
      </c>
      <c r="G15" s="93">
        <f t="shared" si="9"/>
        <v>53.31</v>
      </c>
      <c r="H15" s="93">
        <f t="shared" si="9"/>
        <v>74.59</v>
      </c>
      <c r="I15" s="93">
        <f t="shared" si="9"/>
        <v>96.36</v>
      </c>
      <c r="J15" s="93">
        <f t="shared" si="9"/>
        <v>103.07</v>
      </c>
      <c r="K15" s="93">
        <f t="shared" si="9"/>
        <v>129.07</v>
      </c>
      <c r="L15" s="93">
        <f t="shared" si="9"/>
        <v>128.61000000000001</v>
      </c>
      <c r="M15" s="93">
        <f t="shared" si="9"/>
        <v>138.95999999999998</v>
      </c>
      <c r="N15" s="93">
        <f t="shared" si="9"/>
        <v>138.76</v>
      </c>
      <c r="O15" s="93">
        <f t="shared" si="9"/>
        <v>262.43</v>
      </c>
      <c r="P15" s="93">
        <f t="shared" si="9"/>
        <v>343.54</v>
      </c>
      <c r="Q15" s="93">
        <f t="shared" si="9"/>
        <v>347.85</v>
      </c>
      <c r="R15" s="93">
        <f t="shared" si="9"/>
        <v>280.20999999999998</v>
      </c>
      <c r="S15" s="93">
        <f t="shared" si="9"/>
        <v>315.73</v>
      </c>
      <c r="T15" s="93">
        <f t="shared" si="9"/>
        <v>371.06</v>
      </c>
      <c r="U15" s="93">
        <f t="shared" si="9"/>
        <v>397.38</v>
      </c>
      <c r="V15" s="93">
        <f t="shared" si="9"/>
        <v>421.28</v>
      </c>
      <c r="W15" s="93">
        <f t="shared" si="9"/>
        <v>405.16999999999996</v>
      </c>
      <c r="X15" s="93">
        <f t="shared" si="9"/>
        <v>447.40999999999997</v>
      </c>
      <c r="Y15" s="93">
        <f t="shared" si="9"/>
        <v>402.15</v>
      </c>
      <c r="Z15" s="93">
        <f t="shared" si="9"/>
        <v>316.87</v>
      </c>
      <c r="AA15" s="93">
        <f t="shared" si="9"/>
        <v>353.81</v>
      </c>
      <c r="AB15" s="93">
        <f t="shared" si="9"/>
        <v>452.62</v>
      </c>
      <c r="AC15" s="93">
        <f t="shared" si="9"/>
        <v>453.71000000000004</v>
      </c>
      <c r="AD15" s="93">
        <f t="shared" si="9"/>
        <v>419.37</v>
      </c>
      <c r="AE15" s="93">
        <f t="shared" si="9"/>
        <v>369.06</v>
      </c>
      <c r="AF15" s="93">
        <f t="shared" si="9"/>
        <v>304.76</v>
      </c>
      <c r="AG15" s="93">
        <f t="shared" si="9"/>
        <v>315.78999999999996</v>
      </c>
      <c r="AH15" s="93">
        <f t="shared" ref="AH15:BM15" si="10">AH6+AH10+AH12</f>
        <v>318</v>
      </c>
      <c r="AI15" s="93">
        <f t="shared" si="10"/>
        <v>394</v>
      </c>
      <c r="AJ15" s="93">
        <f t="shared" si="10"/>
        <v>445</v>
      </c>
      <c r="AK15" s="93">
        <f t="shared" si="10"/>
        <v>428</v>
      </c>
      <c r="AL15" s="93">
        <f t="shared" si="10"/>
        <v>387</v>
      </c>
      <c r="AM15" s="93">
        <f t="shared" si="10"/>
        <v>464</v>
      </c>
      <c r="AN15" s="93">
        <f t="shared" si="10"/>
        <v>485</v>
      </c>
      <c r="AO15" s="93">
        <f t="shared" si="10"/>
        <v>431</v>
      </c>
      <c r="AP15" s="93">
        <f t="shared" si="10"/>
        <v>314</v>
      </c>
      <c r="AQ15" s="93">
        <f t="shared" si="10"/>
        <v>355</v>
      </c>
      <c r="AR15" s="93">
        <f t="shared" si="10"/>
        <v>382</v>
      </c>
      <c r="AS15" s="93">
        <f t="shared" si="10"/>
        <v>413</v>
      </c>
      <c r="AT15" s="93">
        <f t="shared" si="10"/>
        <v>327</v>
      </c>
      <c r="AU15" s="93">
        <f t="shared" si="10"/>
        <v>413</v>
      </c>
      <c r="AV15" s="93">
        <f t="shared" si="10"/>
        <v>385</v>
      </c>
      <c r="AW15" s="93">
        <f t="shared" si="10"/>
        <v>342</v>
      </c>
      <c r="AX15" s="93">
        <f t="shared" si="10"/>
        <v>317</v>
      </c>
      <c r="AY15" s="93">
        <f t="shared" si="10"/>
        <v>404</v>
      </c>
      <c r="AZ15" s="93">
        <f t="shared" si="10"/>
        <v>357</v>
      </c>
      <c r="BA15" s="93">
        <f t="shared" si="10"/>
        <v>372</v>
      </c>
      <c r="BB15" s="93">
        <f t="shared" si="10"/>
        <v>419.17</v>
      </c>
      <c r="BC15" s="93">
        <f t="shared" si="10"/>
        <v>511.93000000000006</v>
      </c>
      <c r="BD15" s="93">
        <f t="shared" si="10"/>
        <v>621.5100000000001</v>
      </c>
      <c r="BE15" s="93">
        <f t="shared" si="10"/>
        <v>466.09000000000003</v>
      </c>
      <c r="BF15" s="93">
        <f t="shared" si="10"/>
        <v>518.82000000000005</v>
      </c>
      <c r="BG15" s="93">
        <f t="shared" si="10"/>
        <v>691.4</v>
      </c>
      <c r="BH15" s="93">
        <f t="shared" si="10"/>
        <v>754.77</v>
      </c>
      <c r="BI15" s="93">
        <f t="shared" si="10"/>
        <v>724.97</v>
      </c>
      <c r="BJ15" s="93">
        <f t="shared" si="10"/>
        <v>708.9</v>
      </c>
      <c r="BK15" s="93">
        <f t="shared" si="10"/>
        <v>509.47</v>
      </c>
      <c r="BL15" s="93">
        <f t="shared" si="10"/>
        <v>667.7299999999999</v>
      </c>
      <c r="BM15" s="93">
        <f t="shared" si="10"/>
        <v>622.99000000000012</v>
      </c>
      <c r="BN15" s="93">
        <f t="shared" ref="BN15:BY15" si="11">BN6+BN10+BN12</f>
        <v>543.66</v>
      </c>
      <c r="BO15" s="93">
        <f t="shared" si="11"/>
        <v>591.71</v>
      </c>
      <c r="BP15" s="93">
        <f t="shared" si="11"/>
        <v>645.92999999999995</v>
      </c>
      <c r="BQ15" s="93">
        <f t="shared" si="11"/>
        <v>701.49999999999989</v>
      </c>
      <c r="BR15" s="93">
        <f t="shared" si="11"/>
        <v>681.66000000000008</v>
      </c>
      <c r="BS15" s="93">
        <f t="shared" si="11"/>
        <v>805.31</v>
      </c>
      <c r="BT15" s="93">
        <f t="shared" si="11"/>
        <v>853.51</v>
      </c>
      <c r="BU15" s="93">
        <f t="shared" si="11"/>
        <v>890.31999999999982</v>
      </c>
      <c r="BV15" s="93">
        <f t="shared" si="11"/>
        <v>908.31000000000006</v>
      </c>
      <c r="BW15" s="93">
        <f t="shared" si="11"/>
        <v>899.44</v>
      </c>
      <c r="BX15" s="93">
        <f t="shared" si="11"/>
        <v>963.6099999999999</v>
      </c>
      <c r="BY15" s="93">
        <f t="shared" si="11"/>
        <v>886.50999999999988</v>
      </c>
      <c r="BZ15" s="93">
        <v>794.38</v>
      </c>
      <c r="CA15" s="93">
        <v>913.16</v>
      </c>
      <c r="CB15" s="93">
        <v>902.84</v>
      </c>
      <c r="CC15" s="93">
        <v>1017.6999999999999</v>
      </c>
      <c r="CD15" s="93">
        <v>970.57999999999993</v>
      </c>
    </row>
    <row r="16" spans="1:82" s="73" customFormat="1" ht="30.6" customHeight="1">
      <c r="A16" s="94"/>
      <c r="B16" s="95"/>
      <c r="C16" s="95"/>
      <c r="D16" s="95"/>
      <c r="E16" s="95"/>
      <c r="F16" s="95"/>
      <c r="G16" s="95"/>
      <c r="H16" s="95"/>
      <c r="I16" s="95"/>
      <c r="J16" s="95"/>
      <c r="K16" s="95"/>
      <c r="L16" s="95"/>
      <c r="M16" s="95"/>
      <c r="N16" s="95"/>
      <c r="O16" s="95"/>
      <c r="P16" s="95"/>
      <c r="Q16" s="95"/>
      <c r="R16" s="95"/>
      <c r="S16" s="95"/>
      <c r="T16" s="95"/>
      <c r="U16" s="95"/>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7"/>
      <c r="BE16" s="96"/>
      <c r="BF16" s="96"/>
      <c r="BG16" s="96"/>
      <c r="BH16" s="97"/>
      <c r="BI16" s="96"/>
      <c r="BJ16" s="98"/>
      <c r="BK16" s="98"/>
      <c r="BL16" s="98"/>
      <c r="BM16" s="99"/>
      <c r="BN16" s="99"/>
      <c r="BO16" s="99"/>
      <c r="BU16" s="100"/>
      <c r="BV16" s="101"/>
      <c r="BW16" s="102"/>
      <c r="BX16" s="102"/>
      <c r="BY16" s="103"/>
    </row>
    <row r="17" spans="1:82" s="84" customFormat="1" ht="45" customHeight="1">
      <c r="A17" s="77" t="s">
        <v>291</v>
      </c>
      <c r="B17" s="78" t="s">
        <v>204</v>
      </c>
      <c r="C17" s="78" t="s">
        <v>205</v>
      </c>
      <c r="D17" s="78" t="s">
        <v>206</v>
      </c>
      <c r="E17" s="78" t="s">
        <v>207</v>
      </c>
      <c r="F17" s="78" t="s">
        <v>208</v>
      </c>
      <c r="G17" s="78" t="s">
        <v>209</v>
      </c>
      <c r="H17" s="78" t="s">
        <v>210</v>
      </c>
      <c r="I17" s="78" t="s">
        <v>211</v>
      </c>
      <c r="J17" s="78" t="s">
        <v>212</v>
      </c>
      <c r="K17" s="78" t="s">
        <v>213</v>
      </c>
      <c r="L17" s="78" t="s">
        <v>214</v>
      </c>
      <c r="M17" s="78" t="s">
        <v>215</v>
      </c>
      <c r="N17" s="78" t="s">
        <v>216</v>
      </c>
      <c r="O17" s="78" t="s">
        <v>217</v>
      </c>
      <c r="P17" s="78" t="s">
        <v>218</v>
      </c>
      <c r="Q17" s="78" t="s">
        <v>219</v>
      </c>
      <c r="R17" s="78" t="s">
        <v>220</v>
      </c>
      <c r="S17" s="78" t="s">
        <v>221</v>
      </c>
      <c r="T17" s="78" t="s">
        <v>222</v>
      </c>
      <c r="U17" s="78" t="s">
        <v>223</v>
      </c>
      <c r="V17" s="78" t="s">
        <v>224</v>
      </c>
      <c r="W17" s="78" t="s">
        <v>225</v>
      </c>
      <c r="X17" s="78" t="s">
        <v>226</v>
      </c>
      <c r="Y17" s="78" t="s">
        <v>227</v>
      </c>
      <c r="Z17" s="78" t="s">
        <v>228</v>
      </c>
      <c r="AA17" s="78" t="s">
        <v>229</v>
      </c>
      <c r="AB17" s="78" t="s">
        <v>230</v>
      </c>
      <c r="AC17" s="78" t="s">
        <v>231</v>
      </c>
      <c r="AD17" s="78" t="s">
        <v>232</v>
      </c>
      <c r="AE17" s="78" t="s">
        <v>233</v>
      </c>
      <c r="AF17" s="78" t="s">
        <v>234</v>
      </c>
      <c r="AG17" s="78" t="s">
        <v>235</v>
      </c>
      <c r="AH17" s="78" t="s">
        <v>236</v>
      </c>
      <c r="AI17" s="78" t="s">
        <v>237</v>
      </c>
      <c r="AJ17" s="79" t="s">
        <v>238</v>
      </c>
      <c r="AK17" s="79" t="s">
        <v>239</v>
      </c>
      <c r="AL17" s="78" t="s">
        <v>240</v>
      </c>
      <c r="AM17" s="78" t="s">
        <v>241</v>
      </c>
      <c r="AN17" s="79" t="s">
        <v>242</v>
      </c>
      <c r="AO17" s="79" t="s">
        <v>243</v>
      </c>
      <c r="AP17" s="78" t="s">
        <v>244</v>
      </c>
      <c r="AQ17" s="78" t="s">
        <v>245</v>
      </c>
      <c r="AR17" s="79" t="s">
        <v>246</v>
      </c>
      <c r="AS17" s="79" t="s">
        <v>247</v>
      </c>
      <c r="AT17" s="78" t="s">
        <v>248</v>
      </c>
      <c r="AU17" s="78" t="s">
        <v>249</v>
      </c>
      <c r="AV17" s="78" t="s">
        <v>250</v>
      </c>
      <c r="AW17" s="79" t="s">
        <v>251</v>
      </c>
      <c r="AX17" s="78" t="s">
        <v>252</v>
      </c>
      <c r="AY17" s="78" t="s">
        <v>253</v>
      </c>
      <c r="AZ17" s="78" t="s">
        <v>254</v>
      </c>
      <c r="BA17" s="79" t="s">
        <v>255</v>
      </c>
      <c r="BB17" s="80" t="s">
        <v>256</v>
      </c>
      <c r="BC17" s="80" t="s">
        <v>257</v>
      </c>
      <c r="BD17" s="80" t="s">
        <v>258</v>
      </c>
      <c r="BE17" s="81" t="s">
        <v>259</v>
      </c>
      <c r="BF17" s="80" t="s">
        <v>260</v>
      </c>
      <c r="BG17" s="80" t="s">
        <v>261</v>
      </c>
      <c r="BH17" s="80" t="s">
        <v>262</v>
      </c>
      <c r="BI17" s="80" t="s">
        <v>263</v>
      </c>
      <c r="BJ17" s="80" t="s">
        <v>264</v>
      </c>
      <c r="BK17" s="80" t="s">
        <v>265</v>
      </c>
      <c r="BL17" s="80" t="s">
        <v>266</v>
      </c>
      <c r="BM17" s="80" t="s">
        <v>267</v>
      </c>
      <c r="BN17" s="80" t="s">
        <v>268</v>
      </c>
      <c r="BO17" s="80" t="s">
        <v>269</v>
      </c>
      <c r="BP17" s="80" t="s">
        <v>270</v>
      </c>
      <c r="BQ17" s="80" t="s">
        <v>139</v>
      </c>
      <c r="BR17" s="80" t="s">
        <v>171</v>
      </c>
      <c r="BS17" s="80" t="s">
        <v>172</v>
      </c>
      <c r="BT17" s="80" t="s">
        <v>173</v>
      </c>
      <c r="BU17" s="80" t="s">
        <v>271</v>
      </c>
      <c r="BV17" s="82" t="s">
        <v>272</v>
      </c>
      <c r="BW17" s="82" t="s">
        <v>273</v>
      </c>
      <c r="BX17" s="82" t="s">
        <v>274</v>
      </c>
      <c r="BY17" s="82" t="s">
        <v>275</v>
      </c>
      <c r="BZ17" s="82" t="s">
        <v>292</v>
      </c>
      <c r="CA17" s="82" t="s">
        <v>293</v>
      </c>
      <c r="CB17" s="82" t="s">
        <v>294</v>
      </c>
      <c r="CC17" s="83" t="s">
        <v>279</v>
      </c>
      <c r="CD17" s="82" t="s">
        <v>295</v>
      </c>
    </row>
    <row r="18" spans="1:82" s="87" customFormat="1" ht="20.100000000000001" customHeight="1">
      <c r="A18" s="85" t="s">
        <v>281</v>
      </c>
      <c r="B18" s="86">
        <f t="shared" ref="B18:AG18" si="12">SUM(B19:B21)</f>
        <v>11.83</v>
      </c>
      <c r="C18" s="86">
        <f t="shared" si="12"/>
        <v>18.62</v>
      </c>
      <c r="D18" s="86">
        <f t="shared" si="12"/>
        <v>20.12</v>
      </c>
      <c r="E18" s="86">
        <f t="shared" si="12"/>
        <v>23.48</v>
      </c>
      <c r="F18" s="86">
        <f t="shared" si="12"/>
        <v>27.240000000000002</v>
      </c>
      <c r="G18" s="86">
        <f t="shared" si="12"/>
        <v>38.130000000000003</v>
      </c>
      <c r="H18" s="86">
        <f t="shared" si="12"/>
        <v>54.17</v>
      </c>
      <c r="I18" s="86">
        <f t="shared" si="12"/>
        <v>68.25</v>
      </c>
      <c r="J18" s="86">
        <f t="shared" si="12"/>
        <v>74.66</v>
      </c>
      <c r="K18" s="86">
        <f t="shared" si="12"/>
        <v>93.52</v>
      </c>
      <c r="L18" s="86">
        <f t="shared" si="12"/>
        <v>93.56</v>
      </c>
      <c r="M18" s="86">
        <f t="shared" si="12"/>
        <v>99.94</v>
      </c>
      <c r="N18" s="86">
        <f t="shared" si="12"/>
        <v>101.42999999999999</v>
      </c>
      <c r="O18" s="86">
        <f t="shared" si="12"/>
        <v>201.92000000000002</v>
      </c>
      <c r="P18" s="86">
        <f t="shared" si="12"/>
        <v>269.71000000000004</v>
      </c>
      <c r="Q18" s="86">
        <f t="shared" si="12"/>
        <v>271.45</v>
      </c>
      <c r="R18" s="86">
        <f t="shared" si="12"/>
        <v>217.21</v>
      </c>
      <c r="S18" s="86">
        <f t="shared" si="12"/>
        <v>242.73</v>
      </c>
      <c r="T18" s="86">
        <f t="shared" si="12"/>
        <v>285.13</v>
      </c>
      <c r="U18" s="86">
        <f t="shared" si="12"/>
        <v>293.42</v>
      </c>
      <c r="V18" s="86">
        <f t="shared" si="12"/>
        <v>303.06</v>
      </c>
      <c r="W18" s="86">
        <f t="shared" si="12"/>
        <v>294.5</v>
      </c>
      <c r="X18" s="86">
        <f t="shared" si="12"/>
        <v>326.04999999999995</v>
      </c>
      <c r="Y18" s="86">
        <f t="shared" si="12"/>
        <v>290.83</v>
      </c>
      <c r="Z18" s="86">
        <f t="shared" si="12"/>
        <v>222.11</v>
      </c>
      <c r="AA18" s="86">
        <f t="shared" si="12"/>
        <v>250.91</v>
      </c>
      <c r="AB18" s="86">
        <f t="shared" si="12"/>
        <v>330.04</v>
      </c>
      <c r="AC18" s="86">
        <f t="shared" si="12"/>
        <v>324.48</v>
      </c>
      <c r="AD18" s="86">
        <f t="shared" si="12"/>
        <v>298.60000000000002</v>
      </c>
      <c r="AE18" s="86">
        <f t="shared" si="12"/>
        <v>252.35999999999999</v>
      </c>
      <c r="AF18" s="86">
        <f t="shared" si="12"/>
        <v>199.79</v>
      </c>
      <c r="AG18" s="86">
        <f t="shared" si="12"/>
        <v>207.04</v>
      </c>
      <c r="AH18" s="86">
        <f t="shared" ref="AH18:BM18" si="13">SUM(AH19:AH21)</f>
        <v>212.26999999999998</v>
      </c>
      <c r="AI18" s="86">
        <f t="shared" si="13"/>
        <v>271.36</v>
      </c>
      <c r="AJ18" s="86">
        <f t="shared" si="13"/>
        <v>307.85000000000002</v>
      </c>
      <c r="AK18" s="86">
        <f t="shared" si="13"/>
        <v>299.55</v>
      </c>
      <c r="AL18" s="86">
        <f t="shared" si="13"/>
        <v>268.45</v>
      </c>
      <c r="AM18" s="86">
        <f t="shared" si="13"/>
        <v>328.1</v>
      </c>
      <c r="AN18" s="86">
        <f t="shared" si="13"/>
        <v>343.8</v>
      </c>
      <c r="AO18" s="86">
        <f t="shared" si="13"/>
        <v>302.01</v>
      </c>
      <c r="AP18" s="86">
        <f t="shared" si="13"/>
        <v>209.23000000000002</v>
      </c>
      <c r="AQ18" s="86">
        <f t="shared" si="13"/>
        <v>239.32</v>
      </c>
      <c r="AR18" s="86">
        <f t="shared" si="13"/>
        <v>260.98</v>
      </c>
      <c r="AS18" s="86">
        <f t="shared" si="13"/>
        <v>288.26</v>
      </c>
      <c r="AT18" s="86">
        <f t="shared" si="13"/>
        <v>221.20999999999998</v>
      </c>
      <c r="AU18" s="86">
        <f t="shared" si="13"/>
        <v>289.28999999999996</v>
      </c>
      <c r="AV18" s="86">
        <f t="shared" si="13"/>
        <v>267.57</v>
      </c>
      <c r="AW18" s="86">
        <f t="shared" si="13"/>
        <v>231.47</v>
      </c>
      <c r="AX18" s="86">
        <f t="shared" si="13"/>
        <v>213</v>
      </c>
      <c r="AY18" s="86">
        <f t="shared" si="13"/>
        <v>282.15000000000003</v>
      </c>
      <c r="AZ18" s="86">
        <f t="shared" si="13"/>
        <v>246.38</v>
      </c>
      <c r="BA18" s="86">
        <f t="shared" si="13"/>
        <v>255.6</v>
      </c>
      <c r="BB18" s="86">
        <f t="shared" si="13"/>
        <v>287.76</v>
      </c>
      <c r="BC18" s="86">
        <f t="shared" si="13"/>
        <v>361.01</v>
      </c>
      <c r="BD18" s="86">
        <f t="shared" si="13"/>
        <v>446.51</v>
      </c>
      <c r="BE18" s="86">
        <f t="shared" si="13"/>
        <v>315.69</v>
      </c>
      <c r="BF18" s="86">
        <f t="shared" si="13"/>
        <v>357.18999999999994</v>
      </c>
      <c r="BG18" s="86">
        <f t="shared" si="13"/>
        <v>487.3</v>
      </c>
      <c r="BH18" s="86">
        <f t="shared" si="13"/>
        <v>531.27</v>
      </c>
      <c r="BI18" s="86">
        <f t="shared" si="13"/>
        <v>510.61</v>
      </c>
      <c r="BJ18" s="86">
        <f t="shared" si="13"/>
        <v>499.03</v>
      </c>
      <c r="BK18" s="86">
        <f t="shared" si="13"/>
        <v>359.27</v>
      </c>
      <c r="BL18" s="86">
        <f t="shared" si="13"/>
        <v>473.28999999999996</v>
      </c>
      <c r="BM18" s="86">
        <f t="shared" si="13"/>
        <v>433.07</v>
      </c>
      <c r="BN18" s="86">
        <f t="shared" ref="BN18:CS18" si="14">SUM(BN19:BN21)</f>
        <v>376.09</v>
      </c>
      <c r="BO18" s="86">
        <f t="shared" si="14"/>
        <v>403.69</v>
      </c>
      <c r="BP18" s="86">
        <f t="shared" si="14"/>
        <v>435.61</v>
      </c>
      <c r="BQ18" s="86">
        <f t="shared" si="14"/>
        <v>456.06</v>
      </c>
      <c r="BR18" s="86">
        <f t="shared" si="14"/>
        <v>456.83000000000004</v>
      </c>
      <c r="BS18" s="86">
        <f t="shared" si="14"/>
        <v>548.96999999999991</v>
      </c>
      <c r="BT18" s="86">
        <f t="shared" si="14"/>
        <v>579.30999999999995</v>
      </c>
      <c r="BU18" s="86">
        <f t="shared" si="14"/>
        <v>607.88</v>
      </c>
      <c r="BV18" s="86">
        <f t="shared" si="14"/>
        <v>624.9</v>
      </c>
      <c r="BW18" s="86">
        <f t="shared" si="14"/>
        <v>616.43000000000006</v>
      </c>
      <c r="BX18" s="93">
        <f t="shared" si="14"/>
        <v>640.64</v>
      </c>
      <c r="BY18" s="93">
        <f t="shared" si="14"/>
        <v>570.21</v>
      </c>
      <c r="BZ18" s="86">
        <f t="shared" si="14"/>
        <v>516.42999999999995</v>
      </c>
      <c r="CA18" s="86">
        <f t="shared" si="14"/>
        <v>597.03</v>
      </c>
      <c r="CB18" s="86">
        <f t="shared" si="14"/>
        <v>565.81999999999994</v>
      </c>
      <c r="CC18" s="93">
        <f t="shared" si="14"/>
        <v>596.84999999999991</v>
      </c>
      <c r="CD18" s="93">
        <f t="shared" si="14"/>
        <v>621.71</v>
      </c>
    </row>
    <row r="19" spans="1:82" s="87" customFormat="1" ht="20.25" customHeight="1">
      <c r="A19" s="88" t="s">
        <v>282</v>
      </c>
      <c r="B19" s="89">
        <v>8.08</v>
      </c>
      <c r="C19" s="89">
        <v>12.48</v>
      </c>
      <c r="D19" s="89">
        <v>12.34</v>
      </c>
      <c r="E19" s="89">
        <v>15.01</v>
      </c>
      <c r="F19" s="89">
        <v>10.72</v>
      </c>
      <c r="G19" s="89">
        <v>10.24</v>
      </c>
      <c r="H19" s="89">
        <v>12.35</v>
      </c>
      <c r="I19" s="89">
        <v>20.12</v>
      </c>
      <c r="J19" s="89">
        <v>17.54</v>
      </c>
      <c r="K19" s="89">
        <v>21.89</v>
      </c>
      <c r="L19" s="89">
        <v>20.97</v>
      </c>
      <c r="M19" s="89">
        <v>25.36</v>
      </c>
      <c r="N19" s="89">
        <v>27.47</v>
      </c>
      <c r="O19" s="89">
        <v>29.96</v>
      </c>
      <c r="P19" s="89">
        <v>27.44</v>
      </c>
      <c r="Q19" s="89">
        <v>31.39</v>
      </c>
      <c r="R19" s="89">
        <v>28.44</v>
      </c>
      <c r="S19" s="89">
        <v>36.479999999999997</v>
      </c>
      <c r="T19" s="89">
        <v>43.13</v>
      </c>
      <c r="U19" s="89">
        <v>72.31</v>
      </c>
      <c r="V19" s="89">
        <v>94.15</v>
      </c>
      <c r="W19" s="89">
        <v>83.94</v>
      </c>
      <c r="X19" s="89">
        <v>90.85</v>
      </c>
      <c r="Y19" s="89">
        <v>86.52</v>
      </c>
      <c r="Z19" s="89">
        <v>83.55</v>
      </c>
      <c r="AA19" s="89">
        <v>86.94</v>
      </c>
      <c r="AB19" s="89">
        <v>91.46</v>
      </c>
      <c r="AC19" s="89">
        <v>105.57</v>
      </c>
      <c r="AD19" s="89">
        <v>100.47</v>
      </c>
      <c r="AE19" s="89">
        <v>111.19</v>
      </c>
      <c r="AF19" s="89">
        <v>110.63</v>
      </c>
      <c r="AG19" s="89">
        <v>114.58</v>
      </c>
      <c r="AH19" s="89">
        <v>107.1</v>
      </c>
      <c r="AI19" s="89">
        <v>114.43</v>
      </c>
      <c r="AJ19" s="89">
        <v>126.27</v>
      </c>
      <c r="AK19" s="89">
        <v>113.86</v>
      </c>
      <c r="AL19" s="89">
        <v>108.23</v>
      </c>
      <c r="AM19" s="89">
        <v>116.12</v>
      </c>
      <c r="AN19" s="89">
        <v>119.5</v>
      </c>
      <c r="AO19" s="89">
        <v>113.86</v>
      </c>
      <c r="AP19" s="89">
        <v>106.53</v>
      </c>
      <c r="AQ19" s="89">
        <v>114.43</v>
      </c>
      <c r="AR19" s="89">
        <v>115.55</v>
      </c>
      <c r="AS19" s="89">
        <v>111.61</v>
      </c>
      <c r="AT19" s="89">
        <v>103.72</v>
      </c>
      <c r="AU19" s="89">
        <v>109.35</v>
      </c>
      <c r="AV19" s="89">
        <v>106.53</v>
      </c>
      <c r="AW19" s="89">
        <v>108.23</v>
      </c>
      <c r="AX19" s="89">
        <v>103.72</v>
      </c>
      <c r="AY19" s="89">
        <v>108.79</v>
      </c>
      <c r="AZ19" s="89">
        <v>102.59</v>
      </c>
      <c r="BA19" s="89">
        <v>109.35</v>
      </c>
      <c r="BB19" s="89">
        <v>109.5</v>
      </c>
      <c r="BC19" s="89">
        <v>114.87</v>
      </c>
      <c r="BD19" s="89">
        <v>116.09</v>
      </c>
      <c r="BE19" s="89">
        <v>117.49</v>
      </c>
      <c r="BF19" s="89">
        <v>109.13</v>
      </c>
      <c r="BG19" s="89">
        <v>116</v>
      </c>
      <c r="BH19" s="89">
        <v>117.62</v>
      </c>
      <c r="BI19" s="89">
        <v>120.58</v>
      </c>
      <c r="BJ19" s="89">
        <v>115.19</v>
      </c>
      <c r="BK19" s="89">
        <v>66.209999999999994</v>
      </c>
      <c r="BL19" s="89">
        <v>88.59</v>
      </c>
      <c r="BM19" s="89">
        <v>96.9</v>
      </c>
      <c r="BN19" s="89">
        <v>83.8</v>
      </c>
      <c r="BO19" s="89">
        <v>115.14</v>
      </c>
      <c r="BP19" s="89">
        <v>143.1</v>
      </c>
      <c r="BQ19" s="89">
        <v>184.44</v>
      </c>
      <c r="BR19" s="89">
        <v>159.6</v>
      </c>
      <c r="BS19" s="89">
        <v>183.63</v>
      </c>
      <c r="BT19" s="89">
        <v>198.29</v>
      </c>
      <c r="BU19" s="89">
        <v>208.52</v>
      </c>
      <c r="BV19" s="89">
        <v>198.9</v>
      </c>
      <c r="BW19" s="89">
        <v>202</v>
      </c>
      <c r="BX19" s="89">
        <v>212.03</v>
      </c>
      <c r="BY19" s="89">
        <v>209.26</v>
      </c>
      <c r="BZ19" s="89">
        <v>207.81</v>
      </c>
      <c r="CA19" s="89">
        <v>221.16</v>
      </c>
      <c r="CB19" s="89">
        <v>226.48</v>
      </c>
      <c r="CC19" s="89">
        <v>232.55</v>
      </c>
      <c r="CD19" s="89">
        <v>221.03</v>
      </c>
    </row>
    <row r="20" spans="1:82" s="87" customFormat="1" ht="20.25" customHeight="1">
      <c r="A20" s="88" t="s">
        <v>283</v>
      </c>
      <c r="B20" s="89">
        <v>3.75</v>
      </c>
      <c r="C20" s="89">
        <v>6.14</v>
      </c>
      <c r="D20" s="89">
        <v>7.78</v>
      </c>
      <c r="E20" s="89">
        <v>8.4700000000000006</v>
      </c>
      <c r="F20" s="89">
        <v>16.52</v>
      </c>
      <c r="G20" s="89">
        <v>27.89</v>
      </c>
      <c r="H20" s="89">
        <v>41.82</v>
      </c>
      <c r="I20" s="89">
        <v>48.13</v>
      </c>
      <c r="J20" s="89">
        <v>57.12</v>
      </c>
      <c r="K20" s="89">
        <v>71.63</v>
      </c>
      <c r="L20" s="89">
        <v>72.59</v>
      </c>
      <c r="M20" s="89">
        <v>74.58</v>
      </c>
      <c r="N20" s="89">
        <v>73.959999999999994</v>
      </c>
      <c r="O20" s="89">
        <v>171.96</v>
      </c>
      <c r="P20" s="89">
        <v>242.27</v>
      </c>
      <c r="Q20" s="89">
        <v>240.06</v>
      </c>
      <c r="R20" s="89">
        <v>188.77</v>
      </c>
      <c r="S20" s="89">
        <v>206.25</v>
      </c>
      <c r="T20" s="89">
        <v>242</v>
      </c>
      <c r="U20" s="89">
        <v>221.11</v>
      </c>
      <c r="V20" s="89">
        <v>208.91</v>
      </c>
      <c r="W20" s="89">
        <v>210.56</v>
      </c>
      <c r="X20" s="89">
        <v>235.2</v>
      </c>
      <c r="Y20" s="89">
        <v>204.31</v>
      </c>
      <c r="Z20" s="89">
        <v>138.56</v>
      </c>
      <c r="AA20" s="89">
        <v>163.97</v>
      </c>
      <c r="AB20" s="89">
        <v>238.58</v>
      </c>
      <c r="AC20" s="89">
        <v>218.91</v>
      </c>
      <c r="AD20" s="89">
        <v>198.13</v>
      </c>
      <c r="AE20" s="89">
        <v>141.16999999999999</v>
      </c>
      <c r="AF20" s="89">
        <v>89.16</v>
      </c>
      <c r="AG20" s="89">
        <v>92.46</v>
      </c>
      <c r="AH20" s="89">
        <v>105.17</v>
      </c>
      <c r="AI20" s="89">
        <v>156.93</v>
      </c>
      <c r="AJ20" s="89">
        <v>181.58</v>
      </c>
      <c r="AK20" s="89">
        <v>185.69</v>
      </c>
      <c r="AL20" s="89">
        <v>160.22</v>
      </c>
      <c r="AM20" s="89">
        <v>211.98</v>
      </c>
      <c r="AN20" s="89">
        <v>224.3</v>
      </c>
      <c r="AO20" s="89">
        <v>188.15</v>
      </c>
      <c r="AP20" s="89">
        <v>102.7</v>
      </c>
      <c r="AQ20" s="89">
        <v>124.89</v>
      </c>
      <c r="AR20" s="89">
        <v>145.43</v>
      </c>
      <c r="AS20" s="89">
        <v>176.65</v>
      </c>
      <c r="AT20" s="89">
        <v>117.49</v>
      </c>
      <c r="AU20" s="89">
        <v>179.94</v>
      </c>
      <c r="AV20" s="89">
        <v>161.04</v>
      </c>
      <c r="AW20" s="89">
        <v>123.24</v>
      </c>
      <c r="AX20" s="89">
        <v>109.28</v>
      </c>
      <c r="AY20" s="89">
        <v>173.36</v>
      </c>
      <c r="AZ20" s="89">
        <v>143.79</v>
      </c>
      <c r="BA20" s="89">
        <v>146.25</v>
      </c>
      <c r="BB20" s="89">
        <v>178.26</v>
      </c>
      <c r="BC20" s="89">
        <v>245.4</v>
      </c>
      <c r="BD20" s="89">
        <v>326.89</v>
      </c>
      <c r="BE20" s="89">
        <v>188.8</v>
      </c>
      <c r="BF20" s="89">
        <v>240.41</v>
      </c>
      <c r="BG20" s="89">
        <v>358.5</v>
      </c>
      <c r="BH20" s="89">
        <v>402.28</v>
      </c>
      <c r="BI20" s="89">
        <v>382.91</v>
      </c>
      <c r="BJ20" s="89">
        <v>377.89</v>
      </c>
      <c r="BK20" s="89">
        <v>288.02</v>
      </c>
      <c r="BL20" s="89">
        <v>375.59</v>
      </c>
      <c r="BM20" s="89">
        <v>321.73</v>
      </c>
      <c r="BN20" s="89">
        <v>285.39</v>
      </c>
      <c r="BO20" s="89">
        <v>277.79000000000002</v>
      </c>
      <c r="BP20" s="89">
        <v>280.54000000000002</v>
      </c>
      <c r="BQ20" s="89">
        <v>257.91000000000003</v>
      </c>
      <c r="BR20" s="89">
        <v>293.13</v>
      </c>
      <c r="BS20" s="89">
        <v>358.67</v>
      </c>
      <c r="BT20" s="89">
        <v>376.98</v>
      </c>
      <c r="BU20" s="89">
        <v>395.12</v>
      </c>
      <c r="BV20" s="89">
        <v>424.65</v>
      </c>
      <c r="BW20" s="89">
        <v>413.18</v>
      </c>
      <c r="BX20" s="89">
        <v>426.55</v>
      </c>
      <c r="BY20" s="89">
        <v>357.12</v>
      </c>
      <c r="BZ20" s="89">
        <v>306.31</v>
      </c>
      <c r="CA20" s="89">
        <v>372.02</v>
      </c>
      <c r="CB20" s="89">
        <v>336.8</v>
      </c>
      <c r="CC20" s="89">
        <v>360.53</v>
      </c>
      <c r="CD20" s="89">
        <v>397.56</v>
      </c>
    </row>
    <row r="21" spans="1:82" s="87" customFormat="1" ht="20.25" customHeight="1">
      <c r="A21" s="88" t="s">
        <v>284</v>
      </c>
      <c r="B21" s="89">
        <v>0</v>
      </c>
      <c r="C21" s="89">
        <v>0</v>
      </c>
      <c r="D21" s="89">
        <v>0</v>
      </c>
      <c r="E21" s="89">
        <v>0</v>
      </c>
      <c r="F21" s="89">
        <v>0</v>
      </c>
      <c r="G21" s="89">
        <v>0</v>
      </c>
      <c r="H21" s="89">
        <v>0</v>
      </c>
      <c r="I21" s="89">
        <v>0</v>
      </c>
      <c r="J21" s="89">
        <v>0</v>
      </c>
      <c r="K21" s="89">
        <v>0</v>
      </c>
      <c r="L21" s="89">
        <v>0</v>
      </c>
      <c r="M21" s="89">
        <v>0</v>
      </c>
      <c r="N21" s="89">
        <v>0</v>
      </c>
      <c r="O21" s="89">
        <v>0</v>
      </c>
      <c r="P21" s="89">
        <v>0</v>
      </c>
      <c r="Q21" s="89">
        <v>0</v>
      </c>
      <c r="R21" s="89">
        <v>0</v>
      </c>
      <c r="S21" s="89">
        <v>0</v>
      </c>
      <c r="T21" s="89">
        <v>0</v>
      </c>
      <c r="U21" s="89">
        <v>0</v>
      </c>
      <c r="V21" s="89">
        <v>0</v>
      </c>
      <c r="W21" s="89">
        <v>0</v>
      </c>
      <c r="X21" s="89">
        <v>0</v>
      </c>
      <c r="Y21" s="89">
        <v>0</v>
      </c>
      <c r="Z21" s="89">
        <v>0</v>
      </c>
      <c r="AA21" s="89">
        <v>0</v>
      </c>
      <c r="AB21" s="89">
        <v>0</v>
      </c>
      <c r="AC21" s="89">
        <v>0</v>
      </c>
      <c r="AD21" s="89">
        <v>0</v>
      </c>
      <c r="AE21" s="89">
        <v>0</v>
      </c>
      <c r="AF21" s="89">
        <v>0</v>
      </c>
      <c r="AG21" s="89">
        <v>0</v>
      </c>
      <c r="AH21" s="89">
        <v>0</v>
      </c>
      <c r="AI21" s="89">
        <v>0</v>
      </c>
      <c r="AJ21" s="89">
        <v>0</v>
      </c>
      <c r="AK21" s="89">
        <v>0</v>
      </c>
      <c r="AL21" s="89">
        <v>0</v>
      </c>
      <c r="AM21" s="89">
        <v>0</v>
      </c>
      <c r="AN21" s="89">
        <v>0</v>
      </c>
      <c r="AO21" s="89">
        <v>0</v>
      </c>
      <c r="AP21" s="89">
        <v>0</v>
      </c>
      <c r="AQ21" s="89">
        <v>0</v>
      </c>
      <c r="AR21" s="89">
        <v>0</v>
      </c>
      <c r="AS21" s="89">
        <v>0</v>
      </c>
      <c r="AT21" s="89">
        <v>0</v>
      </c>
      <c r="AU21" s="89">
        <v>0</v>
      </c>
      <c r="AV21" s="89">
        <v>0</v>
      </c>
      <c r="AW21" s="89">
        <v>0</v>
      </c>
      <c r="AX21" s="89">
        <v>0</v>
      </c>
      <c r="AY21" s="89">
        <v>0</v>
      </c>
      <c r="AZ21" s="89">
        <v>0</v>
      </c>
      <c r="BA21" s="89">
        <v>0</v>
      </c>
      <c r="BB21" s="89">
        <v>0</v>
      </c>
      <c r="BC21" s="89">
        <v>0.74</v>
      </c>
      <c r="BD21" s="89">
        <v>3.53</v>
      </c>
      <c r="BE21" s="89">
        <v>9.4</v>
      </c>
      <c r="BF21" s="89">
        <v>7.65</v>
      </c>
      <c r="BG21" s="89">
        <v>12.8</v>
      </c>
      <c r="BH21" s="89">
        <v>11.37</v>
      </c>
      <c r="BI21" s="89">
        <v>7.12</v>
      </c>
      <c r="BJ21" s="89">
        <v>5.95</v>
      </c>
      <c r="BK21" s="89">
        <v>5.04</v>
      </c>
      <c r="BL21" s="89">
        <v>9.11</v>
      </c>
      <c r="BM21" s="89">
        <v>14.44</v>
      </c>
      <c r="BN21" s="89">
        <v>6.9</v>
      </c>
      <c r="BO21" s="89">
        <v>10.76</v>
      </c>
      <c r="BP21" s="89">
        <v>11.97</v>
      </c>
      <c r="BQ21" s="89">
        <v>13.71</v>
      </c>
      <c r="BR21" s="89">
        <v>4.0999999999999996</v>
      </c>
      <c r="BS21" s="89">
        <v>6.67</v>
      </c>
      <c r="BT21" s="89">
        <v>4.04</v>
      </c>
      <c r="BU21" s="89">
        <v>4.24</v>
      </c>
      <c r="BV21" s="89">
        <v>1.35</v>
      </c>
      <c r="BW21" s="89">
        <v>1.25</v>
      </c>
      <c r="BX21" s="89">
        <v>2.06</v>
      </c>
      <c r="BY21" s="89">
        <v>3.83</v>
      </c>
      <c r="BZ21" s="89">
        <v>2.31</v>
      </c>
      <c r="CA21" s="89">
        <v>3.85</v>
      </c>
      <c r="CB21" s="89">
        <v>2.54</v>
      </c>
      <c r="CC21" s="89">
        <v>3.77</v>
      </c>
      <c r="CD21" s="89">
        <v>3.12</v>
      </c>
    </row>
    <row r="22" spans="1:82" s="87" customFormat="1" ht="20.25" customHeight="1">
      <c r="A22" s="90" t="s">
        <v>285</v>
      </c>
      <c r="B22" s="91">
        <f t="shared" ref="B22:AG22" si="15">SUM(B23)</f>
        <v>0</v>
      </c>
      <c r="C22" s="91">
        <f t="shared" si="15"/>
        <v>0</v>
      </c>
      <c r="D22" s="91">
        <f t="shared" si="15"/>
        <v>0</v>
      </c>
      <c r="E22" s="91">
        <f t="shared" si="15"/>
        <v>0</v>
      </c>
      <c r="F22" s="91">
        <f t="shared" si="15"/>
        <v>0</v>
      </c>
      <c r="G22" s="91">
        <f t="shared" si="15"/>
        <v>0</v>
      </c>
      <c r="H22" s="91">
        <f t="shared" si="15"/>
        <v>0</v>
      </c>
      <c r="I22" s="91">
        <f t="shared" si="15"/>
        <v>0</v>
      </c>
      <c r="J22" s="91">
        <f t="shared" si="15"/>
        <v>0</v>
      </c>
      <c r="K22" s="91">
        <f t="shared" si="15"/>
        <v>0</v>
      </c>
      <c r="L22" s="91">
        <f t="shared" si="15"/>
        <v>0</v>
      </c>
      <c r="M22" s="91">
        <f t="shared" si="15"/>
        <v>0</v>
      </c>
      <c r="N22" s="91">
        <f t="shared" si="15"/>
        <v>0</v>
      </c>
      <c r="O22" s="91">
        <f t="shared" si="15"/>
        <v>0</v>
      </c>
      <c r="P22" s="91">
        <f t="shared" si="15"/>
        <v>0</v>
      </c>
      <c r="Q22" s="91">
        <f t="shared" si="15"/>
        <v>0</v>
      </c>
      <c r="R22" s="91">
        <f t="shared" si="15"/>
        <v>0</v>
      </c>
      <c r="S22" s="91">
        <f t="shared" si="15"/>
        <v>0</v>
      </c>
      <c r="T22" s="91">
        <f t="shared" si="15"/>
        <v>0</v>
      </c>
      <c r="U22" s="91">
        <f t="shared" si="15"/>
        <v>0</v>
      </c>
      <c r="V22" s="91">
        <f t="shared" si="15"/>
        <v>0</v>
      </c>
      <c r="W22" s="91">
        <f t="shared" si="15"/>
        <v>0</v>
      </c>
      <c r="X22" s="91">
        <f t="shared" si="15"/>
        <v>0</v>
      </c>
      <c r="Y22" s="91">
        <f t="shared" si="15"/>
        <v>0</v>
      </c>
      <c r="Z22" s="91">
        <f t="shared" si="15"/>
        <v>0</v>
      </c>
      <c r="AA22" s="91">
        <f t="shared" si="15"/>
        <v>0</v>
      </c>
      <c r="AB22" s="91">
        <f t="shared" si="15"/>
        <v>0</v>
      </c>
      <c r="AC22" s="91">
        <f t="shared" si="15"/>
        <v>0</v>
      </c>
      <c r="AD22" s="91">
        <f t="shared" si="15"/>
        <v>0</v>
      </c>
      <c r="AE22" s="91">
        <f t="shared" si="15"/>
        <v>0</v>
      </c>
      <c r="AF22" s="91">
        <f t="shared" si="15"/>
        <v>0</v>
      </c>
      <c r="AG22" s="91">
        <f t="shared" si="15"/>
        <v>0</v>
      </c>
      <c r="AH22" s="91">
        <f t="shared" ref="AH22:BM22" si="16">SUM(AH23)</f>
        <v>0</v>
      </c>
      <c r="AI22" s="91">
        <f t="shared" si="16"/>
        <v>0</v>
      </c>
      <c r="AJ22" s="91">
        <f t="shared" si="16"/>
        <v>0</v>
      </c>
      <c r="AK22" s="91">
        <f t="shared" si="16"/>
        <v>0</v>
      </c>
      <c r="AL22" s="91">
        <f t="shared" si="16"/>
        <v>0</v>
      </c>
      <c r="AM22" s="91">
        <f t="shared" si="16"/>
        <v>0</v>
      </c>
      <c r="AN22" s="91">
        <f t="shared" si="16"/>
        <v>0</v>
      </c>
      <c r="AO22" s="91">
        <f t="shared" si="16"/>
        <v>0</v>
      </c>
      <c r="AP22" s="91">
        <f t="shared" si="16"/>
        <v>0</v>
      </c>
      <c r="AQ22" s="91">
        <f t="shared" si="16"/>
        <v>0</v>
      </c>
      <c r="AR22" s="91">
        <f t="shared" si="16"/>
        <v>0</v>
      </c>
      <c r="AS22" s="91">
        <f t="shared" si="16"/>
        <v>0</v>
      </c>
      <c r="AT22" s="91">
        <f t="shared" si="16"/>
        <v>0</v>
      </c>
      <c r="AU22" s="91">
        <f t="shared" si="16"/>
        <v>0</v>
      </c>
      <c r="AV22" s="91">
        <f t="shared" si="16"/>
        <v>0</v>
      </c>
      <c r="AW22" s="91">
        <f t="shared" si="16"/>
        <v>0</v>
      </c>
      <c r="AX22" s="91">
        <f t="shared" si="16"/>
        <v>0</v>
      </c>
      <c r="AY22" s="91">
        <f t="shared" si="16"/>
        <v>0</v>
      </c>
      <c r="AZ22" s="91">
        <f t="shared" si="16"/>
        <v>0</v>
      </c>
      <c r="BA22" s="91">
        <f t="shared" si="16"/>
        <v>0</v>
      </c>
      <c r="BB22" s="91">
        <f t="shared" si="16"/>
        <v>0</v>
      </c>
      <c r="BC22" s="91">
        <f t="shared" si="16"/>
        <v>0</v>
      </c>
      <c r="BD22" s="91">
        <f t="shared" si="16"/>
        <v>0</v>
      </c>
      <c r="BE22" s="91">
        <f t="shared" si="16"/>
        <v>0</v>
      </c>
      <c r="BF22" s="91">
        <f t="shared" si="16"/>
        <v>0</v>
      </c>
      <c r="BG22" s="91">
        <f t="shared" si="16"/>
        <v>0</v>
      </c>
      <c r="BH22" s="91">
        <f t="shared" si="16"/>
        <v>0</v>
      </c>
      <c r="BI22" s="91">
        <f t="shared" si="16"/>
        <v>0</v>
      </c>
      <c r="BJ22" s="91">
        <f t="shared" si="16"/>
        <v>0</v>
      </c>
      <c r="BK22" s="91">
        <f t="shared" si="16"/>
        <v>0</v>
      </c>
      <c r="BL22" s="91">
        <f t="shared" si="16"/>
        <v>0</v>
      </c>
      <c r="BM22" s="91">
        <f t="shared" si="16"/>
        <v>0</v>
      </c>
      <c r="BN22" s="91">
        <f t="shared" ref="BN22:CS22" si="17">SUM(BN23)</f>
        <v>0</v>
      </c>
      <c r="BO22" s="91">
        <f t="shared" si="17"/>
        <v>1.1299999999999999</v>
      </c>
      <c r="BP22" s="91">
        <f t="shared" si="17"/>
        <v>2.16</v>
      </c>
      <c r="BQ22" s="91">
        <f t="shared" si="17"/>
        <v>13.06</v>
      </c>
      <c r="BR22" s="91">
        <f t="shared" si="17"/>
        <v>3.96</v>
      </c>
      <c r="BS22" s="91">
        <f t="shared" si="17"/>
        <v>10.95</v>
      </c>
      <c r="BT22" s="91">
        <f t="shared" si="17"/>
        <v>13.63</v>
      </c>
      <c r="BU22" s="91">
        <f t="shared" si="17"/>
        <v>13.48</v>
      </c>
      <c r="BV22" s="91">
        <f t="shared" si="17"/>
        <v>14.12</v>
      </c>
      <c r="BW22" s="91">
        <f t="shared" si="17"/>
        <v>13.44</v>
      </c>
      <c r="BX22" s="91">
        <f t="shared" si="17"/>
        <v>40.49</v>
      </c>
      <c r="BY22" s="91">
        <f t="shared" si="17"/>
        <v>53.71</v>
      </c>
      <c r="BZ22" s="91">
        <f t="shared" si="17"/>
        <v>32.92</v>
      </c>
      <c r="CA22" s="91">
        <f t="shared" si="17"/>
        <v>45.65</v>
      </c>
      <c r="CB22" s="91">
        <f t="shared" si="17"/>
        <v>66.16</v>
      </c>
      <c r="CC22" s="91">
        <f t="shared" si="17"/>
        <v>132.75</v>
      </c>
      <c r="CD22" s="91">
        <f t="shared" si="17"/>
        <v>69.37</v>
      </c>
    </row>
    <row r="23" spans="1:82" s="87" customFormat="1" ht="20.25" customHeight="1">
      <c r="A23" s="88" t="s">
        <v>286</v>
      </c>
      <c r="B23" s="89">
        <v>0</v>
      </c>
      <c r="C23" s="89">
        <v>0</v>
      </c>
      <c r="D23" s="89">
        <v>0</v>
      </c>
      <c r="E23" s="89">
        <v>0</v>
      </c>
      <c r="F23" s="89">
        <v>0</v>
      </c>
      <c r="G23" s="89">
        <v>0</v>
      </c>
      <c r="H23" s="89">
        <v>0</v>
      </c>
      <c r="I23" s="89">
        <v>0</v>
      </c>
      <c r="J23" s="89">
        <v>0</v>
      </c>
      <c r="K23" s="89">
        <v>0</v>
      </c>
      <c r="L23" s="89">
        <v>0</v>
      </c>
      <c r="M23" s="89">
        <v>0</v>
      </c>
      <c r="N23" s="89">
        <v>0</v>
      </c>
      <c r="O23" s="89">
        <v>0</v>
      </c>
      <c r="P23" s="89">
        <v>0</v>
      </c>
      <c r="Q23" s="89">
        <v>0</v>
      </c>
      <c r="R23" s="89">
        <v>0</v>
      </c>
      <c r="S23" s="89">
        <v>0</v>
      </c>
      <c r="T23" s="89">
        <v>0</v>
      </c>
      <c r="U23" s="89">
        <v>0</v>
      </c>
      <c r="V23" s="89">
        <v>0</v>
      </c>
      <c r="W23" s="89">
        <v>0</v>
      </c>
      <c r="X23" s="89">
        <v>0</v>
      </c>
      <c r="Y23" s="89">
        <v>0</v>
      </c>
      <c r="Z23" s="89">
        <v>0</v>
      </c>
      <c r="AA23" s="89">
        <v>0</v>
      </c>
      <c r="AB23" s="89">
        <v>0</v>
      </c>
      <c r="AC23" s="89">
        <v>0</v>
      </c>
      <c r="AD23" s="89">
        <v>0</v>
      </c>
      <c r="AE23" s="89">
        <v>0</v>
      </c>
      <c r="AF23" s="89">
        <v>0</v>
      </c>
      <c r="AG23" s="89">
        <v>0</v>
      </c>
      <c r="AH23" s="89">
        <v>0</v>
      </c>
      <c r="AI23" s="89">
        <v>0</v>
      </c>
      <c r="AJ23" s="89">
        <v>0</v>
      </c>
      <c r="AK23" s="89">
        <v>0</v>
      </c>
      <c r="AL23" s="89">
        <v>0</v>
      </c>
      <c r="AM23" s="89">
        <v>0</v>
      </c>
      <c r="AN23" s="89">
        <v>0</v>
      </c>
      <c r="AO23" s="89">
        <v>0</v>
      </c>
      <c r="AP23" s="89">
        <v>0</v>
      </c>
      <c r="AQ23" s="89">
        <v>0</v>
      </c>
      <c r="AR23" s="89">
        <v>0</v>
      </c>
      <c r="AS23" s="89">
        <v>0</v>
      </c>
      <c r="AT23" s="89">
        <v>0</v>
      </c>
      <c r="AU23" s="89">
        <v>0</v>
      </c>
      <c r="AV23" s="89">
        <v>0</v>
      </c>
      <c r="AW23" s="89">
        <v>0</v>
      </c>
      <c r="AX23" s="89">
        <v>0</v>
      </c>
      <c r="AY23" s="89">
        <v>0</v>
      </c>
      <c r="AZ23" s="89">
        <v>0</v>
      </c>
      <c r="BA23" s="89">
        <v>0</v>
      </c>
      <c r="BB23" s="89">
        <v>0</v>
      </c>
      <c r="BC23" s="89">
        <v>0</v>
      </c>
      <c r="BD23" s="89">
        <v>0</v>
      </c>
      <c r="BE23" s="89">
        <v>0</v>
      </c>
      <c r="BF23" s="89">
        <v>0</v>
      </c>
      <c r="BG23" s="89">
        <v>0</v>
      </c>
      <c r="BH23" s="89">
        <v>0</v>
      </c>
      <c r="BI23" s="89">
        <v>0</v>
      </c>
      <c r="BJ23" s="89">
        <v>0</v>
      </c>
      <c r="BK23" s="89">
        <v>0</v>
      </c>
      <c r="BL23" s="89">
        <v>0</v>
      </c>
      <c r="BM23" s="89">
        <v>0</v>
      </c>
      <c r="BN23" s="89">
        <v>0</v>
      </c>
      <c r="BO23" s="89">
        <v>1.1299999999999999</v>
      </c>
      <c r="BP23" s="89">
        <v>2.16</v>
      </c>
      <c r="BQ23" s="89">
        <v>13.06</v>
      </c>
      <c r="BR23" s="89">
        <v>3.96</v>
      </c>
      <c r="BS23" s="89">
        <v>10.95</v>
      </c>
      <c r="BT23" s="89">
        <v>13.63</v>
      </c>
      <c r="BU23" s="89">
        <v>13.48</v>
      </c>
      <c r="BV23" s="89">
        <v>14.12</v>
      </c>
      <c r="BW23" s="89">
        <v>13.44</v>
      </c>
      <c r="BX23" s="89">
        <v>40.49</v>
      </c>
      <c r="BY23" s="89">
        <v>53.71</v>
      </c>
      <c r="BZ23" s="89">
        <v>32.92</v>
      </c>
      <c r="CA23" s="89">
        <v>45.65</v>
      </c>
      <c r="CB23" s="89">
        <v>66.16</v>
      </c>
      <c r="CC23" s="89">
        <v>132.75</v>
      </c>
      <c r="CD23" s="89">
        <v>69.37</v>
      </c>
    </row>
    <row r="24" spans="1:82" s="87" customFormat="1" ht="20.25" customHeight="1">
      <c r="A24" s="92" t="s">
        <v>287</v>
      </c>
      <c r="B24" s="91">
        <f t="shared" ref="B24:AG24" si="18">SUM(B25:B26)</f>
        <v>0</v>
      </c>
      <c r="C24" s="91">
        <f t="shared" si="18"/>
        <v>0</v>
      </c>
      <c r="D24" s="91">
        <f t="shared" si="18"/>
        <v>0</v>
      </c>
      <c r="E24" s="91">
        <f t="shared" si="18"/>
        <v>0</v>
      </c>
      <c r="F24" s="91">
        <f t="shared" si="18"/>
        <v>0</v>
      </c>
      <c r="G24" s="91">
        <f t="shared" si="18"/>
        <v>0</v>
      </c>
      <c r="H24" s="91">
        <f t="shared" si="18"/>
        <v>0</v>
      </c>
      <c r="I24" s="91">
        <f t="shared" si="18"/>
        <v>0</v>
      </c>
      <c r="J24" s="91">
        <f t="shared" si="18"/>
        <v>0</v>
      </c>
      <c r="K24" s="91">
        <f t="shared" si="18"/>
        <v>0</v>
      </c>
      <c r="L24" s="91">
        <f t="shared" si="18"/>
        <v>0</v>
      </c>
      <c r="M24" s="91">
        <f t="shared" si="18"/>
        <v>0</v>
      </c>
      <c r="N24" s="91">
        <f t="shared" si="18"/>
        <v>0</v>
      </c>
      <c r="O24" s="91">
        <f t="shared" si="18"/>
        <v>0</v>
      </c>
      <c r="P24" s="91">
        <f t="shared" si="18"/>
        <v>0</v>
      </c>
      <c r="Q24" s="91">
        <f t="shared" si="18"/>
        <v>0</v>
      </c>
      <c r="R24" s="91">
        <f t="shared" si="18"/>
        <v>0</v>
      </c>
      <c r="S24" s="91">
        <f t="shared" si="18"/>
        <v>0</v>
      </c>
      <c r="T24" s="91">
        <f t="shared" si="18"/>
        <v>0</v>
      </c>
      <c r="U24" s="91">
        <f t="shared" si="18"/>
        <v>0</v>
      </c>
      <c r="V24" s="91">
        <f t="shared" si="18"/>
        <v>0</v>
      </c>
      <c r="W24" s="91">
        <f t="shared" si="18"/>
        <v>0</v>
      </c>
      <c r="X24" s="91">
        <f t="shared" si="18"/>
        <v>0</v>
      </c>
      <c r="Y24" s="91">
        <f t="shared" si="18"/>
        <v>0</v>
      </c>
      <c r="Z24" s="91">
        <f t="shared" si="18"/>
        <v>0</v>
      </c>
      <c r="AA24" s="91">
        <f t="shared" si="18"/>
        <v>0</v>
      </c>
      <c r="AB24" s="91">
        <f t="shared" si="18"/>
        <v>0</v>
      </c>
      <c r="AC24" s="91">
        <f t="shared" si="18"/>
        <v>0</v>
      </c>
      <c r="AD24" s="91">
        <f t="shared" si="18"/>
        <v>0</v>
      </c>
      <c r="AE24" s="91">
        <f t="shared" si="18"/>
        <v>0</v>
      </c>
      <c r="AF24" s="91">
        <f t="shared" si="18"/>
        <v>0</v>
      </c>
      <c r="AG24" s="91">
        <f t="shared" si="18"/>
        <v>0</v>
      </c>
      <c r="AH24" s="91">
        <f t="shared" ref="AH24:BM24" si="19">SUM(AH25:AH26)</f>
        <v>0</v>
      </c>
      <c r="AI24" s="91">
        <f t="shared" si="19"/>
        <v>0</v>
      </c>
      <c r="AJ24" s="91">
        <f t="shared" si="19"/>
        <v>0</v>
      </c>
      <c r="AK24" s="91">
        <f t="shared" si="19"/>
        <v>0</v>
      </c>
      <c r="AL24" s="91">
        <f t="shared" si="19"/>
        <v>0</v>
      </c>
      <c r="AM24" s="91">
        <f t="shared" si="19"/>
        <v>0</v>
      </c>
      <c r="AN24" s="91">
        <f t="shared" si="19"/>
        <v>0</v>
      </c>
      <c r="AO24" s="91">
        <f t="shared" si="19"/>
        <v>0</v>
      </c>
      <c r="AP24" s="91">
        <f t="shared" si="19"/>
        <v>0</v>
      </c>
      <c r="AQ24" s="91">
        <f t="shared" si="19"/>
        <v>0</v>
      </c>
      <c r="AR24" s="91">
        <f t="shared" si="19"/>
        <v>0</v>
      </c>
      <c r="AS24" s="91">
        <f t="shared" si="19"/>
        <v>0</v>
      </c>
      <c r="AT24" s="91">
        <f t="shared" si="19"/>
        <v>0</v>
      </c>
      <c r="AU24" s="91">
        <f t="shared" si="19"/>
        <v>0</v>
      </c>
      <c r="AV24" s="91">
        <f t="shared" si="19"/>
        <v>0</v>
      </c>
      <c r="AW24" s="91">
        <f t="shared" si="19"/>
        <v>0</v>
      </c>
      <c r="AX24" s="91">
        <f t="shared" si="19"/>
        <v>0</v>
      </c>
      <c r="AY24" s="91">
        <f t="shared" si="19"/>
        <v>0</v>
      </c>
      <c r="AZ24" s="91">
        <f t="shared" si="19"/>
        <v>0</v>
      </c>
      <c r="BA24" s="91">
        <f t="shared" si="19"/>
        <v>0</v>
      </c>
      <c r="BB24" s="91">
        <f t="shared" si="19"/>
        <v>6.5299999999999994</v>
      </c>
      <c r="BC24" s="91">
        <f t="shared" si="19"/>
        <v>6.8699999999999992</v>
      </c>
      <c r="BD24" s="91">
        <f t="shared" si="19"/>
        <v>10.219999999999999</v>
      </c>
      <c r="BE24" s="91">
        <f t="shared" si="19"/>
        <v>11.43</v>
      </c>
      <c r="BF24" s="91">
        <f t="shared" si="19"/>
        <v>17.47</v>
      </c>
      <c r="BG24" s="91">
        <f t="shared" si="19"/>
        <v>24.880000000000003</v>
      </c>
      <c r="BH24" s="91">
        <f t="shared" si="19"/>
        <v>32.53</v>
      </c>
      <c r="BI24" s="91">
        <f t="shared" si="19"/>
        <v>28.310000000000002</v>
      </c>
      <c r="BJ24" s="91">
        <f t="shared" si="19"/>
        <v>29.4</v>
      </c>
      <c r="BK24" s="91">
        <f t="shared" si="19"/>
        <v>27.9</v>
      </c>
      <c r="BL24" s="91">
        <f t="shared" si="19"/>
        <v>32.79</v>
      </c>
      <c r="BM24" s="91">
        <f t="shared" si="19"/>
        <v>31.29</v>
      </c>
      <c r="BN24" s="91">
        <f t="shared" ref="BN24:CS24" si="20">SUM(BN25:BN26)</f>
        <v>30.75</v>
      </c>
      <c r="BO24" s="91">
        <f t="shared" si="20"/>
        <v>26.37</v>
      </c>
      <c r="BP24" s="91">
        <f t="shared" si="20"/>
        <v>24.96</v>
      </c>
      <c r="BQ24" s="91">
        <f t="shared" si="20"/>
        <v>20.73</v>
      </c>
      <c r="BR24" s="91">
        <f t="shared" si="20"/>
        <v>25.630000000000003</v>
      </c>
      <c r="BS24" s="91">
        <f t="shared" si="20"/>
        <v>17</v>
      </c>
      <c r="BT24" s="91">
        <f t="shared" si="20"/>
        <v>17.61</v>
      </c>
      <c r="BU24" s="91">
        <f t="shared" si="20"/>
        <v>14.72</v>
      </c>
      <c r="BV24" s="91">
        <f t="shared" si="20"/>
        <v>16.899999999999999</v>
      </c>
      <c r="BW24" s="91">
        <f t="shared" si="20"/>
        <v>17.34</v>
      </c>
      <c r="BX24" s="91">
        <f t="shared" si="20"/>
        <v>15.879999999999999</v>
      </c>
      <c r="BY24" s="91">
        <f t="shared" si="20"/>
        <v>11.52</v>
      </c>
      <c r="BZ24" s="91">
        <f t="shared" si="20"/>
        <v>9.98</v>
      </c>
      <c r="CA24" s="91">
        <f t="shared" si="20"/>
        <v>8.6499999999999986</v>
      </c>
      <c r="CB24" s="91">
        <f t="shared" si="20"/>
        <v>10.129999999999999</v>
      </c>
      <c r="CC24" s="91">
        <f t="shared" si="20"/>
        <v>8.36</v>
      </c>
      <c r="CD24" s="91">
        <f t="shared" si="20"/>
        <v>9.2799999999999994</v>
      </c>
    </row>
    <row r="25" spans="1:82" s="87" customFormat="1" ht="20.25" customHeight="1">
      <c r="A25" s="88" t="s">
        <v>288</v>
      </c>
      <c r="B25" s="89">
        <v>0</v>
      </c>
      <c r="C25" s="89">
        <v>0</v>
      </c>
      <c r="D25" s="89">
        <v>0</v>
      </c>
      <c r="E25" s="89">
        <v>0</v>
      </c>
      <c r="F25" s="89">
        <v>0</v>
      </c>
      <c r="G25" s="89">
        <v>0</v>
      </c>
      <c r="H25" s="89">
        <v>0</v>
      </c>
      <c r="I25" s="89">
        <v>0</v>
      </c>
      <c r="J25" s="89">
        <v>0</v>
      </c>
      <c r="K25" s="89">
        <v>0</v>
      </c>
      <c r="L25" s="89">
        <v>0</v>
      </c>
      <c r="M25" s="89">
        <v>0</v>
      </c>
      <c r="N25" s="89">
        <v>0</v>
      </c>
      <c r="O25" s="89">
        <v>0</v>
      </c>
      <c r="P25" s="89">
        <v>0</v>
      </c>
      <c r="Q25" s="89">
        <v>0</v>
      </c>
      <c r="R25" s="89">
        <v>0</v>
      </c>
      <c r="S25" s="89">
        <v>0</v>
      </c>
      <c r="T25" s="89">
        <v>0</v>
      </c>
      <c r="U25" s="89">
        <v>0</v>
      </c>
      <c r="V25" s="89">
        <v>0</v>
      </c>
      <c r="W25" s="89">
        <v>0</v>
      </c>
      <c r="X25" s="89">
        <v>0</v>
      </c>
      <c r="Y25" s="89">
        <v>0</v>
      </c>
      <c r="Z25" s="89">
        <v>0</v>
      </c>
      <c r="AA25" s="89">
        <v>0</v>
      </c>
      <c r="AB25" s="89">
        <v>0</v>
      </c>
      <c r="AC25" s="89">
        <v>0</v>
      </c>
      <c r="AD25" s="89">
        <v>0</v>
      </c>
      <c r="AE25" s="89">
        <v>0</v>
      </c>
      <c r="AF25" s="89">
        <v>0</v>
      </c>
      <c r="AG25" s="89">
        <v>0</v>
      </c>
      <c r="AH25" s="89">
        <v>0</v>
      </c>
      <c r="AI25" s="89">
        <v>0</v>
      </c>
      <c r="AJ25" s="89">
        <v>0</v>
      </c>
      <c r="AK25" s="89">
        <v>0</v>
      </c>
      <c r="AL25" s="89">
        <v>0</v>
      </c>
      <c r="AM25" s="89">
        <v>0</v>
      </c>
      <c r="AN25" s="89">
        <v>0</v>
      </c>
      <c r="AO25" s="89">
        <v>0</v>
      </c>
      <c r="AP25" s="89">
        <v>0</v>
      </c>
      <c r="AQ25" s="89">
        <v>0</v>
      </c>
      <c r="AR25" s="89">
        <v>0</v>
      </c>
      <c r="AS25" s="89">
        <v>0</v>
      </c>
      <c r="AT25" s="89">
        <v>0</v>
      </c>
      <c r="AU25" s="89">
        <v>0</v>
      </c>
      <c r="AV25" s="89">
        <v>0</v>
      </c>
      <c r="AW25" s="89">
        <v>0</v>
      </c>
      <c r="AX25" s="89">
        <v>0</v>
      </c>
      <c r="AY25" s="89">
        <v>0</v>
      </c>
      <c r="AZ25" s="89">
        <v>0</v>
      </c>
      <c r="BA25" s="89">
        <v>0</v>
      </c>
      <c r="BB25" s="89">
        <v>0.18</v>
      </c>
      <c r="BC25" s="89">
        <v>0.52</v>
      </c>
      <c r="BD25" s="89">
        <v>3.87</v>
      </c>
      <c r="BE25" s="89">
        <v>5.08</v>
      </c>
      <c r="BF25" s="89">
        <v>10.83</v>
      </c>
      <c r="BG25" s="89">
        <v>18.53</v>
      </c>
      <c r="BH25" s="89">
        <v>25.89</v>
      </c>
      <c r="BI25" s="89">
        <v>21.67</v>
      </c>
      <c r="BJ25" s="89">
        <v>22.61</v>
      </c>
      <c r="BK25" s="89">
        <v>21.11</v>
      </c>
      <c r="BL25" s="89">
        <v>26</v>
      </c>
      <c r="BM25" s="89">
        <v>24.5</v>
      </c>
      <c r="BN25" s="89">
        <v>23.88</v>
      </c>
      <c r="BO25" s="89">
        <v>19.5</v>
      </c>
      <c r="BP25" s="89">
        <v>18.09</v>
      </c>
      <c r="BQ25" s="89">
        <v>13.86</v>
      </c>
      <c r="BR25" s="89">
        <v>18.96</v>
      </c>
      <c r="BS25" s="89">
        <v>10.33</v>
      </c>
      <c r="BT25" s="89">
        <v>10.94</v>
      </c>
      <c r="BU25" s="89">
        <v>8.0500000000000007</v>
      </c>
      <c r="BV25" s="89">
        <v>10.34</v>
      </c>
      <c r="BW25" s="89">
        <v>10.78</v>
      </c>
      <c r="BX25" s="89">
        <v>9.32</v>
      </c>
      <c r="BY25" s="89">
        <v>4.96</v>
      </c>
      <c r="BZ25" s="89">
        <v>3.42</v>
      </c>
      <c r="CA25" s="89">
        <v>2.09</v>
      </c>
      <c r="CB25" s="89">
        <v>3.57</v>
      </c>
      <c r="CC25" s="89">
        <v>1.8</v>
      </c>
      <c r="CD25" s="89">
        <v>2.72</v>
      </c>
    </row>
    <row r="26" spans="1:82" s="87" customFormat="1" ht="20.25" customHeight="1">
      <c r="A26" s="88" t="s">
        <v>289</v>
      </c>
      <c r="B26" s="89">
        <v>0</v>
      </c>
      <c r="C26" s="89">
        <v>0</v>
      </c>
      <c r="D26" s="89">
        <v>0</v>
      </c>
      <c r="E26" s="89">
        <v>0</v>
      </c>
      <c r="F26" s="89">
        <v>0</v>
      </c>
      <c r="G26" s="89">
        <v>0</v>
      </c>
      <c r="H26" s="89">
        <v>0</v>
      </c>
      <c r="I26" s="89">
        <v>0</v>
      </c>
      <c r="J26" s="89">
        <v>0</v>
      </c>
      <c r="K26" s="89">
        <v>0</v>
      </c>
      <c r="L26" s="89">
        <v>0</v>
      </c>
      <c r="M26" s="89">
        <v>0</v>
      </c>
      <c r="N26" s="89">
        <v>0</v>
      </c>
      <c r="O26" s="89">
        <v>0</v>
      </c>
      <c r="P26" s="89">
        <v>0</v>
      </c>
      <c r="Q26" s="89">
        <v>0</v>
      </c>
      <c r="R26" s="89">
        <v>0</v>
      </c>
      <c r="S26" s="89">
        <v>0</v>
      </c>
      <c r="T26" s="89">
        <v>0</v>
      </c>
      <c r="U26" s="89">
        <v>0</v>
      </c>
      <c r="V26" s="89">
        <v>0</v>
      </c>
      <c r="W26" s="89">
        <v>0</v>
      </c>
      <c r="X26" s="89">
        <v>0</v>
      </c>
      <c r="Y26" s="89">
        <v>0</v>
      </c>
      <c r="Z26" s="89">
        <v>0</v>
      </c>
      <c r="AA26" s="89">
        <v>0</v>
      </c>
      <c r="AB26" s="89">
        <v>0</v>
      </c>
      <c r="AC26" s="89">
        <v>0</v>
      </c>
      <c r="AD26" s="89">
        <v>0</v>
      </c>
      <c r="AE26" s="89">
        <v>0</v>
      </c>
      <c r="AF26" s="89">
        <v>0</v>
      </c>
      <c r="AG26" s="89">
        <v>0</v>
      </c>
      <c r="AH26" s="89">
        <v>0</v>
      </c>
      <c r="AI26" s="89">
        <v>0</v>
      </c>
      <c r="AJ26" s="89">
        <v>0</v>
      </c>
      <c r="AK26" s="89">
        <v>0</v>
      </c>
      <c r="AL26" s="89">
        <v>0</v>
      </c>
      <c r="AM26" s="89">
        <v>0</v>
      </c>
      <c r="AN26" s="89">
        <v>0</v>
      </c>
      <c r="AO26" s="89">
        <v>0</v>
      </c>
      <c r="AP26" s="89">
        <v>0</v>
      </c>
      <c r="AQ26" s="89">
        <v>0</v>
      </c>
      <c r="AR26" s="89">
        <v>0</v>
      </c>
      <c r="AS26" s="89">
        <v>0</v>
      </c>
      <c r="AT26" s="89">
        <v>0</v>
      </c>
      <c r="AU26" s="89">
        <v>0</v>
      </c>
      <c r="AV26" s="89">
        <v>0</v>
      </c>
      <c r="AW26" s="89">
        <v>0</v>
      </c>
      <c r="AX26" s="89">
        <v>0</v>
      </c>
      <c r="AY26" s="89">
        <v>0</v>
      </c>
      <c r="AZ26" s="89">
        <v>0</v>
      </c>
      <c r="BA26" s="89">
        <v>0</v>
      </c>
      <c r="BB26" s="89">
        <v>6.35</v>
      </c>
      <c r="BC26" s="89">
        <v>6.35</v>
      </c>
      <c r="BD26" s="89">
        <v>6.35</v>
      </c>
      <c r="BE26" s="89">
        <v>6.35</v>
      </c>
      <c r="BF26" s="89">
        <v>6.64</v>
      </c>
      <c r="BG26" s="89">
        <v>6.35</v>
      </c>
      <c r="BH26" s="89">
        <v>6.64</v>
      </c>
      <c r="BI26" s="89">
        <v>6.64</v>
      </c>
      <c r="BJ26" s="89">
        <v>6.79</v>
      </c>
      <c r="BK26" s="89">
        <v>6.79</v>
      </c>
      <c r="BL26" s="89">
        <v>6.79</v>
      </c>
      <c r="BM26" s="89">
        <v>6.79</v>
      </c>
      <c r="BN26" s="89">
        <v>6.87</v>
      </c>
      <c r="BO26" s="89">
        <v>6.87</v>
      </c>
      <c r="BP26" s="89">
        <v>6.87</v>
      </c>
      <c r="BQ26" s="89">
        <v>6.87</v>
      </c>
      <c r="BR26" s="89">
        <v>6.67</v>
      </c>
      <c r="BS26" s="89">
        <v>6.67</v>
      </c>
      <c r="BT26" s="89">
        <v>6.67</v>
      </c>
      <c r="BU26" s="89">
        <v>6.67</v>
      </c>
      <c r="BV26" s="89">
        <v>6.56</v>
      </c>
      <c r="BW26" s="89">
        <v>6.56</v>
      </c>
      <c r="BX26" s="89">
        <v>6.56</v>
      </c>
      <c r="BY26" s="89">
        <v>6.56</v>
      </c>
      <c r="BZ26" s="89">
        <v>6.56</v>
      </c>
      <c r="CA26" s="89">
        <v>6.56</v>
      </c>
      <c r="CB26" s="89">
        <v>6.56</v>
      </c>
      <c r="CC26" s="89">
        <v>6.56</v>
      </c>
      <c r="CD26" s="89">
        <v>6.56</v>
      </c>
    </row>
    <row r="27" spans="1:82" s="87" customFormat="1" ht="20.25" customHeight="1">
      <c r="A27" s="85" t="s">
        <v>290</v>
      </c>
      <c r="B27" s="93">
        <f t="shared" ref="B27:AG27" si="21">B18+B22+B24</f>
        <v>11.83</v>
      </c>
      <c r="C27" s="93">
        <f t="shared" si="21"/>
        <v>18.62</v>
      </c>
      <c r="D27" s="93">
        <f t="shared" si="21"/>
        <v>20.12</v>
      </c>
      <c r="E27" s="93">
        <f t="shared" si="21"/>
        <v>23.48</v>
      </c>
      <c r="F27" s="93">
        <f t="shared" si="21"/>
        <v>27.240000000000002</v>
      </c>
      <c r="G27" s="93">
        <f t="shared" si="21"/>
        <v>38.130000000000003</v>
      </c>
      <c r="H27" s="93">
        <f t="shared" si="21"/>
        <v>54.17</v>
      </c>
      <c r="I27" s="93">
        <f t="shared" si="21"/>
        <v>68.25</v>
      </c>
      <c r="J27" s="93">
        <f t="shared" si="21"/>
        <v>74.66</v>
      </c>
      <c r="K27" s="93">
        <f t="shared" si="21"/>
        <v>93.52</v>
      </c>
      <c r="L27" s="93">
        <f t="shared" si="21"/>
        <v>93.56</v>
      </c>
      <c r="M27" s="93">
        <f t="shared" si="21"/>
        <v>99.94</v>
      </c>
      <c r="N27" s="93">
        <f t="shared" si="21"/>
        <v>101.42999999999999</v>
      </c>
      <c r="O27" s="93">
        <f t="shared" si="21"/>
        <v>201.92000000000002</v>
      </c>
      <c r="P27" s="93">
        <f t="shared" si="21"/>
        <v>269.71000000000004</v>
      </c>
      <c r="Q27" s="93">
        <f t="shared" si="21"/>
        <v>271.45</v>
      </c>
      <c r="R27" s="93">
        <f t="shared" si="21"/>
        <v>217.21</v>
      </c>
      <c r="S27" s="93">
        <f t="shared" si="21"/>
        <v>242.73</v>
      </c>
      <c r="T27" s="93">
        <f t="shared" si="21"/>
        <v>285.13</v>
      </c>
      <c r="U27" s="93">
        <f t="shared" si="21"/>
        <v>293.42</v>
      </c>
      <c r="V27" s="93">
        <f t="shared" si="21"/>
        <v>303.06</v>
      </c>
      <c r="W27" s="93">
        <f t="shared" si="21"/>
        <v>294.5</v>
      </c>
      <c r="X27" s="93">
        <f t="shared" si="21"/>
        <v>326.04999999999995</v>
      </c>
      <c r="Y27" s="93">
        <f t="shared" si="21"/>
        <v>290.83</v>
      </c>
      <c r="Z27" s="93">
        <f t="shared" si="21"/>
        <v>222.11</v>
      </c>
      <c r="AA27" s="93">
        <f t="shared" si="21"/>
        <v>250.91</v>
      </c>
      <c r="AB27" s="93">
        <f t="shared" si="21"/>
        <v>330.04</v>
      </c>
      <c r="AC27" s="93">
        <f t="shared" si="21"/>
        <v>324.48</v>
      </c>
      <c r="AD27" s="93">
        <f t="shared" si="21"/>
        <v>298.60000000000002</v>
      </c>
      <c r="AE27" s="93">
        <f t="shared" si="21"/>
        <v>252.35999999999999</v>
      </c>
      <c r="AF27" s="93">
        <f t="shared" si="21"/>
        <v>199.79</v>
      </c>
      <c r="AG27" s="93">
        <f t="shared" si="21"/>
        <v>207.04</v>
      </c>
      <c r="AH27" s="93">
        <f t="shared" ref="AH27:BM27" si="22">AH18+AH22+AH24</f>
        <v>212.26999999999998</v>
      </c>
      <c r="AI27" s="93">
        <f t="shared" si="22"/>
        <v>271.36</v>
      </c>
      <c r="AJ27" s="93">
        <f t="shared" si="22"/>
        <v>307.85000000000002</v>
      </c>
      <c r="AK27" s="93">
        <f t="shared" si="22"/>
        <v>299.55</v>
      </c>
      <c r="AL27" s="93">
        <f t="shared" si="22"/>
        <v>268.45</v>
      </c>
      <c r="AM27" s="93">
        <f t="shared" si="22"/>
        <v>328.1</v>
      </c>
      <c r="AN27" s="93">
        <f t="shared" si="22"/>
        <v>343.8</v>
      </c>
      <c r="AO27" s="93">
        <f t="shared" si="22"/>
        <v>302.01</v>
      </c>
      <c r="AP27" s="93">
        <f t="shared" si="22"/>
        <v>209.23000000000002</v>
      </c>
      <c r="AQ27" s="93">
        <f t="shared" si="22"/>
        <v>239.32</v>
      </c>
      <c r="AR27" s="93">
        <f t="shared" si="22"/>
        <v>260.98</v>
      </c>
      <c r="AS27" s="93">
        <f t="shared" si="22"/>
        <v>288.26</v>
      </c>
      <c r="AT27" s="93">
        <f t="shared" si="22"/>
        <v>221.20999999999998</v>
      </c>
      <c r="AU27" s="93">
        <f t="shared" si="22"/>
        <v>289.28999999999996</v>
      </c>
      <c r="AV27" s="93">
        <f t="shared" si="22"/>
        <v>267.57</v>
      </c>
      <c r="AW27" s="93">
        <f t="shared" si="22"/>
        <v>231.47</v>
      </c>
      <c r="AX27" s="93">
        <f t="shared" si="22"/>
        <v>213</v>
      </c>
      <c r="AY27" s="93">
        <f t="shared" si="22"/>
        <v>282.15000000000003</v>
      </c>
      <c r="AZ27" s="93">
        <f t="shared" si="22"/>
        <v>246.38</v>
      </c>
      <c r="BA27" s="93">
        <f t="shared" si="22"/>
        <v>255.6</v>
      </c>
      <c r="BB27" s="93">
        <f t="shared" si="22"/>
        <v>294.28999999999996</v>
      </c>
      <c r="BC27" s="93">
        <f t="shared" si="22"/>
        <v>367.88</v>
      </c>
      <c r="BD27" s="93">
        <f t="shared" si="22"/>
        <v>456.73</v>
      </c>
      <c r="BE27" s="93">
        <f t="shared" si="22"/>
        <v>327.12</v>
      </c>
      <c r="BF27" s="93">
        <f t="shared" si="22"/>
        <v>374.65999999999997</v>
      </c>
      <c r="BG27" s="93">
        <f t="shared" si="22"/>
        <v>512.18000000000006</v>
      </c>
      <c r="BH27" s="93">
        <f t="shared" si="22"/>
        <v>563.79999999999995</v>
      </c>
      <c r="BI27" s="93">
        <f t="shared" si="22"/>
        <v>538.92000000000007</v>
      </c>
      <c r="BJ27" s="93">
        <f t="shared" si="22"/>
        <v>528.42999999999995</v>
      </c>
      <c r="BK27" s="93">
        <f t="shared" si="22"/>
        <v>387.16999999999996</v>
      </c>
      <c r="BL27" s="93">
        <f t="shared" si="22"/>
        <v>506.08</v>
      </c>
      <c r="BM27" s="93">
        <f t="shared" si="22"/>
        <v>464.36</v>
      </c>
      <c r="BN27" s="93">
        <f t="shared" ref="BN27:CD27" si="23">BN18+BN22+BN24</f>
        <v>406.84</v>
      </c>
      <c r="BO27" s="93">
        <f t="shared" si="23"/>
        <v>431.19</v>
      </c>
      <c r="BP27" s="93">
        <f t="shared" si="23"/>
        <v>462.73</v>
      </c>
      <c r="BQ27" s="93">
        <f t="shared" si="23"/>
        <v>489.85</v>
      </c>
      <c r="BR27" s="93">
        <f t="shared" si="23"/>
        <v>486.42</v>
      </c>
      <c r="BS27" s="93">
        <f t="shared" si="23"/>
        <v>576.91999999999996</v>
      </c>
      <c r="BT27" s="93">
        <f t="shared" si="23"/>
        <v>610.54999999999995</v>
      </c>
      <c r="BU27" s="93">
        <f t="shared" si="23"/>
        <v>636.08000000000004</v>
      </c>
      <c r="BV27" s="93">
        <f t="shared" si="23"/>
        <v>655.92</v>
      </c>
      <c r="BW27" s="93">
        <f t="shared" si="23"/>
        <v>647.21000000000015</v>
      </c>
      <c r="BX27" s="93">
        <f t="shared" si="23"/>
        <v>697.01</v>
      </c>
      <c r="BY27" s="93">
        <f t="shared" si="23"/>
        <v>635.44000000000005</v>
      </c>
      <c r="BZ27" s="93">
        <f t="shared" si="23"/>
        <v>559.32999999999993</v>
      </c>
      <c r="CA27" s="93">
        <f t="shared" si="23"/>
        <v>651.32999999999993</v>
      </c>
      <c r="CB27" s="93">
        <f t="shared" si="23"/>
        <v>642.1099999999999</v>
      </c>
      <c r="CC27" s="93">
        <f t="shared" si="23"/>
        <v>737.95999999999992</v>
      </c>
      <c r="CD27" s="93">
        <f t="shared" si="23"/>
        <v>700.36</v>
      </c>
    </row>
    <row r="28" spans="1:82" s="63" customFormat="1" ht="30" customHeight="1">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104"/>
      <c r="AB28" s="75"/>
      <c r="AC28" s="104"/>
      <c r="AD28" s="75"/>
      <c r="AE28" s="104"/>
      <c r="AF28" s="75"/>
      <c r="AG28" s="104"/>
      <c r="AH28" s="105"/>
      <c r="AI28" s="75"/>
      <c r="AJ28" s="75"/>
      <c r="AK28" s="75"/>
      <c r="AL28" s="75"/>
      <c r="AM28" s="75"/>
      <c r="AN28" s="75"/>
      <c r="AO28" s="75"/>
      <c r="AP28" s="75"/>
      <c r="AQ28" s="75"/>
      <c r="AR28" s="75"/>
      <c r="AS28" s="75"/>
      <c r="AT28" s="75"/>
      <c r="AU28" s="75"/>
      <c r="AV28" s="75"/>
      <c r="AW28" s="75"/>
      <c r="AX28" s="75"/>
      <c r="AY28" s="75"/>
      <c r="AZ28" s="75"/>
      <c r="BA28" s="75"/>
      <c r="BB28" s="75"/>
      <c r="BC28" s="75"/>
      <c r="BD28" s="75"/>
      <c r="BE28" s="106"/>
      <c r="BF28" s="106"/>
      <c r="BG28" s="106"/>
      <c r="BH28" s="106"/>
      <c r="BI28" s="106"/>
      <c r="BJ28" s="106"/>
      <c r="BK28" s="106"/>
      <c r="BL28" s="106"/>
      <c r="BM28" s="75"/>
      <c r="BN28" s="75"/>
      <c r="BO28" s="75"/>
      <c r="BP28" s="75"/>
      <c r="BQ28" s="75"/>
      <c r="BR28" s="75"/>
      <c r="BS28" s="75"/>
      <c r="BT28" s="75"/>
      <c r="BU28" s="75"/>
      <c r="BV28" s="75"/>
      <c r="BW28" s="72"/>
      <c r="BX28" s="75"/>
      <c r="BY28" s="75"/>
      <c r="BZ28" s="75"/>
      <c r="CA28" s="75"/>
      <c r="CB28" s="75"/>
      <c r="CC28" s="75"/>
      <c r="CD28" s="75"/>
    </row>
    <row r="29" spans="1:82" s="84" customFormat="1" ht="45" customHeight="1">
      <c r="A29" s="77" t="s">
        <v>296</v>
      </c>
      <c r="B29" s="78" t="s">
        <v>204</v>
      </c>
      <c r="C29" s="78" t="s">
        <v>205</v>
      </c>
      <c r="D29" s="78" t="s">
        <v>206</v>
      </c>
      <c r="E29" s="78" t="s">
        <v>207</v>
      </c>
      <c r="F29" s="78" t="s">
        <v>208</v>
      </c>
      <c r="G29" s="78" t="s">
        <v>209</v>
      </c>
      <c r="H29" s="78" t="s">
        <v>210</v>
      </c>
      <c r="I29" s="78" t="s">
        <v>211</v>
      </c>
      <c r="J29" s="78" t="s">
        <v>212</v>
      </c>
      <c r="K29" s="78" t="s">
        <v>213</v>
      </c>
      <c r="L29" s="78" t="s">
        <v>214</v>
      </c>
      <c r="M29" s="78" t="s">
        <v>215</v>
      </c>
      <c r="N29" s="78" t="s">
        <v>216</v>
      </c>
      <c r="O29" s="78" t="s">
        <v>217</v>
      </c>
      <c r="P29" s="78" t="s">
        <v>218</v>
      </c>
      <c r="Q29" s="78" t="s">
        <v>219</v>
      </c>
      <c r="R29" s="78" t="s">
        <v>220</v>
      </c>
      <c r="S29" s="78" t="s">
        <v>221</v>
      </c>
      <c r="T29" s="78" t="s">
        <v>222</v>
      </c>
      <c r="U29" s="78" t="s">
        <v>223</v>
      </c>
      <c r="V29" s="78" t="s">
        <v>224</v>
      </c>
      <c r="W29" s="78" t="s">
        <v>225</v>
      </c>
      <c r="X29" s="78" t="s">
        <v>226</v>
      </c>
      <c r="Y29" s="78" t="s">
        <v>227</v>
      </c>
      <c r="Z29" s="78" t="s">
        <v>228</v>
      </c>
      <c r="AA29" s="78" t="s">
        <v>229</v>
      </c>
      <c r="AB29" s="78" t="s">
        <v>230</v>
      </c>
      <c r="AC29" s="78" t="s">
        <v>231</v>
      </c>
      <c r="AD29" s="78" t="s">
        <v>232</v>
      </c>
      <c r="AE29" s="78" t="s">
        <v>233</v>
      </c>
      <c r="AF29" s="78" t="s">
        <v>234</v>
      </c>
      <c r="AG29" s="78" t="s">
        <v>235</v>
      </c>
      <c r="AH29" s="78" t="s">
        <v>236</v>
      </c>
      <c r="AI29" s="78" t="s">
        <v>237</v>
      </c>
      <c r="AJ29" s="79" t="s">
        <v>238</v>
      </c>
      <c r="AK29" s="79" t="s">
        <v>239</v>
      </c>
      <c r="AL29" s="78" t="s">
        <v>240</v>
      </c>
      <c r="AM29" s="78" t="s">
        <v>241</v>
      </c>
      <c r="AN29" s="79" t="s">
        <v>242</v>
      </c>
      <c r="AO29" s="79" t="s">
        <v>243</v>
      </c>
      <c r="AP29" s="78" t="s">
        <v>244</v>
      </c>
      <c r="AQ29" s="78" t="s">
        <v>245</v>
      </c>
      <c r="AR29" s="79" t="s">
        <v>246</v>
      </c>
      <c r="AS29" s="79" t="s">
        <v>247</v>
      </c>
      <c r="AT29" s="78" t="s">
        <v>248</v>
      </c>
      <c r="AU29" s="78" t="s">
        <v>249</v>
      </c>
      <c r="AV29" s="78" t="s">
        <v>250</v>
      </c>
      <c r="AW29" s="79" t="s">
        <v>251</v>
      </c>
      <c r="AX29" s="78" t="s">
        <v>252</v>
      </c>
      <c r="AY29" s="78" t="s">
        <v>253</v>
      </c>
      <c r="AZ29" s="78" t="s">
        <v>254</v>
      </c>
      <c r="BA29" s="79" t="s">
        <v>255</v>
      </c>
      <c r="BB29" s="80" t="s">
        <v>256</v>
      </c>
      <c r="BC29" s="80" t="s">
        <v>257</v>
      </c>
      <c r="BD29" s="80" t="s">
        <v>258</v>
      </c>
      <c r="BE29" s="81" t="s">
        <v>259</v>
      </c>
      <c r="BF29" s="80" t="s">
        <v>260</v>
      </c>
      <c r="BG29" s="80" t="s">
        <v>261</v>
      </c>
      <c r="BH29" s="80" t="s">
        <v>262</v>
      </c>
      <c r="BI29" s="80" t="s">
        <v>263</v>
      </c>
      <c r="BJ29" s="80" t="s">
        <v>264</v>
      </c>
      <c r="BK29" s="80" t="s">
        <v>265</v>
      </c>
      <c r="BL29" s="80" t="s">
        <v>266</v>
      </c>
      <c r="BM29" s="80" t="s">
        <v>267</v>
      </c>
      <c r="BN29" s="80" t="s">
        <v>268</v>
      </c>
      <c r="BO29" s="80" t="s">
        <v>269</v>
      </c>
      <c r="BP29" s="80" t="s">
        <v>270</v>
      </c>
      <c r="BQ29" s="80" t="s">
        <v>139</v>
      </c>
      <c r="BR29" s="80" t="s">
        <v>171</v>
      </c>
      <c r="BS29" s="80" t="s">
        <v>172</v>
      </c>
      <c r="BT29" s="80" t="s">
        <v>173</v>
      </c>
      <c r="BU29" s="80" t="s">
        <v>271</v>
      </c>
      <c r="BV29" s="80" t="s">
        <v>272</v>
      </c>
      <c r="BW29" s="107" t="s">
        <v>273</v>
      </c>
      <c r="BX29" s="107" t="s">
        <v>274</v>
      </c>
      <c r="BY29" s="80" t="s">
        <v>275</v>
      </c>
      <c r="BZ29" s="80" t="s">
        <v>292</v>
      </c>
      <c r="CA29" s="107" t="s">
        <v>293</v>
      </c>
      <c r="CB29" s="107" t="s">
        <v>294</v>
      </c>
      <c r="CC29" s="80" t="s">
        <v>279</v>
      </c>
      <c r="CD29" s="80" t="s">
        <v>295</v>
      </c>
    </row>
    <row r="30" spans="1:82" s="73" customFormat="1" ht="20.25" customHeight="1">
      <c r="A30" s="73" t="s">
        <v>297</v>
      </c>
      <c r="B30" s="108"/>
      <c r="C30" s="108"/>
      <c r="D30" s="108"/>
      <c r="E30" s="108"/>
      <c r="F30" s="109">
        <f t="shared" ref="F30:O31" si="24">IF(((F7-B7)/B7)&gt;1,"(+)  ",IF(((F7-B7)/B7)&lt;-1,"(-)  ",IF(ROUND((((F7-B7)/B7)),3)=0,"-  ",((F7-B7)/B7))))</f>
        <v>0.32661570535093809</v>
      </c>
      <c r="G30" s="109">
        <f t="shared" si="24"/>
        <v>-0.17985611510791369</v>
      </c>
      <c r="H30" s="109">
        <f t="shared" si="24"/>
        <v>9.0950432014566291E-4</v>
      </c>
      <c r="I30" s="109">
        <f t="shared" si="24"/>
        <v>0.34068810770381464</v>
      </c>
      <c r="J30" s="109">
        <f t="shared" si="24"/>
        <v>0.63698271346254587</v>
      </c>
      <c r="K30" s="109" t="str">
        <f t="shared" si="24"/>
        <v xml:space="preserve">(+)  </v>
      </c>
      <c r="L30" s="109">
        <f t="shared" si="24"/>
        <v>0.69695592912312576</v>
      </c>
      <c r="M30" s="109">
        <f t="shared" si="24"/>
        <v>0.26052998605299849</v>
      </c>
      <c r="N30" s="109">
        <f t="shared" si="24"/>
        <v>0.55968000000000007</v>
      </c>
      <c r="O30" s="109">
        <f t="shared" si="24"/>
        <v>0.36247116124070755</v>
      </c>
      <c r="P30" s="109">
        <f t="shared" ref="P30:Y31" si="25">IF(((P7-L7)/L7)&gt;1,"(+)  ",IF(((P7-L7)/L7)&lt;-1,"(-)  ",IF(ROUND((((P7-L7)/L7)),3)=0,"-  ",((P7-L7)/L7))))</f>
        <v>0.30334672021419001</v>
      </c>
      <c r="Q30" s="109">
        <f t="shared" si="25"/>
        <v>0.2321310024341669</v>
      </c>
      <c r="R30" s="109">
        <f t="shared" si="25"/>
        <v>3.5289290110791932E-2</v>
      </c>
      <c r="S30" s="109">
        <f t="shared" si="25"/>
        <v>0.21749764816556905</v>
      </c>
      <c r="T30" s="109">
        <f t="shared" si="25"/>
        <v>0.57189811010682001</v>
      </c>
      <c r="U30" s="109" t="str">
        <f t="shared" si="25"/>
        <v xml:space="preserve">(+)  </v>
      </c>
      <c r="V30" s="109" t="str">
        <f t="shared" si="25"/>
        <v xml:space="preserve">(+)  </v>
      </c>
      <c r="W30" s="109" t="str">
        <f t="shared" si="25"/>
        <v xml:space="preserve">(+)  </v>
      </c>
      <c r="X30" s="109" t="str">
        <f t="shared" si="25"/>
        <v xml:space="preserve">(+)  </v>
      </c>
      <c r="Y30" s="109">
        <f t="shared" si="25"/>
        <v>0.1966011849080137</v>
      </c>
      <c r="Z30" s="109">
        <f t="shared" ref="Z30:AI31" si="26">IF(((Z7-V7)/V7)&gt;1,"(+)  ",IF(((Z7-V7)/V7)&lt;-1,"(-)  ",IF(ROUND((((Z7-V7)/V7)),3)=0,"-  ",((Z7-V7)/V7))))</f>
        <v>-0.11250149682672746</v>
      </c>
      <c r="AA30" s="109">
        <f t="shared" si="26"/>
        <v>3.5793432274528324E-2</v>
      </c>
      <c r="AB30" s="109">
        <f t="shared" si="26"/>
        <v>6.7634648796227569E-3</v>
      </c>
      <c r="AC30" s="109">
        <f t="shared" si="26"/>
        <v>0.22013029315960908</v>
      </c>
      <c r="AD30" s="109">
        <f t="shared" si="26"/>
        <v>0.20238818053025703</v>
      </c>
      <c r="AE30" s="109">
        <f t="shared" si="26"/>
        <v>0.27885114107883807</v>
      </c>
      <c r="AF30" s="109">
        <f t="shared" si="26"/>
        <v>0.20955315870570107</v>
      </c>
      <c r="AG30" s="109">
        <f t="shared" si="26"/>
        <v>8.526883442789257E-2</v>
      </c>
      <c r="AH30" s="109">
        <f t="shared" si="26"/>
        <v>6.6038265162991702E-2</v>
      </c>
      <c r="AI30" s="109">
        <f t="shared" si="26"/>
        <v>2.9150823827629912E-2</v>
      </c>
      <c r="AJ30" s="109">
        <f t="shared" ref="AJ30:AS31" si="27">IF(((AJ7-AF7)/AF7)&gt;1,"(+)  ",IF(((AJ7-AF7)/AF7)&lt;-1,"(-)  ",IF(ROUND((((AJ7-AF7)/AF7)),3)=0,"-  ",((AJ7-AF7)/AF7))))</f>
        <v>0.14140127388535031</v>
      </c>
      <c r="AK30" s="109">
        <f t="shared" si="27"/>
        <v>-6.1989570008855206E-3</v>
      </c>
      <c r="AL30" s="109">
        <f t="shared" si="27"/>
        <v>1.0526315789473684E-2</v>
      </c>
      <c r="AM30" s="109">
        <f t="shared" si="27"/>
        <v>1.4778325123152709E-2</v>
      </c>
      <c r="AN30" s="109">
        <f t="shared" si="27"/>
        <v>-5.3571428571428568E-2</v>
      </c>
      <c r="AO30" s="109" t="str">
        <f t="shared" si="27"/>
        <v xml:space="preserve">-  </v>
      </c>
      <c r="AP30" s="109">
        <f t="shared" si="27"/>
        <v>-1.5625E-2</v>
      </c>
      <c r="AQ30" s="109">
        <f t="shared" si="27"/>
        <v>-1.4563106796116505E-2</v>
      </c>
      <c r="AR30" s="109">
        <f t="shared" si="27"/>
        <v>-3.3018867924528301E-2</v>
      </c>
      <c r="AS30" s="109">
        <f t="shared" si="27"/>
        <v>-1.9801980198019802E-2</v>
      </c>
      <c r="AT30" s="109">
        <f t="shared" ref="AT30:BC31" si="28">IF(((AT7-AP7)/AP7)&gt;1,"(+)  ",IF(((AT7-AP7)/AP7)&lt;-1,"(-)  ",IF(ROUND((((AT7-AP7)/AP7)),3)=0,"-  ",((AT7-AP7)/AP7))))</f>
        <v>-2.6455026455026454E-2</v>
      </c>
      <c r="AU30" s="109">
        <f t="shared" si="28"/>
        <v>-4.4334975369458129E-2</v>
      </c>
      <c r="AV30" s="109">
        <f t="shared" si="28"/>
        <v>-7.8048780487804878E-2</v>
      </c>
      <c r="AW30" s="109">
        <f t="shared" si="28"/>
        <v>-3.0303030303030304E-2</v>
      </c>
      <c r="AX30" s="109" t="str">
        <f t="shared" si="28"/>
        <v xml:space="preserve">-  </v>
      </c>
      <c r="AY30" s="109">
        <f t="shared" si="28"/>
        <v>-5.1546391752577319E-3</v>
      </c>
      <c r="AZ30" s="109">
        <f t="shared" si="28"/>
        <v>-3.7037037037037035E-2</v>
      </c>
      <c r="BA30" s="109">
        <f t="shared" si="28"/>
        <v>1.0416666666666666E-2</v>
      </c>
      <c r="BB30" s="109">
        <f t="shared" si="28"/>
        <v>5.5760869565217343E-2</v>
      </c>
      <c r="BC30" s="109">
        <f t="shared" si="28"/>
        <v>5.5906735751295296E-2</v>
      </c>
      <c r="BD30" s="109">
        <f t="shared" ref="BD30:BM31" si="29">IF(((BD7-AZ7)/AZ7)&gt;1,"(+)  ",IF(((BD7-AZ7)/AZ7)&lt;-1,"(-)  ",IF(ROUND((((BD7-AZ7)/AZ7)),3)=0,"-  ",((BD7-AZ7)/AZ7))))</f>
        <v>0.1316483516483517</v>
      </c>
      <c r="BE30" s="109">
        <f t="shared" si="29"/>
        <v>7.4381443298969105E-2</v>
      </c>
      <c r="BF30" s="109">
        <f t="shared" si="29"/>
        <v>-3.3975084937712171E-3</v>
      </c>
      <c r="BG30" s="109">
        <f t="shared" si="29"/>
        <v>9.8140242406398754E-3</v>
      </c>
      <c r="BH30" s="109">
        <f t="shared" si="29"/>
        <v>1.3157894736842006E-2</v>
      </c>
      <c r="BI30" s="109">
        <f t="shared" si="29"/>
        <v>2.6291800604519452E-2</v>
      </c>
      <c r="BJ30" s="109">
        <f t="shared" si="29"/>
        <v>5.5578512396694313E-2</v>
      </c>
      <c r="BK30" s="109">
        <f t="shared" si="29"/>
        <v>-0.42922396617911462</v>
      </c>
      <c r="BL30" s="109">
        <f t="shared" si="29"/>
        <v>-0.24684909186754203</v>
      </c>
      <c r="BM30" s="109">
        <f t="shared" si="29"/>
        <v>-0.19639100556308725</v>
      </c>
      <c r="BN30" s="109">
        <f t="shared" ref="BN30:BW31" si="30">IF(((BN7-BJ7)/BJ7)&gt;1,"(+)  ",IF(((BN7-BJ7)/BJ7)&lt;-1,"(-)  ",IF(ROUND((((BN7-BJ7)/BJ7)),3)=0,"-  ",((BN7-BJ7)/BJ7))))</f>
        <v>-0.27255823057349782</v>
      </c>
      <c r="BO30" s="109">
        <f t="shared" si="30"/>
        <v>0.73906010556785307</v>
      </c>
      <c r="BP30" s="109">
        <f t="shared" si="30"/>
        <v>0.61529651310766109</v>
      </c>
      <c r="BQ30" s="109">
        <f t="shared" si="30"/>
        <v>0.90349040139616033</v>
      </c>
      <c r="BR30" s="109">
        <f t="shared" si="30"/>
        <v>0.90454728911610383</v>
      </c>
      <c r="BS30" s="109">
        <f t="shared" si="30"/>
        <v>0.59480099867821978</v>
      </c>
      <c r="BT30" s="109">
        <f t="shared" si="30"/>
        <v>0.38576380682265815</v>
      </c>
      <c r="BU30" s="109">
        <f t="shared" si="30"/>
        <v>0.13052779560526892</v>
      </c>
      <c r="BV30" s="109">
        <f t="shared" si="30"/>
        <v>0.2463179458199414</v>
      </c>
      <c r="BW30" s="109">
        <f t="shared" si="30"/>
        <v>0.1000092089511006</v>
      </c>
      <c r="BX30" s="109">
        <f t="shared" ref="BX30:CG31" si="31">IF(((BX7-BT7)/BT7)&gt;1,"(+)  ",IF(((BX7-BT7)/BT7)&lt;-1,"(-)  ",IF(ROUND((((BX7-BT7)/BT7)),3)=0,"-  ",((BX7-BT7)/BT7))))</f>
        <v>6.9274282952898045E-2</v>
      </c>
      <c r="BY30" s="110">
        <f t="shared" si="31"/>
        <v>3.5953719723182957E-3</v>
      </c>
      <c r="BZ30" s="109">
        <f t="shared" si="31"/>
        <v>4.4775696432113841E-2</v>
      </c>
      <c r="CA30" s="109">
        <f t="shared" si="31"/>
        <v>9.490721361797122E-2</v>
      </c>
      <c r="CB30" s="109">
        <f t="shared" si="31"/>
        <v>6.8135899617184165E-2</v>
      </c>
      <c r="CC30" s="110">
        <f t="shared" si="31"/>
        <v>0.11127272727272727</v>
      </c>
      <c r="CD30" s="110">
        <f t="shared" si="31"/>
        <v>6.3607019828030451E-2</v>
      </c>
    </row>
    <row r="31" spans="1:82" s="73" customFormat="1" ht="20.25" customHeight="1">
      <c r="A31" s="73" t="s">
        <v>298</v>
      </c>
      <c r="B31" s="108"/>
      <c r="C31" s="108"/>
      <c r="D31" s="108"/>
      <c r="E31" s="108"/>
      <c r="F31" s="111" t="str">
        <f t="shared" si="24"/>
        <v xml:space="preserve">(+)  </v>
      </c>
      <c r="G31" s="111" t="str">
        <f t="shared" si="24"/>
        <v xml:space="preserve">(+)  </v>
      </c>
      <c r="H31" s="111" t="str">
        <f t="shared" si="24"/>
        <v xml:space="preserve">(+)  </v>
      </c>
      <c r="I31" s="111" t="str">
        <f t="shared" si="24"/>
        <v xml:space="preserve">(+)  </v>
      </c>
      <c r="J31" s="111" t="str">
        <f t="shared" si="24"/>
        <v xml:space="preserve">(+)  </v>
      </c>
      <c r="K31" s="111" t="str">
        <f t="shared" si="24"/>
        <v xml:space="preserve">(+)  </v>
      </c>
      <c r="L31" s="111">
        <f t="shared" si="24"/>
        <v>0.73564092810954751</v>
      </c>
      <c r="M31" s="111">
        <f t="shared" si="24"/>
        <v>0.54966121302264082</v>
      </c>
      <c r="N31" s="111">
        <f t="shared" si="24"/>
        <v>0.25341130604288503</v>
      </c>
      <c r="O31" s="111" t="str">
        <f t="shared" si="24"/>
        <v xml:space="preserve">(+)  </v>
      </c>
      <c r="P31" s="111" t="str">
        <f t="shared" si="25"/>
        <v xml:space="preserve">(+)  </v>
      </c>
      <c r="Q31" s="111" t="str">
        <f t="shared" si="25"/>
        <v xml:space="preserve">(+)  </v>
      </c>
      <c r="R31" s="111" t="str">
        <f t="shared" si="25"/>
        <v xml:space="preserve">(+)  </v>
      </c>
      <c r="S31" s="111">
        <f t="shared" si="25"/>
        <v>0.19944571865443431</v>
      </c>
      <c r="T31" s="111">
        <f t="shared" si="25"/>
        <v>-1.0852608017363941E-3</v>
      </c>
      <c r="U31" s="111">
        <f t="shared" si="25"/>
        <v>-7.8960878940342927E-2</v>
      </c>
      <c r="V31" s="111">
        <f t="shared" si="25"/>
        <v>0.10668117519042433</v>
      </c>
      <c r="W31" s="111">
        <f t="shared" si="25"/>
        <v>2.0874830690781533E-2</v>
      </c>
      <c r="X31" s="111">
        <f t="shared" si="25"/>
        <v>-2.8145582942894071E-2</v>
      </c>
      <c r="Y31" s="111">
        <f t="shared" si="25"/>
        <v>-7.5994054254923879E-2</v>
      </c>
      <c r="Z31" s="111">
        <f t="shared" si="26"/>
        <v>-0.33674191772201684</v>
      </c>
      <c r="AA31" s="111">
        <f t="shared" si="26"/>
        <v>-0.22122063529228128</v>
      </c>
      <c r="AB31" s="111">
        <f t="shared" si="26"/>
        <v>1.4393013100436697E-2</v>
      </c>
      <c r="AC31" s="111">
        <f t="shared" si="26"/>
        <v>7.1465915946109029E-2</v>
      </c>
      <c r="AD31" s="111">
        <f t="shared" si="26"/>
        <v>0.42990986717267554</v>
      </c>
      <c r="AE31" s="111">
        <f t="shared" si="26"/>
        <v>-0.1390990629854186</v>
      </c>
      <c r="AF31" s="111">
        <f t="shared" si="26"/>
        <v>-0.62630437028618657</v>
      </c>
      <c r="AG31" s="111">
        <f t="shared" si="26"/>
        <v>-0.57762180016515274</v>
      </c>
      <c r="AH31" s="111">
        <f t="shared" si="26"/>
        <v>-0.4691880235547814</v>
      </c>
      <c r="AI31" s="111">
        <f t="shared" si="26"/>
        <v>0.11169314940923111</v>
      </c>
      <c r="AJ31" s="111" t="str">
        <f t="shared" si="27"/>
        <v xml:space="preserve">(+)  </v>
      </c>
      <c r="AK31" s="111" t="str">
        <f t="shared" si="27"/>
        <v xml:space="preserve">(+)  </v>
      </c>
      <c r="AL31" s="111">
        <f t="shared" si="27"/>
        <v>0.5234375</v>
      </c>
      <c r="AM31" s="111">
        <f t="shared" si="27"/>
        <v>0.35078534031413611</v>
      </c>
      <c r="AN31" s="111">
        <f t="shared" si="27"/>
        <v>0.23529411764705882</v>
      </c>
      <c r="AO31" s="111">
        <f t="shared" si="27"/>
        <v>1.3274336283185841E-2</v>
      </c>
      <c r="AP31" s="111">
        <f t="shared" si="27"/>
        <v>-0.35897435897435898</v>
      </c>
      <c r="AQ31" s="111">
        <f t="shared" si="27"/>
        <v>-0.41085271317829458</v>
      </c>
      <c r="AR31" s="111">
        <f t="shared" si="27"/>
        <v>-0.35164835164835168</v>
      </c>
      <c r="AS31" s="111">
        <f t="shared" si="27"/>
        <v>-6.1135371179039298E-2</v>
      </c>
      <c r="AT31" s="111">
        <f t="shared" si="28"/>
        <v>0.14399999999999999</v>
      </c>
      <c r="AU31" s="111">
        <f t="shared" si="28"/>
        <v>0.44078947368421051</v>
      </c>
      <c r="AV31" s="111">
        <f t="shared" si="28"/>
        <v>0.10734463276836158</v>
      </c>
      <c r="AW31" s="111">
        <f t="shared" si="28"/>
        <v>-0.30232558139534882</v>
      </c>
      <c r="AX31" s="111">
        <f t="shared" si="28"/>
        <v>-6.9930069930069935E-2</v>
      </c>
      <c r="AY31" s="111">
        <f t="shared" si="28"/>
        <v>-3.6529680365296802E-2</v>
      </c>
      <c r="AZ31" s="111">
        <f t="shared" si="28"/>
        <v>-0.10714285714285714</v>
      </c>
      <c r="BA31" s="111">
        <f t="shared" si="28"/>
        <v>0.18666666666666668</v>
      </c>
      <c r="BB31" s="111">
        <f t="shared" si="28"/>
        <v>0.63127819548872188</v>
      </c>
      <c r="BC31" s="111">
        <f t="shared" si="28"/>
        <v>0.4155450236966825</v>
      </c>
      <c r="BD31" s="111" t="str">
        <f t="shared" si="29"/>
        <v xml:space="preserve">(+)  </v>
      </c>
      <c r="BE31" s="111">
        <f t="shared" si="29"/>
        <v>0.29095505617977524</v>
      </c>
      <c r="BF31" s="111">
        <f t="shared" si="29"/>
        <v>0.34863569321533927</v>
      </c>
      <c r="BG31" s="111">
        <f t="shared" si="29"/>
        <v>0.46082764162314177</v>
      </c>
      <c r="BH31" s="111">
        <f t="shared" si="29"/>
        <v>0.23066482342591424</v>
      </c>
      <c r="BI31" s="111" t="str">
        <f t="shared" si="29"/>
        <v xml:space="preserve">(+)  </v>
      </c>
      <c r="BJ31" s="111">
        <f t="shared" si="29"/>
        <v>0.57183868762816126</v>
      </c>
      <c r="BK31" s="111">
        <f t="shared" si="29"/>
        <v>-0.19657590759075905</v>
      </c>
      <c r="BL31" s="111">
        <f t="shared" si="29"/>
        <v>-6.6357583432049366E-2</v>
      </c>
      <c r="BM31" s="111">
        <f t="shared" si="29"/>
        <v>-0.15979315080250628</v>
      </c>
      <c r="BN31" s="111">
        <f t="shared" si="30"/>
        <v>-0.24478170116542014</v>
      </c>
      <c r="BO31" s="111">
        <f t="shared" si="30"/>
        <v>-3.5515618314077846E-2</v>
      </c>
      <c r="BP31" s="111">
        <f t="shared" si="30"/>
        <v>-0.25305711723142216</v>
      </c>
      <c r="BQ31" s="111">
        <f t="shared" si="30"/>
        <v>-0.19835533876446107</v>
      </c>
      <c r="BR31" s="111">
        <f t="shared" si="30"/>
        <v>2.7149190994414717E-2</v>
      </c>
      <c r="BS31" s="111">
        <f t="shared" si="30"/>
        <v>0.29112688553682325</v>
      </c>
      <c r="BT31" s="111">
        <f t="shared" si="30"/>
        <v>0.34373993264021091</v>
      </c>
      <c r="BU31" s="111">
        <f t="shared" si="30"/>
        <v>0.53198470850589363</v>
      </c>
      <c r="BV31" s="111">
        <f t="shared" si="30"/>
        <v>0.44866440563948778</v>
      </c>
      <c r="BW31" s="111">
        <f t="shared" si="30"/>
        <v>0.15199413556914765</v>
      </c>
      <c r="BX31" s="111">
        <f t="shared" si="31"/>
        <v>0.1314894729959461</v>
      </c>
      <c r="BY31" s="110">
        <f t="shared" si="31"/>
        <v>-9.6155045852481871E-2</v>
      </c>
      <c r="BZ31" s="111">
        <f t="shared" si="31"/>
        <v>-0.27867425121894596</v>
      </c>
      <c r="CA31" s="111">
        <f t="shared" si="31"/>
        <v>-9.962615335666565E-2</v>
      </c>
      <c r="CB31" s="111">
        <f t="shared" si="31"/>
        <v>-0.2104208802850813</v>
      </c>
      <c r="CC31" s="110">
        <f t="shared" si="31"/>
        <v>9.5479121131946034E-3</v>
      </c>
      <c r="CD31" s="110">
        <f t="shared" si="31"/>
        <v>0.29787291113435799</v>
      </c>
    </row>
    <row r="32" spans="1:82" s="73" customFormat="1" ht="20.25" customHeight="1">
      <c r="A32" s="73" t="s">
        <v>299</v>
      </c>
      <c r="B32" s="108"/>
      <c r="C32" s="112"/>
      <c r="D32" s="112"/>
      <c r="E32" s="112"/>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t="str">
        <f t="shared" ref="BG32:CD32" si="32">IF(((BG9-BC9)/BC9)&gt;1,"(+)  ",IF(((BG9-BC9)/BC9)&lt;-1,"(-)  ",IF(ROUND((((BG9-BC9)/BC9)),3)=0,"-  ",((BG9-BC9)/BC9))))</f>
        <v xml:space="preserve">(+)  </v>
      </c>
      <c r="BH32" s="111" t="str">
        <f t="shared" si="32"/>
        <v xml:space="preserve">(+)  </v>
      </c>
      <c r="BI32" s="111">
        <f t="shared" si="32"/>
        <v>-0.24301075268817196</v>
      </c>
      <c r="BJ32" s="111">
        <f t="shared" si="32"/>
        <v>-0.22202643171806163</v>
      </c>
      <c r="BK32" s="111">
        <f t="shared" si="32"/>
        <v>-0.6059968437664387</v>
      </c>
      <c r="BL32" s="111">
        <f t="shared" si="32"/>
        <v>-0.19893428063943169</v>
      </c>
      <c r="BM32" s="111" t="str">
        <f t="shared" si="32"/>
        <v xml:space="preserve">(+)  </v>
      </c>
      <c r="BN32" s="111">
        <f t="shared" si="32"/>
        <v>0.15968289920724804</v>
      </c>
      <c r="BO32" s="111" t="str">
        <f t="shared" si="32"/>
        <v xml:space="preserve">(+)  </v>
      </c>
      <c r="BP32" s="111">
        <f t="shared" si="32"/>
        <v>0.31411677753141182</v>
      </c>
      <c r="BQ32" s="111">
        <f t="shared" si="32"/>
        <v>-5.0839552238805957E-2</v>
      </c>
      <c r="BR32" s="111">
        <f t="shared" si="32"/>
        <v>-0.40625</v>
      </c>
      <c r="BS32" s="111">
        <f t="shared" si="32"/>
        <v>-0.38008766437069508</v>
      </c>
      <c r="BT32" s="111">
        <f t="shared" si="32"/>
        <v>-0.66254218222722161</v>
      </c>
      <c r="BU32" s="111">
        <f t="shared" si="32"/>
        <v>-0.69041769041769041</v>
      </c>
      <c r="BV32" s="111">
        <f t="shared" si="32"/>
        <v>-0.66940789473684215</v>
      </c>
      <c r="BW32" s="111">
        <f t="shared" si="32"/>
        <v>-0.81212121212121213</v>
      </c>
      <c r="BX32" s="111">
        <f t="shared" si="32"/>
        <v>-0.4916666666666667</v>
      </c>
      <c r="BY32" s="110">
        <f t="shared" si="32"/>
        <v>-9.8412698412698438E-2</v>
      </c>
      <c r="BZ32" s="111">
        <f t="shared" si="32"/>
        <v>0.70149253731343297</v>
      </c>
      <c r="CA32" s="111" t="str">
        <f t="shared" si="32"/>
        <v xml:space="preserve">(+)  </v>
      </c>
      <c r="CB32" s="111">
        <f t="shared" si="32"/>
        <v>0.23606557377049189</v>
      </c>
      <c r="CC32" s="110">
        <f t="shared" si="32"/>
        <v>-1.4084507042253534E-2</v>
      </c>
      <c r="CD32" s="110">
        <f t="shared" si="32"/>
        <v>0.35380116959064328</v>
      </c>
    </row>
    <row r="33" spans="1:82" s="73" customFormat="1" ht="20.25" customHeight="1">
      <c r="A33" s="73" t="s">
        <v>300</v>
      </c>
      <c r="B33" s="108"/>
      <c r="C33" s="112"/>
      <c r="D33" s="112"/>
      <c r="E33" s="112"/>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c r="BM33" s="111"/>
      <c r="BN33" s="111"/>
      <c r="BO33" s="111"/>
      <c r="BP33" s="111"/>
      <c r="BQ33" s="111"/>
      <c r="BR33" s="111"/>
      <c r="BS33" s="111" t="str">
        <f t="shared" ref="BS33:CD34" si="33">IF(((BS11-BO11)/BO11)&gt;1,"(+)  ",IF(((BS11-BO11)/BO11)&lt;-1,"(-)  ",IF(ROUND((((BS11-BO11)/BO11)),3)=0,"-  ",((BS11-BO11)/BO11))))</f>
        <v xml:space="preserve">(+)  </v>
      </c>
      <c r="BT33" s="111" t="str">
        <f t="shared" si="33"/>
        <v xml:space="preserve">(+)  </v>
      </c>
      <c r="BU33" s="111">
        <f t="shared" si="33"/>
        <v>3.2410533423362503E-2</v>
      </c>
      <c r="BV33" s="111" t="str">
        <f t="shared" si="33"/>
        <v xml:space="preserve">(+)  </v>
      </c>
      <c r="BW33" s="111">
        <f t="shared" si="33"/>
        <v>0.22785829307568439</v>
      </c>
      <c r="BX33" s="111" t="str">
        <f t="shared" si="33"/>
        <v xml:space="preserve">(+)  </v>
      </c>
      <c r="BY33" s="110" t="str">
        <f t="shared" si="33"/>
        <v xml:space="preserve">(+)  </v>
      </c>
      <c r="BZ33" s="111" t="str">
        <f t="shared" si="33"/>
        <v xml:space="preserve">(+)  </v>
      </c>
      <c r="CA33" s="111" t="str">
        <f t="shared" si="33"/>
        <v xml:space="preserve">(+)  </v>
      </c>
      <c r="CB33" s="111">
        <f t="shared" si="33"/>
        <v>0.63414634146341475</v>
      </c>
      <c r="CC33" s="110" t="str">
        <f t="shared" si="33"/>
        <v xml:space="preserve">(+)  </v>
      </c>
      <c r="CD33" s="110" t="str">
        <f t="shared" si="33"/>
        <v xml:space="preserve">(+)  </v>
      </c>
    </row>
    <row r="34" spans="1:82" s="73" customFormat="1" ht="20.25" customHeight="1">
      <c r="A34" s="73" t="s">
        <v>301</v>
      </c>
      <c r="B34" s="108"/>
      <c r="C34" s="112"/>
      <c r="D34" s="112"/>
      <c r="E34" s="112"/>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t="str">
        <f t="shared" ref="BF34:BR34" si="34">IF(((BF12-BB12)/BB12)&gt;1,"(+)  ",IF(((BF12-BB12)/BB12)&lt;-1,"(-)  ",IF(ROUND((((BF12-BB12)/BB12)),3)=0,"-  ",((BF12-BB12)/BB12))))</f>
        <v xml:space="preserve">(+)  </v>
      </c>
      <c r="BG34" s="113" t="str">
        <f t="shared" si="34"/>
        <v xml:space="preserve">(+)  </v>
      </c>
      <c r="BH34" s="113" t="str">
        <f t="shared" si="34"/>
        <v xml:space="preserve">(+)  </v>
      </c>
      <c r="BI34" s="113" t="str">
        <f t="shared" si="34"/>
        <v xml:space="preserve">(+)  </v>
      </c>
      <c r="BJ34" s="113">
        <f t="shared" si="34"/>
        <v>0.68265162200282092</v>
      </c>
      <c r="BK34" s="113">
        <f t="shared" si="34"/>
        <v>0.12186261558784668</v>
      </c>
      <c r="BL34" s="113">
        <f t="shared" si="34"/>
        <v>8.0828492043443587E-3</v>
      </c>
      <c r="BM34" s="113">
        <f t="shared" si="34"/>
        <v>0.10504933255948919</v>
      </c>
      <c r="BN34" s="113">
        <f t="shared" si="34"/>
        <v>4.5543447890472273E-2</v>
      </c>
      <c r="BO34" s="113">
        <f t="shared" si="34"/>
        <v>-5.5342949661465871E-2</v>
      </c>
      <c r="BP34" s="113">
        <f t="shared" si="34"/>
        <v>-0.23878727136056122</v>
      </c>
      <c r="BQ34" s="113">
        <f t="shared" si="34"/>
        <v>-0.33744747899159661</v>
      </c>
      <c r="BR34" s="113">
        <f t="shared" si="34"/>
        <v>-0.16648850881881358</v>
      </c>
      <c r="BS34" s="113">
        <f t="shared" si="33"/>
        <v>-0.3552508569647867</v>
      </c>
      <c r="BT34" s="113">
        <f t="shared" si="33"/>
        <v>-0.29427254772876899</v>
      </c>
      <c r="BU34" s="113">
        <f t="shared" si="33"/>
        <v>-0.28973444312326591</v>
      </c>
      <c r="BV34" s="113">
        <f t="shared" si="33"/>
        <v>-0.34049374799615256</v>
      </c>
      <c r="BW34" s="113">
        <f t="shared" si="33"/>
        <v>1.9816336394393608E-2</v>
      </c>
      <c r="BX34" s="113">
        <f t="shared" si="33"/>
        <v>-9.8414179104477598E-2</v>
      </c>
      <c r="BY34" s="114">
        <f t="shared" si="33"/>
        <v>-0.21819196428571427</v>
      </c>
      <c r="BZ34" s="113">
        <f t="shared" si="33"/>
        <v>-0.40982012639766646</v>
      </c>
      <c r="CA34" s="113">
        <f t="shared" si="33"/>
        <v>-0.50142180094786737</v>
      </c>
      <c r="CB34" s="113">
        <f t="shared" si="33"/>
        <v>-0.36213140196585614</v>
      </c>
      <c r="CC34" s="114">
        <f t="shared" si="33"/>
        <v>-0.27408993576017138</v>
      </c>
      <c r="CD34" s="114">
        <f t="shared" si="33"/>
        <v>-7.001647446457987E-2</v>
      </c>
    </row>
    <row r="35" spans="1:82" s="73" customFormat="1" ht="20.25" customHeight="1">
      <c r="A35" s="115" t="s">
        <v>290</v>
      </c>
      <c r="B35" s="116"/>
      <c r="C35" s="116"/>
      <c r="D35" s="116"/>
      <c r="E35" s="116"/>
      <c r="F35" s="117" t="str">
        <f t="shared" ref="F35:AK35" si="35">IF(((F15-B15)/B15)&gt;1,"(+)  ",IF(((F15-B15)/B15)&lt;-1,"(-)  ",IF(ROUND((((F15-B15)/B15)),3)=0,"-  ",((F15-B15)/B15))))</f>
        <v xml:space="preserve">(+)  </v>
      </c>
      <c r="G35" s="117">
        <f t="shared" si="35"/>
        <v>0.77937249666221653</v>
      </c>
      <c r="H35" s="117" t="str">
        <f t="shared" si="35"/>
        <v xml:space="preserve">(+)  </v>
      </c>
      <c r="I35" s="117" t="str">
        <f t="shared" si="35"/>
        <v xml:space="preserve">(+)  </v>
      </c>
      <c r="J35" s="117" t="str">
        <f t="shared" si="35"/>
        <v xml:space="preserve">(+)  </v>
      </c>
      <c r="K35" s="117" t="str">
        <f t="shared" si="35"/>
        <v xml:space="preserve">(+)  </v>
      </c>
      <c r="L35" s="117">
        <f t="shared" si="35"/>
        <v>0.72422576752915946</v>
      </c>
      <c r="M35" s="117">
        <f t="shared" si="35"/>
        <v>0.44209215442092131</v>
      </c>
      <c r="N35" s="117">
        <f t="shared" si="35"/>
        <v>0.34626952556514989</v>
      </c>
      <c r="O35" s="117" t="str">
        <f t="shared" si="35"/>
        <v xml:space="preserve">(+)  </v>
      </c>
      <c r="P35" s="117" t="str">
        <f t="shared" si="35"/>
        <v xml:space="preserve">(+)  </v>
      </c>
      <c r="Q35" s="117" t="str">
        <f t="shared" si="35"/>
        <v xml:space="preserve">(+)  </v>
      </c>
      <c r="R35" s="117" t="str">
        <f t="shared" si="35"/>
        <v xml:space="preserve">(+)  </v>
      </c>
      <c r="S35" s="117">
        <f t="shared" si="35"/>
        <v>0.20310177952215833</v>
      </c>
      <c r="T35" s="117">
        <f t="shared" si="35"/>
        <v>8.0107119986027764E-2</v>
      </c>
      <c r="U35" s="117">
        <f t="shared" si="35"/>
        <v>0.14238896075894775</v>
      </c>
      <c r="V35" s="117">
        <f t="shared" si="35"/>
        <v>0.50344384568716316</v>
      </c>
      <c r="W35" s="117">
        <f t="shared" si="35"/>
        <v>0.28328001773667355</v>
      </c>
      <c r="X35" s="117">
        <f t="shared" si="35"/>
        <v>0.20576187139546157</v>
      </c>
      <c r="Y35" s="117">
        <f t="shared" si="35"/>
        <v>1.2003623735467265E-2</v>
      </c>
      <c r="Z35" s="117">
        <f t="shared" si="35"/>
        <v>-0.24783991644511957</v>
      </c>
      <c r="AA35" s="117">
        <f t="shared" si="35"/>
        <v>-0.12676160623935623</v>
      </c>
      <c r="AB35" s="117">
        <f t="shared" si="35"/>
        <v>1.1644800071522847E-2</v>
      </c>
      <c r="AC35" s="117">
        <f t="shared" si="35"/>
        <v>0.12821086659206779</v>
      </c>
      <c r="AD35" s="117">
        <f t="shared" si="35"/>
        <v>0.32347650456022975</v>
      </c>
      <c r="AE35" s="117">
        <f t="shared" si="35"/>
        <v>4.3102230010457591E-2</v>
      </c>
      <c r="AF35" s="117">
        <f t="shared" si="35"/>
        <v>-0.32667579868322216</v>
      </c>
      <c r="AG35" s="117">
        <f t="shared" si="35"/>
        <v>-0.30398272023980089</v>
      </c>
      <c r="AH35" s="117">
        <f t="shared" si="35"/>
        <v>-0.24171972244080406</v>
      </c>
      <c r="AI35" s="117">
        <f t="shared" si="35"/>
        <v>6.7577087736411412E-2</v>
      </c>
      <c r="AJ35" s="117">
        <f t="shared" si="35"/>
        <v>0.46016537603360025</v>
      </c>
      <c r="AK35" s="117">
        <f t="shared" si="35"/>
        <v>0.35533107444820938</v>
      </c>
      <c r="AL35" s="117">
        <f t="shared" ref="AL35:BQ35" si="36">IF(((AL15-AH15)/AH15)&gt;1,"(+)  ",IF(((AL15-AH15)/AH15)&lt;-1,"(-)  ",IF(ROUND((((AL15-AH15)/AH15)),3)=0,"-  ",((AL15-AH15)/AH15))))</f>
        <v>0.21698113207547171</v>
      </c>
      <c r="AM35" s="117">
        <f t="shared" si="36"/>
        <v>0.17766497461928935</v>
      </c>
      <c r="AN35" s="117">
        <f t="shared" si="36"/>
        <v>8.98876404494382E-2</v>
      </c>
      <c r="AO35" s="117">
        <f t="shared" si="36"/>
        <v>7.0093457943925233E-3</v>
      </c>
      <c r="AP35" s="117">
        <f t="shared" si="36"/>
        <v>-0.18863049095607234</v>
      </c>
      <c r="AQ35" s="117">
        <f t="shared" si="36"/>
        <v>-0.23491379310344829</v>
      </c>
      <c r="AR35" s="117">
        <f t="shared" si="36"/>
        <v>-0.21237113402061855</v>
      </c>
      <c r="AS35" s="117">
        <f t="shared" si="36"/>
        <v>-4.1763341067285381E-2</v>
      </c>
      <c r="AT35" s="117">
        <f t="shared" si="36"/>
        <v>4.1401273885350316E-2</v>
      </c>
      <c r="AU35" s="117">
        <f t="shared" si="36"/>
        <v>0.16338028169014085</v>
      </c>
      <c r="AV35" s="117">
        <f t="shared" si="36"/>
        <v>7.8534031413612562E-3</v>
      </c>
      <c r="AW35" s="117">
        <f t="shared" si="36"/>
        <v>-0.17191283292978207</v>
      </c>
      <c r="AX35" s="117">
        <f t="shared" si="36"/>
        <v>-3.0581039755351681E-2</v>
      </c>
      <c r="AY35" s="117">
        <f t="shared" si="36"/>
        <v>-2.1791767554479417E-2</v>
      </c>
      <c r="AZ35" s="117">
        <f t="shared" si="36"/>
        <v>-7.2727272727272724E-2</v>
      </c>
      <c r="BA35" s="117">
        <f t="shared" si="36"/>
        <v>8.771929824561403E-2</v>
      </c>
      <c r="BB35" s="117">
        <f t="shared" si="36"/>
        <v>0.32230283911671931</v>
      </c>
      <c r="BC35" s="117">
        <f t="shared" si="36"/>
        <v>0.26715346534653484</v>
      </c>
      <c r="BD35" s="117">
        <f t="shared" si="36"/>
        <v>0.74092436974789944</v>
      </c>
      <c r="BE35" s="117">
        <f t="shared" si="36"/>
        <v>0.25293010752688183</v>
      </c>
      <c r="BF35" s="117">
        <f t="shared" si="36"/>
        <v>0.23773170789894321</v>
      </c>
      <c r="BG35" s="117">
        <f t="shared" si="36"/>
        <v>0.35057527396323696</v>
      </c>
      <c r="BH35" s="117">
        <f t="shared" si="36"/>
        <v>0.21441328377660834</v>
      </c>
      <c r="BI35" s="117">
        <f t="shared" si="36"/>
        <v>0.55542920895106096</v>
      </c>
      <c r="BJ35" s="117">
        <f t="shared" si="36"/>
        <v>0.36636983925060695</v>
      </c>
      <c r="BK35" s="117">
        <f t="shared" si="36"/>
        <v>-0.26313277408157354</v>
      </c>
      <c r="BL35" s="117">
        <f t="shared" si="36"/>
        <v>-0.11531989877711102</v>
      </c>
      <c r="BM35" s="117">
        <f t="shared" si="36"/>
        <v>-0.14066788970578079</v>
      </c>
      <c r="BN35" s="117">
        <f t="shared" si="36"/>
        <v>-0.23309352517985613</v>
      </c>
      <c r="BO35" s="117">
        <f t="shared" si="36"/>
        <v>0.161422654915893</v>
      </c>
      <c r="BP35" s="117">
        <f t="shared" si="36"/>
        <v>-3.2647926557141299E-2</v>
      </c>
      <c r="BQ35" s="117">
        <f t="shared" si="36"/>
        <v>0.12602128445079336</v>
      </c>
      <c r="BR35" s="117">
        <f t="shared" ref="BR35:CW35" si="37">IF(((BR15-BN15)/BN15)&gt;1,"(+)  ",IF(((BR15-BN15)/BN15)&lt;-1,"(-)  ",IF(ROUND((((BR15-BN15)/BN15)),3)=0,"-  ",((BR15-BN15)/BN15))))</f>
        <v>0.25383511753669596</v>
      </c>
      <c r="BS35" s="117">
        <f t="shared" si="37"/>
        <v>0.36098764597522415</v>
      </c>
      <c r="BT35" s="117">
        <f t="shared" si="37"/>
        <v>0.32136609230102342</v>
      </c>
      <c r="BU35" s="117">
        <f t="shared" si="37"/>
        <v>0.26916607270135418</v>
      </c>
      <c r="BV35" s="117">
        <f t="shared" si="37"/>
        <v>0.33249713933632596</v>
      </c>
      <c r="BW35" s="117">
        <f t="shared" si="37"/>
        <v>0.11688666476263813</v>
      </c>
      <c r="BX35" s="117">
        <f t="shared" si="37"/>
        <v>0.12899673114550492</v>
      </c>
      <c r="BY35" s="117">
        <f t="shared" si="37"/>
        <v>-4.279360230029592E-3</v>
      </c>
      <c r="BZ35" s="117">
        <f t="shared" si="37"/>
        <v>-0.12543074500996362</v>
      </c>
      <c r="CA35" s="117">
        <f t="shared" si="37"/>
        <v>1.5253935782264423E-2</v>
      </c>
      <c r="CB35" s="117">
        <f t="shared" si="37"/>
        <v>-6.3064932908541704E-2</v>
      </c>
      <c r="CC35" s="117">
        <f t="shared" si="37"/>
        <v>0.14798479430576086</v>
      </c>
      <c r="CD35" s="117">
        <f t="shared" si="37"/>
        <v>0.22180820262342951</v>
      </c>
    </row>
    <row r="36" spans="1:82" s="73" customFormat="1" ht="30"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18"/>
      <c r="AF36" s="119"/>
      <c r="AG36" s="118"/>
      <c r="AH36" s="100"/>
      <c r="AI36" s="100"/>
      <c r="AJ36" s="100"/>
      <c r="AK36" s="100"/>
      <c r="AL36" s="10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1"/>
      <c r="BL36" s="121"/>
      <c r="BM36" s="100"/>
      <c r="BN36" s="100"/>
      <c r="BO36" s="100"/>
      <c r="BP36" s="100"/>
      <c r="BQ36" s="100"/>
      <c r="BR36" s="100"/>
      <c r="BS36" s="100"/>
      <c r="BT36" s="100"/>
      <c r="BU36" s="100"/>
      <c r="BV36" s="100"/>
      <c r="BW36" s="122"/>
      <c r="BX36" s="100"/>
      <c r="BY36" s="100"/>
    </row>
    <row r="37" spans="1:82" s="84" customFormat="1" ht="45" customHeight="1">
      <c r="A37" s="77" t="s">
        <v>302</v>
      </c>
      <c r="B37" s="78" t="s">
        <v>204</v>
      </c>
      <c r="C37" s="78" t="s">
        <v>205</v>
      </c>
      <c r="D37" s="78" t="s">
        <v>206</v>
      </c>
      <c r="E37" s="78" t="s">
        <v>207</v>
      </c>
      <c r="F37" s="78" t="s">
        <v>208</v>
      </c>
      <c r="G37" s="78" t="s">
        <v>209</v>
      </c>
      <c r="H37" s="78" t="s">
        <v>210</v>
      </c>
      <c r="I37" s="78" t="s">
        <v>211</v>
      </c>
      <c r="J37" s="78" t="s">
        <v>212</v>
      </c>
      <c r="K37" s="78" t="s">
        <v>213</v>
      </c>
      <c r="L37" s="78" t="s">
        <v>214</v>
      </c>
      <c r="M37" s="78" t="s">
        <v>215</v>
      </c>
      <c r="N37" s="78" t="s">
        <v>216</v>
      </c>
      <c r="O37" s="78" t="s">
        <v>217</v>
      </c>
      <c r="P37" s="78" t="s">
        <v>218</v>
      </c>
      <c r="Q37" s="78" t="s">
        <v>219</v>
      </c>
      <c r="R37" s="78" t="s">
        <v>220</v>
      </c>
      <c r="S37" s="78" t="s">
        <v>221</v>
      </c>
      <c r="T37" s="78" t="s">
        <v>222</v>
      </c>
      <c r="U37" s="78" t="s">
        <v>223</v>
      </c>
      <c r="V37" s="78" t="s">
        <v>224</v>
      </c>
      <c r="W37" s="78" t="s">
        <v>225</v>
      </c>
      <c r="X37" s="78" t="s">
        <v>226</v>
      </c>
      <c r="Y37" s="78" t="s">
        <v>227</v>
      </c>
      <c r="Z37" s="78" t="s">
        <v>228</v>
      </c>
      <c r="AA37" s="78" t="s">
        <v>229</v>
      </c>
      <c r="AB37" s="78" t="s">
        <v>230</v>
      </c>
      <c r="AC37" s="78" t="s">
        <v>231</v>
      </c>
      <c r="AD37" s="78" t="s">
        <v>232</v>
      </c>
      <c r="AE37" s="78" t="s">
        <v>233</v>
      </c>
      <c r="AF37" s="78" t="s">
        <v>234</v>
      </c>
      <c r="AG37" s="78" t="s">
        <v>235</v>
      </c>
      <c r="AH37" s="78" t="s">
        <v>236</v>
      </c>
      <c r="AI37" s="78" t="s">
        <v>237</v>
      </c>
      <c r="AJ37" s="79" t="s">
        <v>238</v>
      </c>
      <c r="AK37" s="79" t="s">
        <v>239</v>
      </c>
      <c r="AL37" s="78" t="s">
        <v>240</v>
      </c>
      <c r="AM37" s="78" t="s">
        <v>241</v>
      </c>
      <c r="AN37" s="79" t="s">
        <v>242</v>
      </c>
      <c r="AO37" s="79" t="s">
        <v>243</v>
      </c>
      <c r="AP37" s="78" t="s">
        <v>244</v>
      </c>
      <c r="AQ37" s="78" t="s">
        <v>245</v>
      </c>
      <c r="AR37" s="79" t="s">
        <v>246</v>
      </c>
      <c r="AS37" s="79" t="s">
        <v>247</v>
      </c>
      <c r="AT37" s="78" t="s">
        <v>248</v>
      </c>
      <c r="AU37" s="78" t="s">
        <v>249</v>
      </c>
      <c r="AV37" s="78" t="s">
        <v>250</v>
      </c>
      <c r="AW37" s="79" t="s">
        <v>251</v>
      </c>
      <c r="AX37" s="78" t="s">
        <v>252</v>
      </c>
      <c r="AY37" s="78" t="s">
        <v>253</v>
      </c>
      <c r="AZ37" s="78" t="s">
        <v>254</v>
      </c>
      <c r="BA37" s="79" t="s">
        <v>255</v>
      </c>
      <c r="BB37" s="80" t="s">
        <v>256</v>
      </c>
      <c r="BC37" s="80" t="s">
        <v>257</v>
      </c>
      <c r="BD37" s="80" t="s">
        <v>258</v>
      </c>
      <c r="BE37" s="81" t="s">
        <v>259</v>
      </c>
      <c r="BF37" s="80" t="s">
        <v>260</v>
      </c>
      <c r="BG37" s="80" t="s">
        <v>261</v>
      </c>
      <c r="BH37" s="80" t="s">
        <v>262</v>
      </c>
      <c r="BI37" s="80" t="s">
        <v>263</v>
      </c>
      <c r="BJ37" s="80" t="s">
        <v>264</v>
      </c>
      <c r="BK37" s="80" t="s">
        <v>265</v>
      </c>
      <c r="BL37" s="80" t="s">
        <v>266</v>
      </c>
      <c r="BM37" s="80" t="s">
        <v>267</v>
      </c>
      <c r="BN37" s="80" t="s">
        <v>268</v>
      </c>
      <c r="BO37" s="80" t="s">
        <v>269</v>
      </c>
      <c r="BP37" s="80" t="s">
        <v>270</v>
      </c>
      <c r="BQ37" s="80" t="s">
        <v>139</v>
      </c>
      <c r="BR37" s="80" t="s">
        <v>171</v>
      </c>
      <c r="BS37" s="80" t="s">
        <v>172</v>
      </c>
      <c r="BT37" s="80" t="s">
        <v>173</v>
      </c>
      <c r="BU37" s="80" t="s">
        <v>271</v>
      </c>
      <c r="BV37" s="80" t="s">
        <v>303</v>
      </c>
      <c r="BW37" s="107" t="s">
        <v>304</v>
      </c>
      <c r="BX37" s="107" t="s">
        <v>305</v>
      </c>
      <c r="BY37" s="82" t="s">
        <v>306</v>
      </c>
      <c r="BZ37" s="82" t="s">
        <v>292</v>
      </c>
      <c r="CA37" s="82" t="s">
        <v>293</v>
      </c>
      <c r="CB37" s="82" t="s">
        <v>294</v>
      </c>
      <c r="CC37" s="83" t="s">
        <v>279</v>
      </c>
      <c r="CD37" s="80" t="s">
        <v>295</v>
      </c>
    </row>
    <row r="38" spans="1:82" s="73" customFormat="1" ht="20.25" customHeight="1">
      <c r="A38" s="73" t="s">
        <v>297</v>
      </c>
      <c r="B38" s="123">
        <f t="shared" ref="B38:AG38" si="38">100*B7/B15</f>
        <v>75.300889586603873</v>
      </c>
      <c r="C38" s="123">
        <f t="shared" si="38"/>
        <v>74.23230974632844</v>
      </c>
      <c r="D38" s="123">
        <f t="shared" si="38"/>
        <v>69.216241737488204</v>
      </c>
      <c r="E38" s="123">
        <f t="shared" si="38"/>
        <v>71.516448248194706</v>
      </c>
      <c r="F38" s="123">
        <f t="shared" si="38"/>
        <v>47.904642409033876</v>
      </c>
      <c r="G38" s="123">
        <f t="shared" si="38"/>
        <v>34.214969048958913</v>
      </c>
      <c r="H38" s="123">
        <f t="shared" si="38"/>
        <v>29.50797694060866</v>
      </c>
      <c r="I38" s="123">
        <f t="shared" si="38"/>
        <v>37.204234122042344</v>
      </c>
      <c r="J38" s="123">
        <f t="shared" si="38"/>
        <v>30.319200543320076</v>
      </c>
      <c r="K38" s="123">
        <f t="shared" si="38"/>
        <v>30.223909506469358</v>
      </c>
      <c r="L38" s="123">
        <f t="shared" si="38"/>
        <v>29.04128761371588</v>
      </c>
      <c r="M38" s="123">
        <f t="shared" si="38"/>
        <v>32.520149683362121</v>
      </c>
      <c r="N38" s="123">
        <f t="shared" si="38"/>
        <v>35.125396367829346</v>
      </c>
      <c r="O38" s="123">
        <f t="shared" si="38"/>
        <v>20.253019852913159</v>
      </c>
      <c r="P38" s="123">
        <f t="shared" si="38"/>
        <v>14.170111195202887</v>
      </c>
      <c r="Q38" s="123">
        <f t="shared" si="38"/>
        <v>16.006899525657609</v>
      </c>
      <c r="R38" s="123">
        <f t="shared" si="38"/>
        <v>18.00792262945648</v>
      </c>
      <c r="S38" s="123">
        <f t="shared" si="38"/>
        <v>20.495359959459027</v>
      </c>
      <c r="T38" s="123">
        <f t="shared" si="38"/>
        <v>20.622001832587721</v>
      </c>
      <c r="U38" s="123">
        <f t="shared" si="38"/>
        <v>32.281443454627812</v>
      </c>
      <c r="V38" s="123">
        <f t="shared" si="38"/>
        <v>39.645841245727311</v>
      </c>
      <c r="W38" s="123">
        <f t="shared" si="38"/>
        <v>36.752474270059487</v>
      </c>
      <c r="X38" s="123">
        <f t="shared" si="38"/>
        <v>36.020652198207465</v>
      </c>
      <c r="Y38" s="123">
        <f t="shared" si="38"/>
        <v>38.169837125450705</v>
      </c>
      <c r="Z38" s="123">
        <f t="shared" si="38"/>
        <v>46.779436361914975</v>
      </c>
      <c r="AA38" s="123">
        <f t="shared" si="38"/>
        <v>43.594019388937568</v>
      </c>
      <c r="AB38" s="123">
        <f t="shared" si="38"/>
        <v>35.846847244929521</v>
      </c>
      <c r="AC38" s="123">
        <f t="shared" si="38"/>
        <v>41.279672037204378</v>
      </c>
      <c r="AD38" s="123">
        <f t="shared" si="38"/>
        <v>42.499463480935688</v>
      </c>
      <c r="AE38" s="123">
        <f t="shared" si="38"/>
        <v>53.446594049748008</v>
      </c>
      <c r="AF38" s="123">
        <f t="shared" si="38"/>
        <v>64.394933718335736</v>
      </c>
      <c r="AG38" s="123">
        <f t="shared" si="38"/>
        <v>64.365559390734362</v>
      </c>
      <c r="AH38" s="123">
        <f t="shared" ref="AH38:BM38" si="39">100*AH7/AH15</f>
        <v>59.748427672955977</v>
      </c>
      <c r="AI38" s="123">
        <f t="shared" si="39"/>
        <v>51.522842639593911</v>
      </c>
      <c r="AJ38" s="123">
        <f t="shared" si="39"/>
        <v>50.337078651685395</v>
      </c>
      <c r="AK38" s="123">
        <f t="shared" si="39"/>
        <v>47.196261682242991</v>
      </c>
      <c r="AL38" s="123">
        <f t="shared" si="39"/>
        <v>49.612403100775197</v>
      </c>
      <c r="AM38" s="123">
        <f t="shared" si="39"/>
        <v>44.396551724137929</v>
      </c>
      <c r="AN38" s="123">
        <f t="shared" si="39"/>
        <v>43.711340206185568</v>
      </c>
      <c r="AO38" s="123">
        <f t="shared" si="39"/>
        <v>46.867749419953597</v>
      </c>
      <c r="AP38" s="123">
        <f t="shared" si="39"/>
        <v>60.191082802547768</v>
      </c>
      <c r="AQ38" s="123">
        <f t="shared" si="39"/>
        <v>57.183098591549296</v>
      </c>
      <c r="AR38" s="123">
        <f t="shared" si="39"/>
        <v>53.66492146596859</v>
      </c>
      <c r="AS38" s="123">
        <f t="shared" si="39"/>
        <v>47.941888619854723</v>
      </c>
      <c r="AT38" s="123">
        <f t="shared" si="39"/>
        <v>56.269113149847094</v>
      </c>
      <c r="AU38" s="123">
        <f t="shared" si="39"/>
        <v>46.973365617433416</v>
      </c>
      <c r="AV38" s="123">
        <f t="shared" si="39"/>
        <v>49.090909090909093</v>
      </c>
      <c r="AW38" s="123">
        <f t="shared" si="39"/>
        <v>56.140350877192979</v>
      </c>
      <c r="AX38" s="123">
        <f t="shared" si="39"/>
        <v>58.044164037854891</v>
      </c>
      <c r="AY38" s="123">
        <f t="shared" si="39"/>
        <v>47.772277227722775</v>
      </c>
      <c r="AZ38" s="123">
        <f t="shared" si="39"/>
        <v>50.980392156862742</v>
      </c>
      <c r="BA38" s="123">
        <f t="shared" si="39"/>
        <v>52.1505376344086</v>
      </c>
      <c r="BB38" s="123">
        <f t="shared" si="39"/>
        <v>46.343965455543092</v>
      </c>
      <c r="BC38" s="123">
        <f t="shared" si="39"/>
        <v>39.808176899185433</v>
      </c>
      <c r="BD38" s="123">
        <f t="shared" si="39"/>
        <v>33.138646200382929</v>
      </c>
      <c r="BE38" s="123">
        <f t="shared" si="39"/>
        <v>44.71883112703555</v>
      </c>
      <c r="BF38" s="123">
        <f t="shared" si="39"/>
        <v>37.315446590339612</v>
      </c>
      <c r="BG38" s="123">
        <f t="shared" si="39"/>
        <v>29.764246456465145</v>
      </c>
      <c r="BH38" s="123">
        <f t="shared" si="39"/>
        <v>27.6468328099951</v>
      </c>
      <c r="BI38" s="123">
        <f t="shared" si="39"/>
        <v>29.506048526145907</v>
      </c>
      <c r="BJ38" s="123">
        <f t="shared" si="39"/>
        <v>28.827761320355481</v>
      </c>
      <c r="BK38" s="123">
        <f t="shared" si="39"/>
        <v>23.055332011698429</v>
      </c>
      <c r="BL38" s="123">
        <f t="shared" si="39"/>
        <v>23.536459347340994</v>
      </c>
      <c r="BM38" s="123">
        <f t="shared" si="39"/>
        <v>27.592738246199772</v>
      </c>
      <c r="BN38" s="123">
        <f t="shared" ref="BN38:CD38" si="40">100*BN7/BN15</f>
        <v>27.344296067395064</v>
      </c>
      <c r="BO38" s="123">
        <f t="shared" si="40"/>
        <v>34.521978671984584</v>
      </c>
      <c r="BP38" s="123">
        <f t="shared" si="40"/>
        <v>39.301472295759602</v>
      </c>
      <c r="BQ38" s="123">
        <f t="shared" si="40"/>
        <v>46.644333570919464</v>
      </c>
      <c r="BR38" s="123">
        <f t="shared" si="40"/>
        <v>41.535369539066394</v>
      </c>
      <c r="BS38" s="123">
        <f t="shared" si="40"/>
        <v>40.452744905688498</v>
      </c>
      <c r="BT38" s="123">
        <f t="shared" si="40"/>
        <v>41.21685744748158</v>
      </c>
      <c r="BU38" s="123">
        <f t="shared" si="40"/>
        <v>41.549105939437517</v>
      </c>
      <c r="BV38" s="123">
        <f t="shared" si="40"/>
        <v>38.849071352291617</v>
      </c>
      <c r="BW38" s="124">
        <f t="shared" si="40"/>
        <v>39.84145690651961</v>
      </c>
      <c r="BX38" s="124">
        <f t="shared" si="40"/>
        <v>39.036539678915751</v>
      </c>
      <c r="BY38" s="124">
        <f t="shared" si="40"/>
        <v>41.87770019514727</v>
      </c>
      <c r="BZ38" s="125">
        <f t="shared" si="40"/>
        <v>46.40977869533473</v>
      </c>
      <c r="CA38" s="125">
        <f t="shared" si="40"/>
        <v>42.967278461605851</v>
      </c>
      <c r="CB38" s="125">
        <f t="shared" si="40"/>
        <v>44.502901953834566</v>
      </c>
      <c r="CC38" s="125">
        <f t="shared" si="40"/>
        <v>40.538469096983398</v>
      </c>
      <c r="CD38" s="125">
        <f t="shared" si="40"/>
        <v>40.400585217086693</v>
      </c>
    </row>
    <row r="39" spans="1:82" s="73" customFormat="1" ht="20.25" customHeight="1">
      <c r="A39" s="73" t="s">
        <v>298</v>
      </c>
      <c r="B39" s="123">
        <f t="shared" ref="B39:AG39" si="41">100*B8/B15</f>
        <v>24.699110413396127</v>
      </c>
      <c r="C39" s="123">
        <f t="shared" si="41"/>
        <v>25.767690253671564</v>
      </c>
      <c r="D39" s="123">
        <f t="shared" si="41"/>
        <v>30.783758262511803</v>
      </c>
      <c r="E39" s="123">
        <f t="shared" si="41"/>
        <v>28.483551751805294</v>
      </c>
      <c r="F39" s="123">
        <f t="shared" si="41"/>
        <v>52.095357590966124</v>
      </c>
      <c r="G39" s="123">
        <f t="shared" si="41"/>
        <v>65.78503095104108</v>
      </c>
      <c r="H39" s="123">
        <f t="shared" si="41"/>
        <v>70.492023059391343</v>
      </c>
      <c r="I39" s="123">
        <f t="shared" si="41"/>
        <v>62.795765877957656</v>
      </c>
      <c r="J39" s="123">
        <f t="shared" si="41"/>
        <v>69.680799456679921</v>
      </c>
      <c r="K39" s="123">
        <f t="shared" si="41"/>
        <v>69.776090493530646</v>
      </c>
      <c r="L39" s="123">
        <f t="shared" si="41"/>
        <v>70.958712386284105</v>
      </c>
      <c r="M39" s="123">
        <f t="shared" si="41"/>
        <v>67.479850316637894</v>
      </c>
      <c r="N39" s="123">
        <f t="shared" si="41"/>
        <v>64.874603632170661</v>
      </c>
      <c r="O39" s="123">
        <f t="shared" si="41"/>
        <v>79.746980147086845</v>
      </c>
      <c r="P39" s="123">
        <f t="shared" si="41"/>
        <v>85.829888804797108</v>
      </c>
      <c r="Q39" s="123">
        <f t="shared" si="41"/>
        <v>83.993100474342384</v>
      </c>
      <c r="R39" s="123">
        <f t="shared" si="41"/>
        <v>81.992077370543527</v>
      </c>
      <c r="S39" s="123">
        <f t="shared" si="41"/>
        <v>79.504640040540963</v>
      </c>
      <c r="T39" s="123">
        <f t="shared" si="41"/>
        <v>79.377998167412287</v>
      </c>
      <c r="U39" s="123">
        <f t="shared" si="41"/>
        <v>67.718556545372195</v>
      </c>
      <c r="V39" s="123">
        <f t="shared" si="41"/>
        <v>60.354158754272696</v>
      </c>
      <c r="W39" s="123">
        <f t="shared" si="41"/>
        <v>63.247525729940527</v>
      </c>
      <c r="X39" s="123">
        <f t="shared" si="41"/>
        <v>63.979347801792542</v>
      </c>
      <c r="Y39" s="123">
        <f t="shared" si="41"/>
        <v>61.830162874549302</v>
      </c>
      <c r="Z39" s="123">
        <f t="shared" si="41"/>
        <v>53.220563638085018</v>
      </c>
      <c r="AA39" s="123">
        <f t="shared" si="41"/>
        <v>56.405980611062432</v>
      </c>
      <c r="AB39" s="123">
        <f t="shared" si="41"/>
        <v>64.153152755070479</v>
      </c>
      <c r="AC39" s="123">
        <f t="shared" si="41"/>
        <v>58.720327962795615</v>
      </c>
      <c r="AD39" s="123">
        <f t="shared" si="41"/>
        <v>57.500536519064312</v>
      </c>
      <c r="AE39" s="123">
        <f t="shared" si="41"/>
        <v>46.553405950251992</v>
      </c>
      <c r="AF39" s="123">
        <f t="shared" si="41"/>
        <v>35.605066281664264</v>
      </c>
      <c r="AG39" s="123">
        <f t="shared" si="41"/>
        <v>35.634440609265653</v>
      </c>
      <c r="AH39" s="123">
        <f t="shared" ref="AH39:BM39" si="42">100*AH8/AH15</f>
        <v>40.251572327044023</v>
      </c>
      <c r="AI39" s="123">
        <f t="shared" si="42"/>
        <v>48.477157360406089</v>
      </c>
      <c r="AJ39" s="123">
        <f t="shared" si="42"/>
        <v>49.662921348314605</v>
      </c>
      <c r="AK39" s="123">
        <f t="shared" si="42"/>
        <v>52.803738317757009</v>
      </c>
      <c r="AL39" s="123">
        <f t="shared" si="42"/>
        <v>50.387596899224803</v>
      </c>
      <c r="AM39" s="123">
        <f t="shared" si="42"/>
        <v>55.603448275862071</v>
      </c>
      <c r="AN39" s="123">
        <f t="shared" si="42"/>
        <v>56.288659793814432</v>
      </c>
      <c r="AO39" s="123">
        <f t="shared" si="42"/>
        <v>53.132250580046403</v>
      </c>
      <c r="AP39" s="123">
        <f t="shared" si="42"/>
        <v>39.808917197452232</v>
      </c>
      <c r="AQ39" s="123">
        <f t="shared" si="42"/>
        <v>42.816901408450704</v>
      </c>
      <c r="AR39" s="123">
        <f t="shared" si="42"/>
        <v>46.33507853403141</v>
      </c>
      <c r="AS39" s="123">
        <f t="shared" si="42"/>
        <v>52.058111380145277</v>
      </c>
      <c r="AT39" s="123">
        <f t="shared" si="42"/>
        <v>43.730886850152906</v>
      </c>
      <c r="AU39" s="123">
        <f t="shared" si="42"/>
        <v>53.026634382566584</v>
      </c>
      <c r="AV39" s="123">
        <f t="shared" si="42"/>
        <v>50.909090909090907</v>
      </c>
      <c r="AW39" s="123">
        <f t="shared" si="42"/>
        <v>43.859649122807021</v>
      </c>
      <c r="AX39" s="123">
        <f t="shared" si="42"/>
        <v>41.955835962145109</v>
      </c>
      <c r="AY39" s="123">
        <f t="shared" si="42"/>
        <v>52.227722772277225</v>
      </c>
      <c r="AZ39" s="123">
        <f t="shared" si="42"/>
        <v>49.019607843137258</v>
      </c>
      <c r="BA39" s="123">
        <f t="shared" si="42"/>
        <v>47.8494623655914</v>
      </c>
      <c r="BB39" s="123">
        <f t="shared" si="42"/>
        <v>51.759429348474363</v>
      </c>
      <c r="BC39" s="123">
        <f t="shared" si="42"/>
        <v>58.343914207020482</v>
      </c>
      <c r="BD39" s="123">
        <f t="shared" si="42"/>
        <v>64.013451111003832</v>
      </c>
      <c r="BE39" s="123">
        <f t="shared" si="42"/>
        <v>49.301637022892571</v>
      </c>
      <c r="BF39" s="123">
        <f t="shared" si="42"/>
        <v>56.397209051308742</v>
      </c>
      <c r="BG39" s="123">
        <f t="shared" si="42"/>
        <v>63.106739947931736</v>
      </c>
      <c r="BH39" s="123">
        <f t="shared" si="42"/>
        <v>64.870092875975459</v>
      </c>
      <c r="BI39" s="123">
        <f t="shared" si="42"/>
        <v>64.284039339558873</v>
      </c>
      <c r="BJ39" s="123">
        <f t="shared" si="42"/>
        <v>64.877979968966002</v>
      </c>
      <c r="BK39" s="123">
        <f t="shared" si="42"/>
        <v>68.806799222721651</v>
      </c>
      <c r="BL39" s="123">
        <f t="shared" si="42"/>
        <v>68.460305812229507</v>
      </c>
      <c r="BM39" s="123">
        <f t="shared" si="42"/>
        <v>62.8533363296361</v>
      </c>
      <c r="BN39" s="123">
        <f t="shared" ref="BN39:CD39" si="43">100*BN8/BN15</f>
        <v>63.889195453040507</v>
      </c>
      <c r="BO39" s="123">
        <f t="shared" si="43"/>
        <v>57.139477108718793</v>
      </c>
      <c r="BP39" s="123">
        <f t="shared" si="43"/>
        <v>52.861765206756154</v>
      </c>
      <c r="BQ39" s="123">
        <f t="shared" si="43"/>
        <v>44.746970776906629</v>
      </c>
      <c r="BR39" s="123">
        <f t="shared" si="43"/>
        <v>52.338409177595864</v>
      </c>
      <c r="BS39" s="123">
        <f t="shared" si="43"/>
        <v>54.206454657212753</v>
      </c>
      <c r="BT39" s="123">
        <f t="shared" si="43"/>
        <v>53.756839404342074</v>
      </c>
      <c r="BU39" s="123">
        <f t="shared" si="43"/>
        <v>54.013163806271912</v>
      </c>
      <c r="BV39" s="123">
        <f t="shared" si="43"/>
        <v>56.901278197972054</v>
      </c>
      <c r="BW39" s="123">
        <f t="shared" si="43"/>
        <v>55.910344214177705</v>
      </c>
      <c r="BX39" s="123">
        <f t="shared" si="43"/>
        <v>53.875530556968073</v>
      </c>
      <c r="BY39" s="123">
        <f t="shared" si="43"/>
        <v>49.029339770560973</v>
      </c>
      <c r="BZ39" s="126">
        <f t="shared" si="43"/>
        <v>46.93093985246356</v>
      </c>
      <c r="CA39" s="126">
        <f t="shared" si="43"/>
        <v>49.583862630864253</v>
      </c>
      <c r="CB39" s="126">
        <f t="shared" si="43"/>
        <v>45.402286119356695</v>
      </c>
      <c r="CC39" s="126">
        <f t="shared" si="43"/>
        <v>43.116832072319937</v>
      </c>
      <c r="CD39" s="126">
        <f t="shared" si="43"/>
        <v>49.852665416555055</v>
      </c>
    </row>
    <row r="40" spans="1:82" s="73" customFormat="1" ht="20.25" customHeight="1">
      <c r="A40" s="73" t="s">
        <v>299</v>
      </c>
      <c r="B40" s="123">
        <f t="shared" ref="B40:AG40" si="44">100*B9/B$15</f>
        <v>0</v>
      </c>
      <c r="C40" s="123">
        <f t="shared" si="44"/>
        <v>0</v>
      </c>
      <c r="D40" s="123">
        <f t="shared" si="44"/>
        <v>0</v>
      </c>
      <c r="E40" s="123">
        <f t="shared" si="44"/>
        <v>0</v>
      </c>
      <c r="F40" s="123">
        <f t="shared" si="44"/>
        <v>0</v>
      </c>
      <c r="G40" s="123">
        <f t="shared" si="44"/>
        <v>0</v>
      </c>
      <c r="H40" s="123">
        <f t="shared" si="44"/>
        <v>0</v>
      </c>
      <c r="I40" s="123">
        <f t="shared" si="44"/>
        <v>0</v>
      </c>
      <c r="J40" s="123">
        <f t="shared" si="44"/>
        <v>0</v>
      </c>
      <c r="K40" s="123">
        <f t="shared" si="44"/>
        <v>0</v>
      </c>
      <c r="L40" s="123">
        <f t="shared" si="44"/>
        <v>0</v>
      </c>
      <c r="M40" s="123">
        <f t="shared" si="44"/>
        <v>0</v>
      </c>
      <c r="N40" s="123">
        <f t="shared" si="44"/>
        <v>0</v>
      </c>
      <c r="O40" s="123">
        <f t="shared" si="44"/>
        <v>0</v>
      </c>
      <c r="P40" s="123">
        <f t="shared" si="44"/>
        <v>0</v>
      </c>
      <c r="Q40" s="123">
        <f t="shared" si="44"/>
        <v>0</v>
      </c>
      <c r="R40" s="123">
        <f t="shared" si="44"/>
        <v>0</v>
      </c>
      <c r="S40" s="123">
        <f t="shared" si="44"/>
        <v>0</v>
      </c>
      <c r="T40" s="123">
        <f t="shared" si="44"/>
        <v>0</v>
      </c>
      <c r="U40" s="123">
        <f t="shared" si="44"/>
        <v>0</v>
      </c>
      <c r="V40" s="123">
        <f t="shared" si="44"/>
        <v>0</v>
      </c>
      <c r="W40" s="123">
        <f t="shared" si="44"/>
        <v>0</v>
      </c>
      <c r="X40" s="123">
        <f t="shared" si="44"/>
        <v>0</v>
      </c>
      <c r="Y40" s="123">
        <f t="shared" si="44"/>
        <v>0</v>
      </c>
      <c r="Z40" s="123">
        <f t="shared" si="44"/>
        <v>0</v>
      </c>
      <c r="AA40" s="123">
        <f t="shared" si="44"/>
        <v>0</v>
      </c>
      <c r="AB40" s="123">
        <f t="shared" si="44"/>
        <v>0</v>
      </c>
      <c r="AC40" s="123">
        <f t="shared" si="44"/>
        <v>0</v>
      </c>
      <c r="AD40" s="123">
        <f t="shared" si="44"/>
        <v>0</v>
      </c>
      <c r="AE40" s="123">
        <f t="shared" si="44"/>
        <v>0</v>
      </c>
      <c r="AF40" s="123">
        <f t="shared" si="44"/>
        <v>0</v>
      </c>
      <c r="AG40" s="123">
        <f t="shared" si="44"/>
        <v>0</v>
      </c>
      <c r="AH40" s="123">
        <f t="shared" ref="AH40:BM40" si="45">100*AH9/AH$15</f>
        <v>0</v>
      </c>
      <c r="AI40" s="123">
        <f t="shared" si="45"/>
        <v>0</v>
      </c>
      <c r="AJ40" s="123">
        <f t="shared" si="45"/>
        <v>0</v>
      </c>
      <c r="AK40" s="123">
        <f t="shared" si="45"/>
        <v>0</v>
      </c>
      <c r="AL40" s="123">
        <f t="shared" si="45"/>
        <v>0</v>
      </c>
      <c r="AM40" s="123">
        <f t="shared" si="45"/>
        <v>0</v>
      </c>
      <c r="AN40" s="123">
        <f t="shared" si="45"/>
        <v>0</v>
      </c>
      <c r="AO40" s="123">
        <f t="shared" si="45"/>
        <v>0</v>
      </c>
      <c r="AP40" s="123">
        <f t="shared" si="45"/>
        <v>0</v>
      </c>
      <c r="AQ40" s="123">
        <f t="shared" si="45"/>
        <v>0</v>
      </c>
      <c r="AR40" s="123">
        <f t="shared" si="45"/>
        <v>0</v>
      </c>
      <c r="AS40" s="123">
        <f t="shared" si="45"/>
        <v>0</v>
      </c>
      <c r="AT40" s="123">
        <f t="shared" si="45"/>
        <v>0</v>
      </c>
      <c r="AU40" s="123">
        <f t="shared" si="45"/>
        <v>0</v>
      </c>
      <c r="AV40" s="123">
        <f t="shared" si="45"/>
        <v>0</v>
      </c>
      <c r="AW40" s="123">
        <f t="shared" si="45"/>
        <v>0</v>
      </c>
      <c r="AX40" s="123">
        <f t="shared" si="45"/>
        <v>0</v>
      </c>
      <c r="AY40" s="123">
        <f t="shared" si="45"/>
        <v>0</v>
      </c>
      <c r="AZ40" s="123">
        <f t="shared" si="45"/>
        <v>0</v>
      </c>
      <c r="BA40" s="123">
        <f t="shared" si="45"/>
        <v>0</v>
      </c>
      <c r="BB40" s="123">
        <f t="shared" si="45"/>
        <v>0</v>
      </c>
      <c r="BC40" s="123">
        <f t="shared" si="45"/>
        <v>0.21487312718535737</v>
      </c>
      <c r="BD40" s="123">
        <f t="shared" si="45"/>
        <v>0.84471689916493686</v>
      </c>
      <c r="BE40" s="123">
        <f t="shared" si="45"/>
        <v>2.9929841876032524</v>
      </c>
      <c r="BF40" s="123">
        <f t="shared" si="45"/>
        <v>2.1876566053737325</v>
      </c>
      <c r="BG40" s="123">
        <f t="shared" si="45"/>
        <v>2.7494937807347415</v>
      </c>
      <c r="BH40" s="123">
        <f t="shared" si="45"/>
        <v>2.2377677968122738</v>
      </c>
      <c r="BI40" s="123">
        <f t="shared" si="45"/>
        <v>1.4566119977378373</v>
      </c>
      <c r="BJ40" s="123">
        <f t="shared" si="45"/>
        <v>1.24559176188461</v>
      </c>
      <c r="BK40" s="123">
        <f t="shared" si="45"/>
        <v>1.4701552593872063</v>
      </c>
      <c r="BL40" s="123">
        <f t="shared" si="45"/>
        <v>2.0262681023767093</v>
      </c>
      <c r="BM40" s="123">
        <f t="shared" si="45"/>
        <v>3.4414677603171793</v>
      </c>
      <c r="BN40" s="123">
        <f t="shared" ref="BN40:CD40" si="46">100*BN9/BN$15</f>
        <v>1.8835301475186699</v>
      </c>
      <c r="BO40" s="123">
        <f t="shared" si="46"/>
        <v>2.6989572594683207</v>
      </c>
      <c r="BP40" s="123">
        <f t="shared" si="46"/>
        <v>2.7526202529685881</v>
      </c>
      <c r="BQ40" s="123">
        <f t="shared" si="46"/>
        <v>2.9009265858873849</v>
      </c>
      <c r="BR40" s="123">
        <f t="shared" si="46"/>
        <v>0.89194026347445932</v>
      </c>
      <c r="BS40" s="123">
        <f t="shared" si="46"/>
        <v>1.2293402540636527</v>
      </c>
      <c r="BT40" s="123">
        <f t="shared" si="46"/>
        <v>0.70297946128340616</v>
      </c>
      <c r="BU40" s="123">
        <f t="shared" si="46"/>
        <v>0.70761074669781665</v>
      </c>
      <c r="BV40" s="123">
        <f t="shared" si="46"/>
        <v>0.22129008818575152</v>
      </c>
      <c r="BW40" s="123">
        <f t="shared" si="46"/>
        <v>0.20679533932224495</v>
      </c>
      <c r="BX40" s="123">
        <f t="shared" si="46"/>
        <v>0.31651809341953696</v>
      </c>
      <c r="BY40" s="123">
        <f t="shared" si="46"/>
        <v>0.64071471274999725</v>
      </c>
      <c r="BZ40" s="126">
        <f t="shared" si="46"/>
        <v>0.43052443414990305</v>
      </c>
      <c r="CA40" s="126">
        <f t="shared" si="46"/>
        <v>0.62639625038328439</v>
      </c>
      <c r="CB40" s="126">
        <f t="shared" si="46"/>
        <v>0.4175712197067033</v>
      </c>
      <c r="CC40" s="126">
        <f t="shared" si="46"/>
        <v>0.5502603910779208</v>
      </c>
      <c r="CD40" s="126">
        <f t="shared" si="46"/>
        <v>0.47703435059448995</v>
      </c>
    </row>
    <row r="41" spans="1:82" s="73" customFormat="1" ht="20.25" customHeight="1">
      <c r="A41" s="73" t="s">
        <v>300</v>
      </c>
      <c r="B41" s="123">
        <f t="shared" ref="B41:AG41" si="47">100*B10/B$15</f>
        <v>0</v>
      </c>
      <c r="C41" s="123">
        <f t="shared" si="47"/>
        <v>0</v>
      </c>
      <c r="D41" s="123">
        <f t="shared" si="47"/>
        <v>0</v>
      </c>
      <c r="E41" s="123">
        <f t="shared" si="47"/>
        <v>0</v>
      </c>
      <c r="F41" s="123">
        <f t="shared" si="47"/>
        <v>0</v>
      </c>
      <c r="G41" s="123">
        <f t="shared" si="47"/>
        <v>0</v>
      </c>
      <c r="H41" s="123">
        <f t="shared" si="47"/>
        <v>0</v>
      </c>
      <c r="I41" s="123">
        <f t="shared" si="47"/>
        <v>0</v>
      </c>
      <c r="J41" s="123">
        <f t="shared" si="47"/>
        <v>0</v>
      </c>
      <c r="K41" s="123">
        <f t="shared" si="47"/>
        <v>0</v>
      </c>
      <c r="L41" s="123">
        <f t="shared" si="47"/>
        <v>0</v>
      </c>
      <c r="M41" s="123">
        <f t="shared" si="47"/>
        <v>0</v>
      </c>
      <c r="N41" s="123">
        <f t="shared" si="47"/>
        <v>0</v>
      </c>
      <c r="O41" s="123">
        <f t="shared" si="47"/>
        <v>0</v>
      </c>
      <c r="P41" s="123">
        <f t="shared" si="47"/>
        <v>0</v>
      </c>
      <c r="Q41" s="123">
        <f t="shared" si="47"/>
        <v>0</v>
      </c>
      <c r="R41" s="123">
        <f t="shared" si="47"/>
        <v>0</v>
      </c>
      <c r="S41" s="123">
        <f t="shared" si="47"/>
        <v>0</v>
      </c>
      <c r="T41" s="123">
        <f t="shared" si="47"/>
        <v>0</v>
      </c>
      <c r="U41" s="123">
        <f t="shared" si="47"/>
        <v>0</v>
      </c>
      <c r="V41" s="123">
        <f t="shared" si="47"/>
        <v>0</v>
      </c>
      <c r="W41" s="123">
        <f t="shared" si="47"/>
        <v>0</v>
      </c>
      <c r="X41" s="123">
        <f t="shared" si="47"/>
        <v>0</v>
      </c>
      <c r="Y41" s="123">
        <f t="shared" si="47"/>
        <v>0</v>
      </c>
      <c r="Z41" s="123">
        <f t="shared" si="47"/>
        <v>0</v>
      </c>
      <c r="AA41" s="123">
        <f t="shared" si="47"/>
        <v>0</v>
      </c>
      <c r="AB41" s="123">
        <f t="shared" si="47"/>
        <v>0</v>
      </c>
      <c r="AC41" s="123">
        <f t="shared" si="47"/>
        <v>0</v>
      </c>
      <c r="AD41" s="123">
        <f t="shared" si="47"/>
        <v>0</v>
      </c>
      <c r="AE41" s="123">
        <f t="shared" si="47"/>
        <v>0</v>
      </c>
      <c r="AF41" s="123">
        <f t="shared" si="47"/>
        <v>0</v>
      </c>
      <c r="AG41" s="123">
        <f t="shared" si="47"/>
        <v>0</v>
      </c>
      <c r="AH41" s="123">
        <f t="shared" ref="AH41:BM41" si="48">100*AH10/AH$15</f>
        <v>0</v>
      </c>
      <c r="AI41" s="123">
        <f t="shared" si="48"/>
        <v>0</v>
      </c>
      <c r="AJ41" s="123">
        <f t="shared" si="48"/>
        <v>0</v>
      </c>
      <c r="AK41" s="123">
        <f t="shared" si="48"/>
        <v>0</v>
      </c>
      <c r="AL41" s="123">
        <f t="shared" si="48"/>
        <v>0</v>
      </c>
      <c r="AM41" s="123">
        <f t="shared" si="48"/>
        <v>0</v>
      </c>
      <c r="AN41" s="123">
        <f t="shared" si="48"/>
        <v>0</v>
      </c>
      <c r="AO41" s="123">
        <f t="shared" si="48"/>
        <v>0</v>
      </c>
      <c r="AP41" s="123">
        <f t="shared" si="48"/>
        <v>0</v>
      </c>
      <c r="AQ41" s="123">
        <f t="shared" si="48"/>
        <v>0</v>
      </c>
      <c r="AR41" s="123">
        <f t="shared" si="48"/>
        <v>0</v>
      </c>
      <c r="AS41" s="123">
        <f t="shared" si="48"/>
        <v>0</v>
      </c>
      <c r="AT41" s="123">
        <f t="shared" si="48"/>
        <v>0</v>
      </c>
      <c r="AU41" s="123">
        <f t="shared" si="48"/>
        <v>0</v>
      </c>
      <c r="AV41" s="123">
        <f t="shared" si="48"/>
        <v>0</v>
      </c>
      <c r="AW41" s="123">
        <f t="shared" si="48"/>
        <v>0</v>
      </c>
      <c r="AX41" s="123">
        <f t="shared" si="48"/>
        <v>0</v>
      </c>
      <c r="AY41" s="123">
        <f t="shared" si="48"/>
        <v>0</v>
      </c>
      <c r="AZ41" s="123">
        <f t="shared" si="48"/>
        <v>0</v>
      </c>
      <c r="BA41" s="123">
        <f t="shared" si="48"/>
        <v>0</v>
      </c>
      <c r="BB41" s="123">
        <f t="shared" si="48"/>
        <v>0</v>
      </c>
      <c r="BC41" s="123">
        <f t="shared" si="48"/>
        <v>0</v>
      </c>
      <c r="BD41" s="123">
        <f t="shared" si="48"/>
        <v>0</v>
      </c>
      <c r="BE41" s="123">
        <f t="shared" si="48"/>
        <v>0</v>
      </c>
      <c r="BF41" s="123">
        <f t="shared" si="48"/>
        <v>0</v>
      </c>
      <c r="BG41" s="123">
        <f t="shared" si="48"/>
        <v>0</v>
      </c>
      <c r="BH41" s="123">
        <f t="shared" si="48"/>
        <v>0</v>
      </c>
      <c r="BI41" s="123">
        <f t="shared" si="48"/>
        <v>0</v>
      </c>
      <c r="BJ41" s="123">
        <f t="shared" si="48"/>
        <v>0</v>
      </c>
      <c r="BK41" s="123">
        <f t="shared" si="48"/>
        <v>0</v>
      </c>
      <c r="BL41" s="123">
        <f t="shared" si="48"/>
        <v>0</v>
      </c>
      <c r="BM41" s="123">
        <f t="shared" si="48"/>
        <v>0</v>
      </c>
      <c r="BN41" s="123">
        <f t="shared" ref="BN41:CD41" si="49">100*BN10/BN$15</f>
        <v>0</v>
      </c>
      <c r="BO41" s="123">
        <f t="shared" si="49"/>
        <v>0.21632218485406701</v>
      </c>
      <c r="BP41" s="123">
        <f t="shared" si="49"/>
        <v>0.38084622172681254</v>
      </c>
      <c r="BQ41" s="123">
        <f t="shared" si="49"/>
        <v>2.1111903064861015</v>
      </c>
      <c r="BR41" s="123">
        <f t="shared" si="49"/>
        <v>0.65868614851978979</v>
      </c>
      <c r="BS41" s="123">
        <f t="shared" si="49"/>
        <v>1.5422632278253097</v>
      </c>
      <c r="BT41" s="123">
        <f t="shared" si="49"/>
        <v>1.8113437452402432</v>
      </c>
      <c r="BU41" s="123">
        <f t="shared" si="49"/>
        <v>1.7173600503189868</v>
      </c>
      <c r="BV41" s="123">
        <f t="shared" si="49"/>
        <v>1.7637150312118108</v>
      </c>
      <c r="BW41" s="123">
        <f t="shared" si="49"/>
        <v>1.6954994218624921</v>
      </c>
      <c r="BX41" s="123">
        <f t="shared" si="49"/>
        <v>4.7654133933852911</v>
      </c>
      <c r="BY41" s="123">
        <f t="shared" si="49"/>
        <v>6.871890898015816</v>
      </c>
      <c r="BZ41" s="126">
        <f t="shared" si="49"/>
        <v>4.7005211611571296</v>
      </c>
      <c r="CA41" s="126">
        <f t="shared" si="49"/>
        <v>5.6704192036444878</v>
      </c>
      <c r="CB41" s="126">
        <f t="shared" si="49"/>
        <v>8.3115502193079625</v>
      </c>
      <c r="CC41" s="126">
        <f t="shared" si="49"/>
        <v>14.795126265107596</v>
      </c>
      <c r="CD41" s="126">
        <f t="shared" si="49"/>
        <v>8.1064930247893034</v>
      </c>
    </row>
    <row r="42" spans="1:82" s="73" customFormat="1" ht="20.25" customHeight="1">
      <c r="A42" s="73" t="s">
        <v>301</v>
      </c>
      <c r="B42" s="123">
        <f t="shared" ref="B42:AG42" si="50">100*B12/B$15</f>
        <v>0</v>
      </c>
      <c r="C42" s="123">
        <f t="shared" si="50"/>
        <v>0</v>
      </c>
      <c r="D42" s="123">
        <f t="shared" si="50"/>
        <v>0</v>
      </c>
      <c r="E42" s="123">
        <f t="shared" si="50"/>
        <v>0</v>
      </c>
      <c r="F42" s="123">
        <f t="shared" si="50"/>
        <v>0</v>
      </c>
      <c r="G42" s="123">
        <f t="shared" si="50"/>
        <v>0</v>
      </c>
      <c r="H42" s="123">
        <f t="shared" si="50"/>
        <v>0</v>
      </c>
      <c r="I42" s="123">
        <f t="shared" si="50"/>
        <v>0</v>
      </c>
      <c r="J42" s="123">
        <f t="shared" si="50"/>
        <v>0</v>
      </c>
      <c r="K42" s="123">
        <f t="shared" si="50"/>
        <v>0</v>
      </c>
      <c r="L42" s="123">
        <f t="shared" si="50"/>
        <v>0</v>
      </c>
      <c r="M42" s="123">
        <f t="shared" si="50"/>
        <v>0</v>
      </c>
      <c r="N42" s="123">
        <f t="shared" si="50"/>
        <v>0</v>
      </c>
      <c r="O42" s="123">
        <f t="shared" si="50"/>
        <v>0</v>
      </c>
      <c r="P42" s="123">
        <f t="shared" si="50"/>
        <v>0</v>
      </c>
      <c r="Q42" s="123">
        <f t="shared" si="50"/>
        <v>0</v>
      </c>
      <c r="R42" s="123">
        <f t="shared" si="50"/>
        <v>0</v>
      </c>
      <c r="S42" s="123">
        <f t="shared" si="50"/>
        <v>0</v>
      </c>
      <c r="T42" s="123">
        <f t="shared" si="50"/>
        <v>0</v>
      </c>
      <c r="U42" s="123">
        <f t="shared" si="50"/>
        <v>0</v>
      </c>
      <c r="V42" s="123">
        <f t="shared" si="50"/>
        <v>0</v>
      </c>
      <c r="W42" s="123">
        <f t="shared" si="50"/>
        <v>0</v>
      </c>
      <c r="X42" s="123">
        <f t="shared" si="50"/>
        <v>0</v>
      </c>
      <c r="Y42" s="123">
        <f t="shared" si="50"/>
        <v>0</v>
      </c>
      <c r="Z42" s="123">
        <f t="shared" si="50"/>
        <v>0</v>
      </c>
      <c r="AA42" s="123">
        <f t="shared" si="50"/>
        <v>0</v>
      </c>
      <c r="AB42" s="123">
        <f t="shared" si="50"/>
        <v>0</v>
      </c>
      <c r="AC42" s="123">
        <f t="shared" si="50"/>
        <v>0</v>
      </c>
      <c r="AD42" s="123">
        <f t="shared" si="50"/>
        <v>0</v>
      </c>
      <c r="AE42" s="123">
        <f t="shared" si="50"/>
        <v>0</v>
      </c>
      <c r="AF42" s="123">
        <f t="shared" si="50"/>
        <v>0</v>
      </c>
      <c r="AG42" s="123">
        <f t="shared" si="50"/>
        <v>0</v>
      </c>
      <c r="AH42" s="123">
        <f t="shared" ref="AH42:BM42" si="51">100*AH12/AH$15</f>
        <v>0</v>
      </c>
      <c r="AI42" s="123">
        <f t="shared" si="51"/>
        <v>0</v>
      </c>
      <c r="AJ42" s="123">
        <f t="shared" si="51"/>
        <v>0</v>
      </c>
      <c r="AK42" s="123">
        <f t="shared" si="51"/>
        <v>0</v>
      </c>
      <c r="AL42" s="123">
        <f t="shared" si="51"/>
        <v>0</v>
      </c>
      <c r="AM42" s="123">
        <f t="shared" si="51"/>
        <v>0</v>
      </c>
      <c r="AN42" s="123">
        <f t="shared" si="51"/>
        <v>0</v>
      </c>
      <c r="AO42" s="123">
        <f t="shared" si="51"/>
        <v>0</v>
      </c>
      <c r="AP42" s="123">
        <f t="shared" si="51"/>
        <v>0</v>
      </c>
      <c r="AQ42" s="123">
        <f t="shared" si="51"/>
        <v>0</v>
      </c>
      <c r="AR42" s="123">
        <f t="shared" si="51"/>
        <v>0</v>
      </c>
      <c r="AS42" s="123">
        <f t="shared" si="51"/>
        <v>0</v>
      </c>
      <c r="AT42" s="123">
        <f t="shared" si="51"/>
        <v>0</v>
      </c>
      <c r="AU42" s="123">
        <f t="shared" si="51"/>
        <v>0</v>
      </c>
      <c r="AV42" s="123">
        <f t="shared" si="51"/>
        <v>0</v>
      </c>
      <c r="AW42" s="123">
        <f t="shared" si="51"/>
        <v>0</v>
      </c>
      <c r="AX42" s="123">
        <f t="shared" si="51"/>
        <v>0</v>
      </c>
      <c r="AY42" s="123">
        <f t="shared" si="51"/>
        <v>0</v>
      </c>
      <c r="AZ42" s="123">
        <f t="shared" si="51"/>
        <v>0</v>
      </c>
      <c r="BA42" s="123">
        <f t="shared" si="51"/>
        <v>0</v>
      </c>
      <c r="BB42" s="123">
        <f t="shared" si="51"/>
        <v>1.8966051959825367</v>
      </c>
      <c r="BC42" s="123">
        <f t="shared" si="51"/>
        <v>1.6330357666087161</v>
      </c>
      <c r="BD42" s="123">
        <f t="shared" si="51"/>
        <v>2.003185789448279</v>
      </c>
      <c r="BE42" s="123">
        <f t="shared" si="51"/>
        <v>2.986547662468622</v>
      </c>
      <c r="BF42" s="123">
        <f t="shared" si="51"/>
        <v>4.0996877529779114</v>
      </c>
      <c r="BG42" s="123">
        <f t="shared" si="51"/>
        <v>4.3795198148683827</v>
      </c>
      <c r="BH42" s="123">
        <f t="shared" si="51"/>
        <v>5.2453065172171662</v>
      </c>
      <c r="BI42" s="123">
        <f t="shared" si="51"/>
        <v>4.7533001365573746</v>
      </c>
      <c r="BJ42" s="123">
        <f t="shared" si="51"/>
        <v>5.0486669487939064</v>
      </c>
      <c r="BK42" s="123">
        <f t="shared" si="51"/>
        <v>6.66771350619271</v>
      </c>
      <c r="BL42" s="123">
        <f t="shared" si="51"/>
        <v>5.9769667380528055</v>
      </c>
      <c r="BM42" s="123">
        <f t="shared" si="51"/>
        <v>6.1124576638469303</v>
      </c>
      <c r="BN42" s="123">
        <f t="shared" ref="BN42:CD42" si="52">100*BN12/BN$15</f>
        <v>6.8829783320457647</v>
      </c>
      <c r="BO42" s="123">
        <f t="shared" si="52"/>
        <v>5.4232647749742275</v>
      </c>
      <c r="BP42" s="123">
        <f t="shared" si="52"/>
        <v>4.7032960227888472</v>
      </c>
      <c r="BQ42" s="123">
        <f t="shared" si="52"/>
        <v>3.5965787598004284</v>
      </c>
      <c r="BR42" s="123">
        <f t="shared" si="52"/>
        <v>4.5755948713434842</v>
      </c>
      <c r="BS42" s="123">
        <f t="shared" si="52"/>
        <v>2.5691969552097951</v>
      </c>
      <c r="BT42" s="123">
        <f t="shared" si="52"/>
        <v>2.5119799416527049</v>
      </c>
      <c r="BU42" s="123">
        <f t="shared" si="52"/>
        <v>2.0127594572737899</v>
      </c>
      <c r="BV42" s="123">
        <f t="shared" si="52"/>
        <v>2.264645330338761</v>
      </c>
      <c r="BW42" s="123">
        <f t="shared" si="52"/>
        <v>2.3459041181179399</v>
      </c>
      <c r="BX42" s="123">
        <f t="shared" si="52"/>
        <v>2.0059982773113605</v>
      </c>
      <c r="BY42" s="123">
        <f t="shared" si="52"/>
        <v>1.5803544235259619</v>
      </c>
      <c r="BZ42" s="126">
        <f t="shared" si="52"/>
        <v>1.5282358568946852</v>
      </c>
      <c r="CA42" s="126">
        <f t="shared" si="52"/>
        <v>1.1520434535021244</v>
      </c>
      <c r="CB42" s="126">
        <f t="shared" si="52"/>
        <v>1.3656904877940721</v>
      </c>
      <c r="CC42" s="126">
        <f t="shared" si="52"/>
        <v>0.99931217451115262</v>
      </c>
      <c r="CD42" s="126">
        <f t="shared" si="52"/>
        <v>1.163221990974469</v>
      </c>
    </row>
    <row r="43" spans="1:82" s="73" customFormat="1" ht="20.25" customHeight="1">
      <c r="A43" s="115" t="s">
        <v>290</v>
      </c>
      <c r="B43" s="127">
        <f t="shared" ref="B43:AG43" si="53">SUM(B38:B42)</f>
        <v>100</v>
      </c>
      <c r="C43" s="127">
        <f t="shared" si="53"/>
        <v>100</v>
      </c>
      <c r="D43" s="127">
        <f t="shared" si="53"/>
        <v>100</v>
      </c>
      <c r="E43" s="127">
        <f t="shared" si="53"/>
        <v>100</v>
      </c>
      <c r="F43" s="127">
        <f t="shared" si="53"/>
        <v>100</v>
      </c>
      <c r="G43" s="127">
        <f t="shared" si="53"/>
        <v>100</v>
      </c>
      <c r="H43" s="127">
        <f t="shared" si="53"/>
        <v>100</v>
      </c>
      <c r="I43" s="127">
        <f t="shared" si="53"/>
        <v>100</v>
      </c>
      <c r="J43" s="127">
        <f t="shared" si="53"/>
        <v>100</v>
      </c>
      <c r="K43" s="127">
        <f t="shared" si="53"/>
        <v>100</v>
      </c>
      <c r="L43" s="127">
        <f t="shared" si="53"/>
        <v>99.999999999999986</v>
      </c>
      <c r="M43" s="127">
        <f t="shared" si="53"/>
        <v>100.00000000000001</v>
      </c>
      <c r="N43" s="127">
        <f t="shared" si="53"/>
        <v>100</v>
      </c>
      <c r="O43" s="127">
        <f t="shared" si="53"/>
        <v>100</v>
      </c>
      <c r="P43" s="127">
        <f t="shared" si="53"/>
        <v>100</v>
      </c>
      <c r="Q43" s="127">
        <f t="shared" si="53"/>
        <v>100</v>
      </c>
      <c r="R43" s="127">
        <f t="shared" si="53"/>
        <v>100</v>
      </c>
      <c r="S43" s="127">
        <f t="shared" si="53"/>
        <v>99.999999999999986</v>
      </c>
      <c r="T43" s="127">
        <f t="shared" si="53"/>
        <v>100</v>
      </c>
      <c r="U43" s="127">
        <f t="shared" si="53"/>
        <v>100</v>
      </c>
      <c r="V43" s="127">
        <f t="shared" si="53"/>
        <v>100</v>
      </c>
      <c r="W43" s="127">
        <f t="shared" si="53"/>
        <v>100.00000000000001</v>
      </c>
      <c r="X43" s="127">
        <f t="shared" si="53"/>
        <v>100</v>
      </c>
      <c r="Y43" s="127">
        <f t="shared" si="53"/>
        <v>100</v>
      </c>
      <c r="Z43" s="127">
        <f t="shared" si="53"/>
        <v>100</v>
      </c>
      <c r="AA43" s="127">
        <f t="shared" si="53"/>
        <v>100</v>
      </c>
      <c r="AB43" s="127">
        <f t="shared" si="53"/>
        <v>100</v>
      </c>
      <c r="AC43" s="127">
        <f t="shared" si="53"/>
        <v>100</v>
      </c>
      <c r="AD43" s="127">
        <f t="shared" si="53"/>
        <v>100</v>
      </c>
      <c r="AE43" s="127">
        <f t="shared" si="53"/>
        <v>100</v>
      </c>
      <c r="AF43" s="127">
        <f t="shared" si="53"/>
        <v>100</v>
      </c>
      <c r="AG43" s="127">
        <f t="shared" si="53"/>
        <v>100.00000000000001</v>
      </c>
      <c r="AH43" s="127">
        <f t="shared" ref="AH43:BM43" si="54">SUM(AH38:AH42)</f>
        <v>100</v>
      </c>
      <c r="AI43" s="127">
        <f t="shared" si="54"/>
        <v>100</v>
      </c>
      <c r="AJ43" s="127">
        <f t="shared" si="54"/>
        <v>100</v>
      </c>
      <c r="AK43" s="127">
        <f t="shared" si="54"/>
        <v>100</v>
      </c>
      <c r="AL43" s="127">
        <f t="shared" si="54"/>
        <v>100</v>
      </c>
      <c r="AM43" s="127">
        <f t="shared" si="54"/>
        <v>100</v>
      </c>
      <c r="AN43" s="127">
        <f t="shared" si="54"/>
        <v>100</v>
      </c>
      <c r="AO43" s="127">
        <f t="shared" si="54"/>
        <v>100</v>
      </c>
      <c r="AP43" s="127">
        <f t="shared" si="54"/>
        <v>100</v>
      </c>
      <c r="AQ43" s="127">
        <f t="shared" si="54"/>
        <v>100</v>
      </c>
      <c r="AR43" s="127">
        <f t="shared" si="54"/>
        <v>100</v>
      </c>
      <c r="AS43" s="127">
        <f t="shared" si="54"/>
        <v>100</v>
      </c>
      <c r="AT43" s="127">
        <f t="shared" si="54"/>
        <v>100</v>
      </c>
      <c r="AU43" s="127">
        <f t="shared" si="54"/>
        <v>100</v>
      </c>
      <c r="AV43" s="127">
        <f t="shared" si="54"/>
        <v>100</v>
      </c>
      <c r="AW43" s="127">
        <f t="shared" si="54"/>
        <v>100</v>
      </c>
      <c r="AX43" s="127">
        <f t="shared" si="54"/>
        <v>100</v>
      </c>
      <c r="AY43" s="127">
        <f t="shared" si="54"/>
        <v>100</v>
      </c>
      <c r="AZ43" s="127">
        <f t="shared" si="54"/>
        <v>100</v>
      </c>
      <c r="BA43" s="127">
        <f t="shared" si="54"/>
        <v>100</v>
      </c>
      <c r="BB43" s="127">
        <f t="shared" si="54"/>
        <v>99.999999999999986</v>
      </c>
      <c r="BC43" s="127">
        <f t="shared" si="54"/>
        <v>99.999999999999986</v>
      </c>
      <c r="BD43" s="127">
        <f t="shared" si="54"/>
        <v>99.999999999999986</v>
      </c>
      <c r="BE43" s="127">
        <f t="shared" si="54"/>
        <v>100</v>
      </c>
      <c r="BF43" s="127">
        <f t="shared" si="54"/>
        <v>100</v>
      </c>
      <c r="BG43" s="127">
        <f t="shared" si="54"/>
        <v>100.00000000000001</v>
      </c>
      <c r="BH43" s="127">
        <f t="shared" si="54"/>
        <v>100</v>
      </c>
      <c r="BI43" s="127">
        <f t="shared" si="54"/>
        <v>99.999999999999986</v>
      </c>
      <c r="BJ43" s="127">
        <f t="shared" si="54"/>
        <v>100</v>
      </c>
      <c r="BK43" s="127">
        <f t="shared" si="54"/>
        <v>100</v>
      </c>
      <c r="BL43" s="127">
        <f t="shared" si="54"/>
        <v>100.00000000000001</v>
      </c>
      <c r="BM43" s="127">
        <f t="shared" si="54"/>
        <v>99.999999999999972</v>
      </c>
      <c r="BN43" s="127">
        <f t="shared" ref="BN43:CS43" si="55">SUM(BN38:BN42)</f>
        <v>100</v>
      </c>
      <c r="BO43" s="127">
        <f t="shared" si="55"/>
        <v>99.999999999999986</v>
      </c>
      <c r="BP43" s="127">
        <f t="shared" si="55"/>
        <v>100</v>
      </c>
      <c r="BQ43" s="127">
        <f t="shared" si="55"/>
        <v>100.00000000000001</v>
      </c>
      <c r="BR43" s="127">
        <f t="shared" si="55"/>
        <v>99.999999999999986</v>
      </c>
      <c r="BS43" s="127">
        <f t="shared" si="55"/>
        <v>100.00000000000001</v>
      </c>
      <c r="BT43" s="127">
        <f t="shared" si="55"/>
        <v>100.00000000000001</v>
      </c>
      <c r="BU43" s="127">
        <f t="shared" si="55"/>
        <v>100.00000000000001</v>
      </c>
      <c r="BV43" s="127">
        <f t="shared" si="55"/>
        <v>100.00000000000001</v>
      </c>
      <c r="BW43" s="127">
        <f t="shared" si="55"/>
        <v>99.999999999999986</v>
      </c>
      <c r="BX43" s="127">
        <f t="shared" si="55"/>
        <v>100</v>
      </c>
      <c r="BY43" s="127">
        <f t="shared" si="55"/>
        <v>100.00000000000001</v>
      </c>
      <c r="BZ43" s="128">
        <f t="shared" si="55"/>
        <v>100</v>
      </c>
      <c r="CA43" s="128">
        <f t="shared" si="55"/>
        <v>100</v>
      </c>
      <c r="CB43" s="128">
        <f t="shared" si="55"/>
        <v>99.999999999999986</v>
      </c>
      <c r="CC43" s="128">
        <f t="shared" si="55"/>
        <v>100</v>
      </c>
      <c r="CD43" s="128">
        <f t="shared" si="55"/>
        <v>100.00000000000001</v>
      </c>
    </row>
    <row r="44" spans="1:82" s="73" customFormat="1" ht="30" customHeight="1">
      <c r="BJ44" s="99"/>
      <c r="BK44" s="99"/>
      <c r="BL44" s="99"/>
      <c r="BN44" s="99"/>
      <c r="BO44" s="99"/>
      <c r="BW44" s="72"/>
    </row>
    <row r="45" spans="1:82" s="84" customFormat="1" ht="45" customHeight="1">
      <c r="A45" s="77" t="s">
        <v>307</v>
      </c>
      <c r="B45" s="78" t="s">
        <v>204</v>
      </c>
      <c r="C45" s="78" t="s">
        <v>205</v>
      </c>
      <c r="D45" s="78" t="s">
        <v>206</v>
      </c>
      <c r="E45" s="78" t="s">
        <v>207</v>
      </c>
      <c r="F45" s="78" t="s">
        <v>208</v>
      </c>
      <c r="G45" s="78" t="s">
        <v>209</v>
      </c>
      <c r="H45" s="78" t="s">
        <v>210</v>
      </c>
      <c r="I45" s="78" t="s">
        <v>211</v>
      </c>
      <c r="J45" s="78" t="s">
        <v>212</v>
      </c>
      <c r="K45" s="78" t="s">
        <v>213</v>
      </c>
      <c r="L45" s="78" t="s">
        <v>214</v>
      </c>
      <c r="M45" s="78" t="s">
        <v>215</v>
      </c>
      <c r="N45" s="78" t="s">
        <v>216</v>
      </c>
      <c r="O45" s="78" t="s">
        <v>217</v>
      </c>
      <c r="P45" s="78" t="s">
        <v>218</v>
      </c>
      <c r="Q45" s="78" t="s">
        <v>219</v>
      </c>
      <c r="R45" s="78" t="s">
        <v>220</v>
      </c>
      <c r="S45" s="78" t="s">
        <v>221</v>
      </c>
      <c r="T45" s="78" t="s">
        <v>222</v>
      </c>
      <c r="U45" s="78" t="s">
        <v>223</v>
      </c>
      <c r="V45" s="78" t="s">
        <v>224</v>
      </c>
      <c r="W45" s="78" t="s">
        <v>225</v>
      </c>
      <c r="X45" s="78" t="s">
        <v>226</v>
      </c>
      <c r="Y45" s="78" t="s">
        <v>227</v>
      </c>
      <c r="Z45" s="78" t="s">
        <v>228</v>
      </c>
      <c r="AA45" s="78" t="s">
        <v>229</v>
      </c>
      <c r="AB45" s="78" t="s">
        <v>230</v>
      </c>
      <c r="AC45" s="78" t="s">
        <v>231</v>
      </c>
      <c r="AD45" s="78" t="s">
        <v>232</v>
      </c>
      <c r="AE45" s="78" t="s">
        <v>233</v>
      </c>
      <c r="AF45" s="78" t="s">
        <v>234</v>
      </c>
      <c r="AG45" s="78" t="s">
        <v>235</v>
      </c>
      <c r="AH45" s="78" t="s">
        <v>236</v>
      </c>
      <c r="AI45" s="78" t="s">
        <v>237</v>
      </c>
      <c r="AJ45" s="79" t="s">
        <v>238</v>
      </c>
      <c r="AK45" s="79" t="s">
        <v>239</v>
      </c>
      <c r="AL45" s="78" t="s">
        <v>240</v>
      </c>
      <c r="AM45" s="78" t="s">
        <v>241</v>
      </c>
      <c r="AN45" s="79" t="s">
        <v>242</v>
      </c>
      <c r="AO45" s="79" t="s">
        <v>243</v>
      </c>
      <c r="AP45" s="78" t="s">
        <v>244</v>
      </c>
      <c r="AQ45" s="78" t="s">
        <v>245</v>
      </c>
      <c r="AR45" s="79" t="s">
        <v>246</v>
      </c>
      <c r="AS45" s="79" t="s">
        <v>247</v>
      </c>
      <c r="AT45" s="78" t="s">
        <v>248</v>
      </c>
      <c r="AU45" s="78" t="s">
        <v>249</v>
      </c>
      <c r="AV45" s="78" t="s">
        <v>250</v>
      </c>
      <c r="AW45" s="79" t="s">
        <v>251</v>
      </c>
      <c r="AX45" s="78" t="s">
        <v>252</v>
      </c>
      <c r="AY45" s="78" t="s">
        <v>253</v>
      </c>
      <c r="AZ45" s="78" t="s">
        <v>254</v>
      </c>
      <c r="BA45" s="79" t="s">
        <v>255</v>
      </c>
      <c r="BB45" s="80" t="s">
        <v>256</v>
      </c>
      <c r="BC45" s="80" t="s">
        <v>257</v>
      </c>
      <c r="BD45" s="80" t="s">
        <v>258</v>
      </c>
      <c r="BE45" s="81" t="s">
        <v>259</v>
      </c>
      <c r="BF45" s="80" t="s">
        <v>260</v>
      </c>
      <c r="BG45" s="80" t="s">
        <v>261</v>
      </c>
      <c r="BH45" s="80" t="s">
        <v>262</v>
      </c>
      <c r="BI45" s="80" t="s">
        <v>263</v>
      </c>
      <c r="BJ45" s="80" t="s">
        <v>264</v>
      </c>
      <c r="BK45" s="80" t="s">
        <v>265</v>
      </c>
      <c r="BL45" s="80" t="s">
        <v>266</v>
      </c>
      <c r="BM45" s="80" t="s">
        <v>267</v>
      </c>
      <c r="BN45" s="80" t="s">
        <v>268</v>
      </c>
      <c r="BO45" s="80" t="s">
        <v>269</v>
      </c>
      <c r="BP45" s="80" t="s">
        <v>270</v>
      </c>
      <c r="BQ45" s="80" t="s">
        <v>139</v>
      </c>
      <c r="BR45" s="80" t="s">
        <v>171</v>
      </c>
      <c r="BS45" s="80" t="s">
        <v>172</v>
      </c>
      <c r="BT45" s="80" t="s">
        <v>173</v>
      </c>
      <c r="BU45" s="80" t="s">
        <v>271</v>
      </c>
      <c r="BV45" s="80" t="s">
        <v>303</v>
      </c>
      <c r="BW45" s="107" t="s">
        <v>304</v>
      </c>
      <c r="BX45" s="107" t="s">
        <v>305</v>
      </c>
      <c r="BY45" s="82" t="s">
        <v>306</v>
      </c>
      <c r="BZ45" s="82" t="s">
        <v>292</v>
      </c>
      <c r="CA45" s="82" t="s">
        <v>293</v>
      </c>
      <c r="CB45" s="82" t="s">
        <v>294</v>
      </c>
      <c r="CC45" s="83" t="s">
        <v>279</v>
      </c>
      <c r="CD45" s="80" t="s">
        <v>295</v>
      </c>
    </row>
    <row r="46" spans="1:82" s="87" customFormat="1" ht="20.25" customHeight="1">
      <c r="A46" s="87" t="s">
        <v>308</v>
      </c>
      <c r="B46" s="89">
        <v>6131.07</v>
      </c>
      <c r="C46" s="89">
        <v>6653.07</v>
      </c>
      <c r="D46" s="89">
        <v>6572.57</v>
      </c>
      <c r="E46" s="89">
        <v>6336.55</v>
      </c>
      <c r="F46" s="89">
        <v>5979.12</v>
      </c>
      <c r="G46" s="89">
        <v>6345.07</v>
      </c>
      <c r="H46" s="89">
        <v>6277.7</v>
      </c>
      <c r="I46" s="89">
        <v>6122.33</v>
      </c>
      <c r="J46" s="89">
        <v>5784.53</v>
      </c>
      <c r="K46" s="89">
        <v>6199.49</v>
      </c>
      <c r="L46" s="89">
        <v>6077.17</v>
      </c>
      <c r="M46" s="89">
        <v>5958.05</v>
      </c>
      <c r="N46" s="89">
        <v>5662.14</v>
      </c>
      <c r="O46" s="89">
        <v>5813.51</v>
      </c>
      <c r="P46" s="89">
        <v>5595.18</v>
      </c>
      <c r="Q46" s="89">
        <v>5638.45</v>
      </c>
      <c r="R46" s="89">
        <v>5264.88</v>
      </c>
      <c r="S46" s="89">
        <v>5695.8</v>
      </c>
      <c r="T46" s="89">
        <v>5609.55</v>
      </c>
      <c r="U46" s="89">
        <v>5459.12</v>
      </c>
      <c r="V46" s="89">
        <v>4892.3500000000004</v>
      </c>
      <c r="W46" s="89">
        <v>5362.06</v>
      </c>
      <c r="X46" s="89">
        <v>5243.58</v>
      </c>
      <c r="Y46" s="89">
        <v>5152.22</v>
      </c>
      <c r="Z46" s="89">
        <v>4722.1499999999996</v>
      </c>
      <c r="AA46" s="89">
        <v>5010.91</v>
      </c>
      <c r="AB46" s="89">
        <v>4924.5600000000004</v>
      </c>
      <c r="AC46" s="89">
        <v>4890.3</v>
      </c>
      <c r="AD46" s="89">
        <v>4592.67</v>
      </c>
      <c r="AE46" s="89">
        <v>4821.96</v>
      </c>
      <c r="AF46" s="89">
        <v>4696.8599999999997</v>
      </c>
      <c r="AG46" s="89">
        <v>4680.6499999999996</v>
      </c>
      <c r="AH46" s="89">
        <v>4270.67</v>
      </c>
      <c r="AI46" s="89">
        <v>4674.3999999999996</v>
      </c>
      <c r="AJ46" s="89">
        <v>4570.91</v>
      </c>
      <c r="AK46" s="89">
        <v>4504.12</v>
      </c>
      <c r="AL46" s="89">
        <v>4258.63</v>
      </c>
      <c r="AM46" s="89">
        <v>4532.47</v>
      </c>
      <c r="AN46" s="89">
        <v>4456.7</v>
      </c>
      <c r="AO46" s="89">
        <v>4424.32</v>
      </c>
      <c r="AP46" s="89">
        <v>4146.26</v>
      </c>
      <c r="AQ46" s="89">
        <v>4408.6899999999996</v>
      </c>
      <c r="AR46" s="89">
        <v>4407.59</v>
      </c>
      <c r="AS46" s="89">
        <v>4356.03</v>
      </c>
      <c r="AT46" s="89">
        <v>4118.6099999999997</v>
      </c>
      <c r="AU46" s="89">
        <v>4395.08</v>
      </c>
      <c r="AV46" s="89">
        <v>4309.3100000000004</v>
      </c>
      <c r="AW46" s="89">
        <v>4276.8100000000004</v>
      </c>
      <c r="AX46" s="89">
        <v>4032.88</v>
      </c>
      <c r="AY46" s="89">
        <v>4312.3599999999997</v>
      </c>
      <c r="AZ46" s="89">
        <v>4241.55</v>
      </c>
      <c r="BA46" s="89">
        <v>4185.33</v>
      </c>
      <c r="BB46" s="89">
        <v>3866.31</v>
      </c>
      <c r="BC46" s="89">
        <v>4306.45</v>
      </c>
      <c r="BD46" s="89">
        <v>4214.1499999999996</v>
      </c>
      <c r="BE46" s="89">
        <v>4210.96</v>
      </c>
      <c r="BF46" s="89">
        <v>4037.42</v>
      </c>
      <c r="BG46" s="89">
        <v>4262.87</v>
      </c>
      <c r="BH46" s="89">
        <v>4234.99</v>
      </c>
      <c r="BI46" s="89">
        <v>4315.87</v>
      </c>
      <c r="BJ46" s="89">
        <v>4042.47</v>
      </c>
      <c r="BK46" s="89">
        <v>2120.6799999999998</v>
      </c>
      <c r="BL46" s="89">
        <v>3509.85</v>
      </c>
      <c r="BM46" s="89">
        <v>3424.29</v>
      </c>
      <c r="BN46" s="89">
        <v>2615.9499999999998</v>
      </c>
      <c r="BO46" s="89">
        <v>3799.44</v>
      </c>
      <c r="BP46" s="89">
        <v>4129.25</v>
      </c>
      <c r="BQ46" s="89">
        <v>4138.76</v>
      </c>
      <c r="BR46" s="89">
        <v>3821.14</v>
      </c>
      <c r="BS46" s="89">
        <v>4169.03</v>
      </c>
      <c r="BT46" s="89">
        <v>4108.99</v>
      </c>
      <c r="BU46" s="89">
        <v>4200.97</v>
      </c>
      <c r="BV46" s="89">
        <v>4100</v>
      </c>
      <c r="BW46" s="129">
        <v>4270</v>
      </c>
      <c r="BX46" s="129">
        <v>4413</v>
      </c>
      <c r="BY46" s="129">
        <v>4351</v>
      </c>
      <c r="BZ46" s="130">
        <v>4243.813752</v>
      </c>
      <c r="CA46" s="130">
        <v>4502.9252340000003</v>
      </c>
      <c r="CB46" s="130">
        <v>4505.9381020000001</v>
      </c>
      <c r="CC46" s="130">
        <v>4550.644174</v>
      </c>
      <c r="CD46" s="130">
        <v>4433.6279249999998</v>
      </c>
    </row>
    <row r="47" spans="1:82" s="87" customFormat="1" ht="20.25" customHeight="1">
      <c r="A47" s="87" t="s">
        <v>309</v>
      </c>
      <c r="B47" s="89">
        <v>5380.99</v>
      </c>
      <c r="C47" s="89">
        <v>5851.65</v>
      </c>
      <c r="D47" s="89">
        <v>5941.53</v>
      </c>
      <c r="E47" s="89">
        <v>6059.26</v>
      </c>
      <c r="F47" s="89">
        <v>5647.02</v>
      </c>
      <c r="G47" s="89">
        <v>6108</v>
      </c>
      <c r="H47" s="89">
        <v>6116.33</v>
      </c>
      <c r="I47" s="89">
        <v>6414.65</v>
      </c>
      <c r="J47" s="89">
        <v>5906.32</v>
      </c>
      <c r="K47" s="89">
        <v>6450.19</v>
      </c>
      <c r="L47" s="89">
        <v>6440.77</v>
      </c>
      <c r="M47" s="89">
        <v>6703.97</v>
      </c>
      <c r="N47" s="89">
        <v>6248.81</v>
      </c>
      <c r="O47" s="89">
        <v>6580.19</v>
      </c>
      <c r="P47" s="89">
        <v>6301.06</v>
      </c>
      <c r="Q47" s="89">
        <v>6555.99</v>
      </c>
      <c r="R47" s="89">
        <v>5898.12</v>
      </c>
      <c r="S47" s="89">
        <v>6306.4</v>
      </c>
      <c r="T47" s="89">
        <v>6506.89</v>
      </c>
      <c r="U47" s="89">
        <v>6377.72</v>
      </c>
      <c r="V47" s="89">
        <v>6046.45</v>
      </c>
      <c r="W47" s="89">
        <v>6456.33</v>
      </c>
      <c r="X47" s="89">
        <v>6610.19</v>
      </c>
      <c r="Y47" s="89">
        <v>6659.61</v>
      </c>
      <c r="Z47" s="89">
        <v>6121.44</v>
      </c>
      <c r="AA47" s="89">
        <v>6489.68</v>
      </c>
      <c r="AB47" s="89">
        <v>6579.38</v>
      </c>
      <c r="AC47" s="89">
        <v>6735.98</v>
      </c>
      <c r="AD47" s="89">
        <v>6235.6</v>
      </c>
      <c r="AE47" s="89">
        <v>6600.32</v>
      </c>
      <c r="AF47" s="89">
        <v>6611.76</v>
      </c>
      <c r="AG47" s="89">
        <v>6900.37</v>
      </c>
      <c r="AH47" s="89">
        <v>6227.38</v>
      </c>
      <c r="AI47" s="89">
        <v>6880.31</v>
      </c>
      <c r="AJ47" s="89">
        <v>6815.88</v>
      </c>
      <c r="AK47" s="89">
        <v>7045.76</v>
      </c>
      <c r="AL47" s="89">
        <v>6561.04</v>
      </c>
      <c r="AM47" s="89">
        <v>7021.35</v>
      </c>
      <c r="AN47" s="89">
        <v>7069.7</v>
      </c>
      <c r="AO47" s="89">
        <v>7333.02</v>
      </c>
      <c r="AP47" s="89">
        <v>6774.51</v>
      </c>
      <c r="AQ47" s="89">
        <v>7305.18</v>
      </c>
      <c r="AR47" s="89">
        <v>7305.67</v>
      </c>
      <c r="AS47" s="89">
        <v>7498.67</v>
      </c>
      <c r="AT47" s="89">
        <v>7166.56</v>
      </c>
      <c r="AU47" s="89">
        <v>7581.48</v>
      </c>
      <c r="AV47" s="89">
        <v>7551.44</v>
      </c>
      <c r="AW47" s="89">
        <v>7800.67</v>
      </c>
      <c r="AX47" s="89">
        <v>7174.61</v>
      </c>
      <c r="AY47" s="89">
        <v>7699.67</v>
      </c>
      <c r="AZ47" s="89">
        <v>7649.18</v>
      </c>
      <c r="BA47" s="89">
        <v>7886.16</v>
      </c>
      <c r="BB47" s="89">
        <v>7172.15</v>
      </c>
      <c r="BC47" s="89">
        <v>7791.33</v>
      </c>
      <c r="BD47" s="89">
        <v>7758.34</v>
      </c>
      <c r="BE47" s="89">
        <v>7784.52</v>
      </c>
      <c r="BF47" s="89">
        <v>7130.36</v>
      </c>
      <c r="BG47" s="89">
        <v>7637.12</v>
      </c>
      <c r="BH47" s="89">
        <v>7582.23</v>
      </c>
      <c r="BI47" s="89">
        <v>7685.43</v>
      </c>
      <c r="BJ47" s="89">
        <v>7177.71</v>
      </c>
      <c r="BK47" s="89">
        <v>4557.6099999999997</v>
      </c>
      <c r="BL47" s="89">
        <v>6513.1</v>
      </c>
      <c r="BM47" s="89">
        <v>6780.26</v>
      </c>
      <c r="BN47" s="89">
        <v>5768.03</v>
      </c>
      <c r="BO47" s="89">
        <v>6949.27</v>
      </c>
      <c r="BP47" s="89">
        <v>7145.52</v>
      </c>
      <c r="BQ47" s="89">
        <v>7289.91</v>
      </c>
      <c r="BR47" s="89">
        <v>6633.62</v>
      </c>
      <c r="BS47" s="89">
        <v>7584.32</v>
      </c>
      <c r="BT47" s="89">
        <v>7554.86</v>
      </c>
      <c r="BU47" s="89">
        <v>7779.04</v>
      </c>
      <c r="BV47" s="89">
        <v>7157</v>
      </c>
      <c r="BW47" s="89">
        <v>7435</v>
      </c>
      <c r="BX47" s="89">
        <v>7390</v>
      </c>
      <c r="BY47" s="89">
        <v>7364</v>
      </c>
      <c r="BZ47" s="131">
        <v>6915.3110120000001</v>
      </c>
      <c r="CA47" s="131">
        <v>7265.2044349999996</v>
      </c>
      <c r="CB47" s="131">
        <v>7009.101541</v>
      </c>
      <c r="CC47" s="131">
        <v>7030.9577549999995</v>
      </c>
      <c r="CD47" s="131">
        <v>6912.3289080000004</v>
      </c>
    </row>
    <row r="48" spans="1:82" s="87" customFormat="1" ht="20.25" customHeight="1">
      <c r="A48" s="85" t="s">
        <v>310</v>
      </c>
      <c r="B48" s="93">
        <f t="shared" ref="B48:AG48" si="56">B46+B47</f>
        <v>11512.06</v>
      </c>
      <c r="C48" s="93">
        <f t="shared" si="56"/>
        <v>12504.72</v>
      </c>
      <c r="D48" s="93">
        <f t="shared" si="56"/>
        <v>12514.099999999999</v>
      </c>
      <c r="E48" s="93">
        <f t="shared" si="56"/>
        <v>12395.810000000001</v>
      </c>
      <c r="F48" s="93">
        <f t="shared" si="56"/>
        <v>11626.14</v>
      </c>
      <c r="G48" s="93">
        <f t="shared" si="56"/>
        <v>12453.07</v>
      </c>
      <c r="H48" s="93">
        <f t="shared" si="56"/>
        <v>12394.029999999999</v>
      </c>
      <c r="I48" s="93">
        <f t="shared" si="56"/>
        <v>12536.98</v>
      </c>
      <c r="J48" s="93">
        <f t="shared" si="56"/>
        <v>11690.849999999999</v>
      </c>
      <c r="K48" s="93">
        <f t="shared" si="56"/>
        <v>12649.68</v>
      </c>
      <c r="L48" s="93">
        <f t="shared" si="56"/>
        <v>12517.94</v>
      </c>
      <c r="M48" s="93">
        <f t="shared" si="56"/>
        <v>12662.02</v>
      </c>
      <c r="N48" s="93">
        <f t="shared" si="56"/>
        <v>11910.95</v>
      </c>
      <c r="O48" s="93">
        <f t="shared" si="56"/>
        <v>12393.7</v>
      </c>
      <c r="P48" s="93">
        <f t="shared" si="56"/>
        <v>11896.240000000002</v>
      </c>
      <c r="Q48" s="93">
        <f t="shared" si="56"/>
        <v>12194.439999999999</v>
      </c>
      <c r="R48" s="93">
        <f t="shared" si="56"/>
        <v>11163</v>
      </c>
      <c r="S48" s="93">
        <f t="shared" si="56"/>
        <v>12002.2</v>
      </c>
      <c r="T48" s="93">
        <f t="shared" si="56"/>
        <v>12116.44</v>
      </c>
      <c r="U48" s="93">
        <f t="shared" si="56"/>
        <v>11836.84</v>
      </c>
      <c r="V48" s="93">
        <f t="shared" si="56"/>
        <v>10938.8</v>
      </c>
      <c r="W48" s="93">
        <f t="shared" si="56"/>
        <v>11818.39</v>
      </c>
      <c r="X48" s="93">
        <f t="shared" si="56"/>
        <v>11853.77</v>
      </c>
      <c r="Y48" s="93">
        <f t="shared" si="56"/>
        <v>11811.83</v>
      </c>
      <c r="Z48" s="93">
        <f t="shared" si="56"/>
        <v>10843.59</v>
      </c>
      <c r="AA48" s="93">
        <f t="shared" si="56"/>
        <v>11500.59</v>
      </c>
      <c r="AB48" s="93">
        <f t="shared" si="56"/>
        <v>11503.94</v>
      </c>
      <c r="AC48" s="93">
        <f t="shared" si="56"/>
        <v>11626.279999999999</v>
      </c>
      <c r="AD48" s="93">
        <f t="shared" si="56"/>
        <v>10828.27</v>
      </c>
      <c r="AE48" s="93">
        <f t="shared" si="56"/>
        <v>11422.279999999999</v>
      </c>
      <c r="AF48" s="93">
        <f t="shared" si="56"/>
        <v>11308.619999999999</v>
      </c>
      <c r="AG48" s="93">
        <f t="shared" si="56"/>
        <v>11581.02</v>
      </c>
      <c r="AH48" s="93">
        <f t="shared" ref="AH48:BM48" si="57">AH46+AH47</f>
        <v>10498.05</v>
      </c>
      <c r="AI48" s="93">
        <f t="shared" si="57"/>
        <v>11554.71</v>
      </c>
      <c r="AJ48" s="93">
        <f t="shared" si="57"/>
        <v>11386.79</v>
      </c>
      <c r="AK48" s="93">
        <f t="shared" si="57"/>
        <v>11549.880000000001</v>
      </c>
      <c r="AL48" s="93">
        <f t="shared" si="57"/>
        <v>10819.67</v>
      </c>
      <c r="AM48" s="93">
        <f t="shared" si="57"/>
        <v>11553.82</v>
      </c>
      <c r="AN48" s="93">
        <f t="shared" si="57"/>
        <v>11526.4</v>
      </c>
      <c r="AO48" s="93">
        <f t="shared" si="57"/>
        <v>11757.34</v>
      </c>
      <c r="AP48" s="93">
        <f t="shared" si="57"/>
        <v>10920.77</v>
      </c>
      <c r="AQ48" s="93">
        <f t="shared" si="57"/>
        <v>11713.869999999999</v>
      </c>
      <c r="AR48" s="93">
        <f t="shared" si="57"/>
        <v>11713.26</v>
      </c>
      <c r="AS48" s="93">
        <f t="shared" si="57"/>
        <v>11854.7</v>
      </c>
      <c r="AT48" s="93">
        <f t="shared" si="57"/>
        <v>11285.17</v>
      </c>
      <c r="AU48" s="93">
        <f t="shared" si="57"/>
        <v>11976.56</v>
      </c>
      <c r="AV48" s="93">
        <f t="shared" si="57"/>
        <v>11860.75</v>
      </c>
      <c r="AW48" s="93">
        <f t="shared" si="57"/>
        <v>12077.48</v>
      </c>
      <c r="AX48" s="93">
        <f t="shared" si="57"/>
        <v>11207.49</v>
      </c>
      <c r="AY48" s="93">
        <f t="shared" si="57"/>
        <v>12012.029999999999</v>
      </c>
      <c r="AZ48" s="93">
        <f t="shared" si="57"/>
        <v>11890.73</v>
      </c>
      <c r="BA48" s="93">
        <f t="shared" si="57"/>
        <v>12071.49</v>
      </c>
      <c r="BB48" s="93">
        <f t="shared" si="57"/>
        <v>11038.46</v>
      </c>
      <c r="BC48" s="93">
        <f t="shared" si="57"/>
        <v>12097.779999999999</v>
      </c>
      <c r="BD48" s="93">
        <f t="shared" si="57"/>
        <v>11972.49</v>
      </c>
      <c r="BE48" s="93">
        <f t="shared" si="57"/>
        <v>11995.48</v>
      </c>
      <c r="BF48" s="93">
        <f t="shared" si="57"/>
        <v>11167.779999999999</v>
      </c>
      <c r="BG48" s="93">
        <f t="shared" si="57"/>
        <v>11899.99</v>
      </c>
      <c r="BH48" s="93">
        <f t="shared" si="57"/>
        <v>11817.22</v>
      </c>
      <c r="BI48" s="93">
        <f t="shared" si="57"/>
        <v>12001.3</v>
      </c>
      <c r="BJ48" s="93">
        <f t="shared" si="57"/>
        <v>11220.18</v>
      </c>
      <c r="BK48" s="93">
        <f t="shared" si="57"/>
        <v>6678.2899999999991</v>
      </c>
      <c r="BL48" s="93">
        <f t="shared" si="57"/>
        <v>10022.950000000001</v>
      </c>
      <c r="BM48" s="93">
        <f t="shared" si="57"/>
        <v>10204.549999999999</v>
      </c>
      <c r="BN48" s="93">
        <f t="shared" ref="BN48:CS48" si="58">BN46+BN47</f>
        <v>8383.98</v>
      </c>
      <c r="BO48" s="93">
        <f t="shared" si="58"/>
        <v>10748.710000000001</v>
      </c>
      <c r="BP48" s="93">
        <f t="shared" si="58"/>
        <v>11274.77</v>
      </c>
      <c r="BQ48" s="93">
        <f t="shared" si="58"/>
        <v>11428.67</v>
      </c>
      <c r="BR48" s="93">
        <f t="shared" si="58"/>
        <v>10454.76</v>
      </c>
      <c r="BS48" s="93">
        <f t="shared" si="58"/>
        <v>11753.349999999999</v>
      </c>
      <c r="BT48" s="93">
        <f t="shared" ref="BT48:CD48" si="59">SUM(BT46:BT47)</f>
        <v>11663.849999999999</v>
      </c>
      <c r="BU48" s="93">
        <f t="shared" si="59"/>
        <v>11980.01</v>
      </c>
      <c r="BV48" s="93">
        <f t="shared" si="59"/>
        <v>11257</v>
      </c>
      <c r="BW48" s="93">
        <f t="shared" si="59"/>
        <v>11705</v>
      </c>
      <c r="BX48" s="93">
        <f t="shared" si="59"/>
        <v>11803</v>
      </c>
      <c r="BY48" s="93">
        <f t="shared" si="59"/>
        <v>11715</v>
      </c>
      <c r="BZ48" s="132">
        <f t="shared" si="59"/>
        <v>11159.124764</v>
      </c>
      <c r="CA48" s="132">
        <f t="shared" si="59"/>
        <v>11768.129669</v>
      </c>
      <c r="CB48" s="132">
        <f t="shared" si="59"/>
        <v>11515.039643</v>
      </c>
      <c r="CC48" s="132">
        <f t="shared" si="59"/>
        <v>11581.601929</v>
      </c>
      <c r="CD48" s="132">
        <f t="shared" si="59"/>
        <v>11345.956833</v>
      </c>
    </row>
  </sheetData>
  <pageMargins left="0.74803149606299213" right="0.74803149606299213" top="0.98425196850393704" bottom="0.98425196850393704" header="0.511811023622047" footer="0.511811023622047"/>
  <pageSetup paperSize="0" scale="54" fitToWidth="0" fitToHeight="0" orientation="landscape" horizontalDpi="0" verticalDpi="0" copies="0"/>
  <headerFooter alignWithMargins="0"/>
  <colBreaks count="1" manualBreakCount="1">
    <brk id="34" man="1"/>
  </colBreaks>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Cover_Sheet</vt:lpstr>
      <vt:lpstr>Contents</vt:lpstr>
      <vt:lpstr>Notes</vt:lpstr>
      <vt:lpstr>6_1</vt:lpstr>
      <vt:lpstr>6_2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energy.stats@beis.gov.uk</dc:creator>
  <cp:lastModifiedBy>Rhys Woodard-Davies</cp:lastModifiedBy>
  <dcterms:created xsi:type="dcterms:W3CDTF">2022-02-02T15:55:14Z</dcterms:created>
  <dcterms:modified xsi:type="dcterms:W3CDTF">2025-07-21T17:02:37Z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2022-02-02T15:55:15Z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9b834cf8-d93c-4dfb-ae6b-fe0c146bdb8a</vt:lpwstr>
  </property>
  <property fmtid="{D5CDD505-2E9C-101B-9397-08002B2CF9AE}" pid="8" name="MSIP_Label_ba62f585-b40f-4ab9-bafe-39150f03d124_ContentBits">
    <vt:lpwstr>0</vt:lpwstr>
  </property>
</Properties>
</file>