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activeTab="2"/>
  </bookViews>
  <sheets>
    <sheet name="mfh02" sheetId="1" r:id="rId1"/>
    <sheet name="components" sheetId="2" r:id="rId2"/>
    <sheet name="KBOB inventories" sheetId="6" r:id="rId3"/>
    <sheet name="Chart" sheetId="7" r:id="rId4"/>
  </sheets>
  <externalReferences>
    <externalReference r:id="rId5"/>
    <externalReference r:id="rId6"/>
  </externalReferences>
  <definedNames>
    <definedName name="_xlnm._FilterDatabase" localSheetId="0" hidden="1">'mfh02'!$A$1:$J$28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6" l="1"/>
  <c r="G87" i="6"/>
  <c r="E87" i="6"/>
  <c r="F87" i="6" s="1"/>
  <c r="D87" i="6"/>
  <c r="C87" i="6"/>
  <c r="C6" i="6" l="1"/>
  <c r="J6" i="6" s="1"/>
  <c r="D6" i="6"/>
  <c r="E6" i="6"/>
  <c r="G6" i="6"/>
  <c r="H6" i="6"/>
  <c r="C7" i="6"/>
  <c r="J7" i="6" s="1"/>
  <c r="D7" i="6"/>
  <c r="E7" i="6"/>
  <c r="G7" i="6"/>
  <c r="H7" i="6"/>
  <c r="I8" i="6"/>
  <c r="J8" i="6"/>
  <c r="C9" i="6"/>
  <c r="J9" i="6" s="1"/>
  <c r="D9" i="6"/>
  <c r="E9" i="6"/>
  <c r="F9" i="6"/>
  <c r="G9" i="6"/>
  <c r="H9" i="6"/>
  <c r="C14" i="6"/>
  <c r="D14" i="6"/>
  <c r="E14" i="6"/>
  <c r="F14" i="6" s="1"/>
  <c r="G14" i="6"/>
  <c r="H14" i="6"/>
  <c r="C15" i="6"/>
  <c r="D15" i="6"/>
  <c r="E15" i="6"/>
  <c r="F15" i="6" s="1"/>
  <c r="G15" i="6"/>
  <c r="H15" i="6"/>
  <c r="I16" i="6"/>
  <c r="J16" i="6"/>
  <c r="C17" i="6"/>
  <c r="D17" i="6"/>
  <c r="E17" i="6"/>
  <c r="F17" i="6" s="1"/>
  <c r="G17" i="6"/>
  <c r="H17" i="6"/>
  <c r="C18" i="6"/>
  <c r="D18" i="6"/>
  <c r="E18" i="6"/>
  <c r="F18" i="6" s="1"/>
  <c r="G18" i="6"/>
  <c r="H18" i="6"/>
  <c r="C19" i="6"/>
  <c r="D19" i="6"/>
  <c r="F19" i="6"/>
  <c r="G19" i="6"/>
  <c r="H19" i="6"/>
  <c r="C24" i="6"/>
  <c r="D24" i="6"/>
  <c r="E24" i="6"/>
  <c r="F24" i="6" s="1"/>
  <c r="G24" i="6"/>
  <c r="H24" i="6"/>
  <c r="C25" i="6"/>
  <c r="D25" i="6"/>
  <c r="E25" i="6"/>
  <c r="F25" i="6" s="1"/>
  <c r="G25" i="6"/>
  <c r="H25" i="6"/>
  <c r="C26" i="6"/>
  <c r="J26" i="6" s="1"/>
  <c r="D26" i="6"/>
  <c r="E26" i="6"/>
  <c r="G26" i="6"/>
  <c r="H26" i="6"/>
  <c r="C27" i="6"/>
  <c r="D27" i="6"/>
  <c r="E27" i="6"/>
  <c r="F27" i="6" s="1"/>
  <c r="G27" i="6"/>
  <c r="H27" i="6"/>
  <c r="C28" i="6"/>
  <c r="D28" i="6"/>
  <c r="E28" i="6"/>
  <c r="F28" i="6" s="1"/>
  <c r="G28" i="6"/>
  <c r="H28" i="6"/>
  <c r="F29" i="6"/>
  <c r="I29" i="6"/>
  <c r="J29" i="6"/>
  <c r="C30" i="6"/>
  <c r="D30" i="6"/>
  <c r="E30" i="6"/>
  <c r="F30" i="6" s="1"/>
  <c r="G30" i="6"/>
  <c r="H30" i="6"/>
  <c r="C35" i="6"/>
  <c r="D35" i="6"/>
  <c r="E35" i="6"/>
  <c r="F35" i="6" s="1"/>
  <c r="G35" i="6"/>
  <c r="H35" i="6"/>
  <c r="C36" i="6"/>
  <c r="D36" i="6"/>
  <c r="E36" i="6"/>
  <c r="F36" i="6" s="1"/>
  <c r="G36" i="6"/>
  <c r="H36" i="6"/>
  <c r="C37" i="6"/>
  <c r="D37" i="6"/>
  <c r="E37" i="6"/>
  <c r="F37" i="6" s="1"/>
  <c r="G37" i="6"/>
  <c r="H37" i="6"/>
  <c r="C38" i="6"/>
  <c r="D38" i="6"/>
  <c r="E38" i="6"/>
  <c r="F38" i="6" s="1"/>
  <c r="G38" i="6"/>
  <c r="H38" i="6"/>
  <c r="I39" i="6"/>
  <c r="J39" i="6"/>
  <c r="C40" i="6"/>
  <c r="D40" i="6"/>
  <c r="E40" i="6"/>
  <c r="F40" i="6" s="1"/>
  <c r="G40" i="6"/>
  <c r="H40" i="6"/>
  <c r="D41" i="6"/>
  <c r="E41" i="6"/>
  <c r="F41" i="6" s="1"/>
  <c r="G41" i="6"/>
  <c r="H41" i="6"/>
  <c r="I42" i="6"/>
  <c r="J42" i="6"/>
  <c r="C47" i="6"/>
  <c r="D47" i="6"/>
  <c r="E47" i="6"/>
  <c r="F47" i="6" s="1"/>
  <c r="G47" i="6"/>
  <c r="H47" i="6"/>
  <c r="C48" i="6"/>
  <c r="D48" i="6"/>
  <c r="E48" i="6"/>
  <c r="F48" i="6" s="1"/>
  <c r="G48" i="6"/>
  <c r="H48" i="6"/>
  <c r="I49" i="6"/>
  <c r="J49" i="6"/>
  <c r="C50" i="6"/>
  <c r="D50" i="6"/>
  <c r="E50" i="6"/>
  <c r="F50" i="6" s="1"/>
  <c r="G50" i="6"/>
  <c r="H50" i="6"/>
  <c r="C51" i="6"/>
  <c r="D51" i="6"/>
  <c r="E51" i="6"/>
  <c r="F51" i="6" s="1"/>
  <c r="G51" i="6"/>
  <c r="H51" i="6"/>
  <c r="C52" i="6"/>
  <c r="D52" i="6"/>
  <c r="E52" i="6"/>
  <c r="F52" i="6" s="1"/>
  <c r="G52" i="6"/>
  <c r="H52" i="6"/>
  <c r="C57" i="6"/>
  <c r="D57" i="6"/>
  <c r="E57" i="6"/>
  <c r="F57" i="6" s="1"/>
  <c r="G57" i="6"/>
  <c r="H57" i="6"/>
  <c r="C62" i="6"/>
  <c r="D62" i="6"/>
  <c r="E62" i="6"/>
  <c r="F62" i="6" s="1"/>
  <c r="G62" i="6"/>
  <c r="H62" i="6"/>
  <c r="C67" i="6"/>
  <c r="D67" i="6"/>
  <c r="E67" i="6"/>
  <c r="F67" i="6" s="1"/>
  <c r="G67" i="6"/>
  <c r="H67" i="6"/>
  <c r="C68" i="6"/>
  <c r="D68" i="6"/>
  <c r="E68" i="6"/>
  <c r="F68" i="6" s="1"/>
  <c r="G68" i="6"/>
  <c r="H68" i="6"/>
  <c r="I69" i="6"/>
  <c r="J69" i="6"/>
  <c r="C70" i="6"/>
  <c r="D70" i="6"/>
  <c r="E70" i="6"/>
  <c r="F70" i="6" s="1"/>
  <c r="G70" i="6"/>
  <c r="H70" i="6"/>
  <c r="I71" i="6"/>
  <c r="J71" i="6"/>
  <c r="C76" i="6"/>
  <c r="D76" i="6"/>
  <c r="E76" i="6"/>
  <c r="F76" i="6" s="1"/>
  <c r="G76" i="6"/>
  <c r="H76" i="6"/>
  <c r="C77" i="6"/>
  <c r="J77" i="6" s="1"/>
  <c r="D77" i="6"/>
  <c r="E77" i="6"/>
  <c r="G77" i="6"/>
  <c r="H77" i="6"/>
  <c r="I78" i="6"/>
  <c r="J78" i="6"/>
  <c r="C79" i="6"/>
  <c r="D79" i="6"/>
  <c r="E79" i="6"/>
  <c r="F79" i="6" s="1"/>
  <c r="G79" i="6"/>
  <c r="H79" i="6"/>
  <c r="I80" i="6"/>
  <c r="J80" i="6"/>
  <c r="C81" i="6"/>
  <c r="D81" i="6"/>
  <c r="E81" i="6"/>
  <c r="F81" i="6" s="1"/>
  <c r="G81" i="6"/>
  <c r="H81" i="6"/>
  <c r="C82" i="6"/>
  <c r="D82" i="6"/>
  <c r="E82" i="6"/>
  <c r="F82" i="6" s="1"/>
  <c r="G82" i="6"/>
  <c r="H82" i="6"/>
  <c r="I83" i="6"/>
  <c r="J83" i="6"/>
  <c r="C92" i="6"/>
  <c r="D92" i="6"/>
  <c r="E92" i="6"/>
  <c r="F92" i="6" s="1"/>
  <c r="G92" i="6"/>
  <c r="H92" i="6"/>
  <c r="I93" i="6"/>
  <c r="D99" i="6"/>
  <c r="E99" i="6"/>
  <c r="F99" i="6" s="1"/>
  <c r="G99" i="6"/>
  <c r="H99" i="6"/>
  <c r="D105" i="6"/>
  <c r="E105" i="6"/>
  <c r="F105" i="6" s="1"/>
  <c r="G105" i="6"/>
  <c r="H105" i="6"/>
  <c r="D109" i="6"/>
  <c r="E109" i="6"/>
  <c r="F109" i="6" s="1"/>
  <c r="G109" i="6"/>
  <c r="H109" i="6"/>
  <c r="I67" i="6" l="1"/>
  <c r="I9" i="6"/>
  <c r="I77" i="6"/>
  <c r="I17" i="6"/>
  <c r="I76" i="6"/>
  <c r="I15" i="6"/>
  <c r="I35" i="6"/>
  <c r="I40" i="6"/>
  <c r="J40" i="6"/>
  <c r="I6" i="6"/>
  <c r="I68" i="6"/>
  <c r="J70" i="6"/>
  <c r="J35" i="6"/>
  <c r="I24" i="6"/>
  <c r="I14" i="6"/>
  <c r="J14" i="6"/>
  <c r="I41" i="6"/>
  <c r="J41" i="6"/>
  <c r="I25" i="6"/>
  <c r="I92" i="6"/>
  <c r="I94" i="6" s="1"/>
  <c r="C121" i="6" s="1"/>
  <c r="J67" i="6"/>
  <c r="I26" i="6"/>
  <c r="I18" i="6"/>
  <c r="I19" i="6"/>
  <c r="J15" i="6"/>
  <c r="J68" i="6"/>
  <c r="I7" i="6"/>
  <c r="I10" i="6" s="1"/>
  <c r="C116" i="6" s="1"/>
  <c r="J19" i="6"/>
  <c r="I52" i="6"/>
  <c r="J52" i="6"/>
  <c r="I27" i="6"/>
  <c r="J27" i="6"/>
  <c r="I48" i="6"/>
  <c r="J48" i="6"/>
  <c r="I50" i="6"/>
  <c r="J50" i="6"/>
  <c r="J30" i="6"/>
  <c r="I30" i="6"/>
  <c r="I28" i="6"/>
  <c r="J28" i="6"/>
  <c r="I82" i="6"/>
  <c r="J82" i="6"/>
  <c r="I37" i="6"/>
  <c r="J37" i="6"/>
  <c r="J57" i="6"/>
  <c r="I57" i="6"/>
  <c r="I58" i="6" s="1"/>
  <c r="I51" i="6"/>
  <c r="J51" i="6"/>
  <c r="I38" i="6"/>
  <c r="J38" i="6"/>
  <c r="I79" i="6"/>
  <c r="J79" i="6"/>
  <c r="I62" i="6"/>
  <c r="I63" i="6" s="1"/>
  <c r="J62" i="6"/>
  <c r="I47" i="6"/>
  <c r="J47" i="6"/>
  <c r="I81" i="6"/>
  <c r="J81" i="6"/>
  <c r="I36" i="6"/>
  <c r="J36" i="6"/>
  <c r="I70" i="6"/>
  <c r="I72" i="6" s="1"/>
  <c r="J76" i="6"/>
  <c r="J25" i="6"/>
  <c r="J24" i="6"/>
  <c r="J18" i="6"/>
  <c r="J17" i="6"/>
  <c r="B103" i="6"/>
  <c r="I105" i="6" s="1"/>
  <c r="C127" i="6" s="1"/>
  <c r="B97" i="6"/>
  <c r="B98" i="6"/>
  <c r="I87" i="6" s="1"/>
  <c r="C122" i="6" s="1"/>
  <c r="I43" i="6" l="1"/>
  <c r="I84" i="6"/>
  <c r="C120" i="6" s="1"/>
  <c r="I20" i="6"/>
  <c r="I99" i="6"/>
  <c r="C123" i="6" s="1"/>
  <c r="I31" i="6"/>
  <c r="C119" i="6"/>
  <c r="J108" i="6"/>
  <c r="I109" i="6" s="1"/>
  <c r="C124" i="6" s="1"/>
  <c r="I53" i="6"/>
  <c r="C12" i="7"/>
  <c r="C117" i="6" l="1"/>
  <c r="C118" i="6"/>
  <c r="C8" i="7"/>
  <c r="C5" i="7"/>
  <c r="C6" i="7"/>
  <c r="C9" i="7"/>
  <c r="C4" i="7" l="1"/>
  <c r="C3" i="7"/>
  <c r="C2" i="7" l="1"/>
</calcChain>
</file>

<file path=xl/comments1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installations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installations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sharedStrings.xml><?xml version="1.0" encoding="utf-8"?>
<sst xmlns="http://schemas.openxmlformats.org/spreadsheetml/2006/main" count="267" uniqueCount="94">
  <si>
    <t>MFH02</t>
  </si>
  <si>
    <t>Floor</t>
  </si>
  <si>
    <t>Ceiling 1</t>
  </si>
  <si>
    <t>Ceiling 2</t>
  </si>
  <si>
    <t>External wall 1</t>
  </si>
  <si>
    <t>External wall 2</t>
  </si>
  <si>
    <t>Internal wall 1</t>
  </si>
  <si>
    <t>Internal wall 2</t>
  </si>
  <si>
    <t>Internal wall 3</t>
  </si>
  <si>
    <t>Roof</t>
  </si>
  <si>
    <t>Area (m²)</t>
  </si>
  <si>
    <t>3-layer solid wood panel PVAc-bound</t>
  </si>
  <si>
    <t>5-layer insulated (glass wool) wood panel</t>
  </si>
  <si>
    <t>Bitumen waterproofing membrane GV2</t>
  </si>
  <si>
    <t>Cement cast plaster floor</t>
  </si>
  <si>
    <t>Concrete floor slab (FE 80 kg/m³)</t>
  </si>
  <si>
    <t>Concrete slab (FE 80 kg/m³)</t>
  </si>
  <si>
    <t>Concrete wall (FE 60 kg/m³)</t>
  </si>
  <si>
    <t>Drainage slab (poor concrete)</t>
  </si>
  <si>
    <t>Expanded polystyrene (EPS) (30 kg/m³)</t>
  </si>
  <si>
    <t>Extruded polystyrene (XPS) (30 kg/m³)</t>
  </si>
  <si>
    <t>Fibre board</t>
  </si>
  <si>
    <t xml:space="preserve">Fibre board Polypropylene sheet </t>
  </si>
  <si>
    <t xml:space="preserve">Glued laminated timber frame construction with intermediate rock wool (60 kg/m³) </t>
  </si>
  <si>
    <t>Gypsum plaster</t>
  </si>
  <si>
    <t xml:space="preserve">Gypsum plaster board 12cm x 17.5cm </t>
  </si>
  <si>
    <t>Insulation (recycled glass foam fill)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</si>
  <si>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</si>
  <si>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</si>
  <si>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</si>
  <si>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</si>
  <si>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</si>
  <si>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</si>
  <si>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</si>
  <si>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</si>
  <si>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</si>
  <si>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Vapour barrier of polyethylene (PE)</t>
  </si>
  <si>
    <t>Building</t>
  </si>
  <si>
    <t>Component</t>
  </si>
  <si>
    <t>KBOB material</t>
  </si>
  <si>
    <t>KBOB density (KG/m3)</t>
  </si>
  <si>
    <t>KBOB unit (FU)</t>
  </si>
  <si>
    <t>KBOB GHG factor (Kg CO2 eq/ FU)</t>
  </si>
  <si>
    <t>GHG (KGCO2eq/m2/year)</t>
  </si>
  <si>
    <t>Lifetime</t>
  </si>
  <si>
    <t>MFH02 lifetime (years)</t>
  </si>
  <si>
    <t>reinforcement steel</t>
  </si>
  <si>
    <t xml:space="preserve">kg </t>
  </si>
  <si>
    <t>transport</t>
  </si>
  <si>
    <t>KBOB density , averaged (KG/m3)</t>
  </si>
  <si>
    <t>sawn timber used in Viola (much higher GHG factor)</t>
  </si>
  <si>
    <t>8% estimated</t>
  </si>
  <si>
    <t>92% estimated</t>
  </si>
  <si>
    <t>sand</t>
  </si>
  <si>
    <t>Calculated</t>
  </si>
  <si>
    <t>Reported (John, 2012)</t>
  </si>
  <si>
    <t>Ceiling</t>
  </si>
  <si>
    <t>External wall</t>
  </si>
  <si>
    <t>Internal wall</t>
  </si>
  <si>
    <t>rockwool</t>
  </si>
  <si>
    <t>Polyurethane (PUR / PIR) (30 kg/m³)</t>
  </si>
  <si>
    <t>Solid Spruce / Fir / Larch</t>
  </si>
  <si>
    <t>Medium density fibreboard (MDF), UF bonded</t>
  </si>
  <si>
    <t>hot water</t>
  </si>
  <si>
    <t>windows</t>
  </si>
  <si>
    <t>electricity</t>
  </si>
  <si>
    <t>Exterior Door</t>
  </si>
  <si>
    <t>Exterior Door (U Value)</t>
  </si>
  <si>
    <t>Exterior Door area [m²]</t>
  </si>
  <si>
    <t>Windows 1</t>
  </si>
  <si>
    <t>Windows 1 (U Value)</t>
  </si>
  <si>
    <t>Windows 1 area [m²]</t>
  </si>
  <si>
    <t>Wood, aluminum clad</t>
  </si>
  <si>
    <t>Wood/ aluminium, triple glazing</t>
  </si>
  <si>
    <t>Area</t>
  </si>
  <si>
    <t>Triple glazing, Ug value 0.5 W/m 2K, thickness 36 mm</t>
  </si>
  <si>
    <t xml:space="preserve">- </t>
  </si>
  <si>
    <t xml:space="preserve">m2 </t>
  </si>
  <si>
    <t>window</t>
  </si>
  <si>
    <t xml:space="preserve">                                                                                      </t>
  </si>
  <si>
    <t>accomodation unit</t>
  </si>
  <si>
    <t>Electricity</t>
  </si>
  <si>
    <t>ERA</t>
  </si>
  <si>
    <t>Hot water consumption</t>
  </si>
  <si>
    <t>wood chips</t>
  </si>
  <si>
    <t>tons of material</t>
  </si>
  <si>
    <t>lorry</t>
  </si>
  <si>
    <t>ventilation heating losses</t>
  </si>
  <si>
    <t>transmission heating losses</t>
  </si>
  <si>
    <t>tkm</t>
  </si>
  <si>
    <t>Hot Water Heating source</t>
  </si>
  <si>
    <t xml:space="preserve">Hot water energy carrier </t>
  </si>
  <si>
    <t>Combined with central heat generator: District heating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</si>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</sst>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2" borderId="0" xfId="0" applyNumberFormat="1" applyFon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1" xfId="0" applyNumberFormat="1" applyFont="1" applyBorder="1"/>
    <xf numFmtId="0" fontId="0" fillId="2" borderId="0" xfId="0" applyFill="1"/>
    <xf numFmtId="0" fontId="0" fillId="0" borderId="0" xfId="0" applyNumberFormat="1" applyAlignment="1">
      <alignment horizontal="right"/>
    </xf>
    <xf numFmtId="0" fontId="0" fillId="0" borderId="1" xfId="0" applyFont="1" applyBorder="1"/>
    <xf numFmtId="0" fontId="1" fillId="2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400294475385"/>
          <c:y val="0.15169734151329242"/>
          <c:w val="0.5644029618248938"/>
          <c:h val="0.68389063330273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'KBOB inventories'!$A$116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inventories'!$B$116:$C$116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A-4652-831A-3145B765D92B}"/>
            </c:ext>
          </c:extLst>
        </c:ser>
        <c:ser>
          <c:idx val="1"/>
          <c:order val="1"/>
          <c:tx>
            <c:strRef>
              <c:f>'KBOB inventories'!$A$117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inventories'!$B$117:$C$117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A-4652-831A-3145B765D92B}"/>
            </c:ext>
          </c:extLst>
        </c:ser>
        <c:ser>
          <c:idx val="2"/>
          <c:order val="2"/>
          <c:tx>
            <c:strRef>
              <c:f>'KBOB inventories'!$A$118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inventories'!$B$118:$C$118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A-4652-831A-3145B765D92B}"/>
            </c:ext>
          </c:extLst>
        </c:ser>
        <c:ser>
          <c:idx val="3"/>
          <c:order val="3"/>
          <c:tx>
            <c:strRef>
              <c:f>'KBOB inventories'!$A$119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inventories'!$B$119:$C$119</c:f>
              <c:numCache>
                <c:formatCode>0.000</c:formatCode>
                <c:ptCount val="2"/>
                <c:pt idx="0">
                  <c:v>1.37</c:v>
                </c:pt>
                <c:pt idx="1">
                  <c:v>1.0967850000000001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A-4652-831A-3145B765D92B}"/>
            </c:ext>
          </c:extLst>
        </c:ser>
        <c:ser>
          <c:idx val="4"/>
          <c:order val="4"/>
          <c:tx>
            <c:strRef>
              <c:f>'KBOB inventories'!$A$120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inventories'!$B$120:$C$120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A-4652-831A-3145B765D92B}"/>
            </c:ext>
          </c:extLst>
        </c:ser>
        <c:ser>
          <c:idx val="5"/>
          <c:order val="5"/>
          <c:tx>
            <c:strRef>
              <c:f>'KBOB inventories'!$A$121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inventories'!$B$121:$C$121</c:f>
              <c:numCache>
                <c:formatCode>0.000</c:formatCode>
                <c:ptCount val="2"/>
                <c:pt idx="0">
                  <c:v>1.54</c:v>
                </c:pt>
                <c:pt idx="1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A-4652-831A-3145B765D92B}"/>
            </c:ext>
          </c:extLst>
        </c:ser>
        <c:ser>
          <c:idx val="11"/>
          <c:order val="6"/>
          <c:tx>
            <c:strRef>
              <c:f>'KBOB inventories'!$A$122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'KBOB inventories'!$B$122:$C$122</c:f>
              <c:numCache>
                <c:formatCode>0.000</c:formatCode>
                <c:ptCount val="2"/>
                <c:pt idx="0">
                  <c:v>5.7500000000000002E-2</c:v>
                </c:pt>
                <c:pt idx="1">
                  <c:v>4.6949771689497717E-2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4AB-B81D-491ACB5869C0}"/>
            </c:ext>
          </c:extLst>
        </c:ser>
        <c:ser>
          <c:idx val="6"/>
          <c:order val="7"/>
          <c:tx>
            <c:strRef>
              <c:f>'KBOB inventories'!$A$123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inventories'!$B$123:$C$123</c:f>
              <c:numCache>
                <c:formatCode>0.000</c:formatCode>
                <c:ptCount val="2"/>
                <c:pt idx="0">
                  <c:v>0.52</c:v>
                </c:pt>
                <c:pt idx="1">
                  <c:v>0.89877283105022843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A-4652-831A-3145B765D92B}"/>
            </c:ext>
          </c:extLst>
        </c:ser>
        <c:ser>
          <c:idx val="7"/>
          <c:order val="8"/>
          <c:tx>
            <c:strRef>
              <c:f>'KBOB inventories'!$A$124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inventories'!$B$124:$C$124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A-4652-831A-3145B765D92B}"/>
            </c:ext>
          </c:extLst>
        </c:ser>
        <c:ser>
          <c:idx val="8"/>
          <c:order val="9"/>
          <c:tx>
            <c:strRef>
              <c:f>'KBOB inventories'!$A$125</c:f>
              <c:strCache>
                <c:ptCount val="1"/>
                <c:pt idx="0">
                  <c:v>transmission heating losses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inventories'!$B$125:$C$125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A-4652-831A-3145B765D92B}"/>
            </c:ext>
          </c:extLst>
        </c:ser>
        <c:ser>
          <c:idx val="9"/>
          <c:order val="10"/>
          <c:tx>
            <c:strRef>
              <c:f>'KBOB inventories'!$A$126</c:f>
              <c:strCache>
                <c:ptCount val="1"/>
                <c:pt idx="0">
                  <c:v>ventilation heating losses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inventories'!$B$126:$C$126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A-4652-831A-3145B765D92B}"/>
            </c:ext>
          </c:extLst>
        </c:ser>
        <c:ser>
          <c:idx val="10"/>
          <c:order val="11"/>
          <c:tx>
            <c:strRef>
              <c:f>'KBOB inventories'!$A$127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inventories'!$B$127:$C$127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A-4652-831A-3145B765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9999192"/>
        <c:axId val="629999520"/>
      </c:barChart>
      <c:catAx>
        <c:axId val="62999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9520"/>
        <c:crosses val="autoZero"/>
        <c:auto val="1"/>
        <c:lblAlgn val="ctr"/>
        <c:lblOffset val="100"/>
        <c:noMultiLvlLbl val="0"/>
      </c:catAx>
      <c:valAx>
        <c:axId val="629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MFH02 LCA [kg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eq/m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/year]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79674796747979"/>
          <c:y val="0.12065246445421313"/>
          <c:w val="0.32303523035230358"/>
          <c:h val="0.76300760092849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transmission heating losses</c:v>
                </c:pt>
                <c:pt idx="1">
                  <c:v>ventilation heating losses</c:v>
                </c:pt>
                <c:pt idx="2">
                  <c:v>hot water</c:v>
                </c:pt>
              </c:strCache>
            </c:strRef>
          </c:cat>
          <c:val>
            <c:numRef>
              <c:f>Chart!$B$10:$B$12</c:f>
              <c:numCache>
                <c:formatCode>0.000</c:formatCode>
                <c:ptCount val="3"/>
                <c:pt idx="0">
                  <c:v>1.19</c:v>
                </c:pt>
                <c:pt idx="1">
                  <c:v>0.76700000000000002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7B6-BFDE-9F9D4F26528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transmission heating losses</c:v>
                </c:pt>
                <c:pt idx="1">
                  <c:v>ventilation heating losses</c:v>
                </c:pt>
                <c:pt idx="2">
                  <c:v>hot water</c:v>
                </c:pt>
              </c:strCache>
            </c:strRef>
          </c:cat>
          <c:val>
            <c:numRef>
              <c:f>Chart!$C$10:$C$12</c:f>
              <c:numCache>
                <c:formatCode>0.000</c:formatCode>
                <c:ptCount val="3"/>
                <c:pt idx="0">
                  <c:v>1.98</c:v>
                </c:pt>
                <c:pt idx="1">
                  <c:v>0.81</c:v>
                </c:pt>
                <c:pt idx="2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7B6-BFDE-9F9D4F26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77184"/>
        <c:axId val="422476200"/>
      </c:barChart>
      <c:catAx>
        <c:axId val="4224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6200"/>
        <c:crosses val="autoZero"/>
        <c:auto val="1"/>
        <c:lblAlgn val="ctr"/>
        <c:lblOffset val="100"/>
        <c:noMultiLvlLbl val="0"/>
      </c:catAx>
      <c:valAx>
        <c:axId val="422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 emissions for MFH02</a:t>
                </a:r>
              </a:p>
              <a:p>
                <a:pPr>
                  <a:defRPr/>
                </a:pPr>
                <a:r>
                  <a:rPr lang="en-US"/>
                  <a:t>[kg CO</a:t>
                </a:r>
                <a:r>
                  <a:rPr lang="en-US" baseline="-25000"/>
                  <a:t>2</a:t>
                </a:r>
                <a:r>
                  <a:rPr lang="en-US"/>
                  <a:t>eq/m</a:t>
                </a:r>
                <a:r>
                  <a:rPr lang="en-US" baseline="30000"/>
                  <a:t>2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8937007874015"/>
          <c:y val="7.6335780061390635E-2"/>
          <c:w val="0.56018142469033472"/>
          <c:h val="0.78886534098491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Chart!$B$2:$C$2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0FE-963B-821FD55DFE0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Chart!$B$3:$C$3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0FE-963B-821FD55DFE0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Chart!$B$4:$C$4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4-40FE-963B-821FD55DFE0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Chart!$B$5:$C$5</c:f>
              <c:numCache>
                <c:formatCode>0.000</c:formatCode>
                <c:ptCount val="2"/>
                <c:pt idx="0">
                  <c:v>1.37</c:v>
                </c:pt>
                <c:pt idx="1">
                  <c:v>1.0967849999999999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4-40FE-963B-821FD55DFE0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Chart!$B$6:$C$6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4-40FE-963B-821FD55DFE0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Chart!$B$7:$C$7</c:f>
              <c:numCache>
                <c:formatCode>0.000</c:formatCode>
                <c:ptCount val="2"/>
                <c:pt idx="0">
                  <c:v>1.54</c:v>
                </c:pt>
                <c:pt idx="1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4-40FE-963B-821FD55DFE0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Chart!$B$8:$C$8</c:f>
              <c:numCache>
                <c:formatCode>0.000</c:formatCode>
                <c:ptCount val="2"/>
                <c:pt idx="0">
                  <c:v>0.52</c:v>
                </c:pt>
                <c:pt idx="1">
                  <c:v>0.89877283105022843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4-40FE-963B-821FD55DFE0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Chart!$B$9:$C$9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4-40FE-963B-821FD55DFE0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transmission heating losses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Chart!$B$10:$C$10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4-40FE-963B-821FD55DFE0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ventilation heating losses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Chart!$B$11:$C$11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4-40FE-963B-821FD55DFE0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Chart!$B$12:$C$12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4-40FE-963B-821FD55D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645576"/>
        <c:axId val="646647544"/>
      </c:barChart>
      <c:catAx>
        <c:axId val="6466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7544"/>
        <c:crosses val="autoZero"/>
        <c:auto val="1"/>
        <c:lblAlgn val="ctr"/>
        <c:lblOffset val="100"/>
        <c:noMultiLvlLbl val="0"/>
      </c:catAx>
      <c:valAx>
        <c:axId val="6466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MFH02 LCA [kg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eq/m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/year]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639360869365012E-2"/>
              <c:y val="0.1354124293785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41142639179635"/>
          <c:y val="2.9080660219485986E-2"/>
          <c:w val="0.23976980576922241"/>
          <c:h val="0.95749652098856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112</xdr:row>
      <xdr:rowOff>85725</xdr:rowOff>
    </xdr:from>
    <xdr:to>
      <xdr:col>12</xdr:col>
      <xdr:colOff>428624</xdr:colOff>
      <xdr:row>129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9525</xdr:rowOff>
    </xdr:from>
    <xdr:to>
      <xdr:col>14</xdr:col>
      <xdr:colOff>349250</xdr:colOff>
      <xdr:row>34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0</xdr:row>
      <xdr:rowOff>57151</xdr:rowOff>
    </xdr:from>
    <xdr:to>
      <xdr:col>14</xdr:col>
      <xdr:colOff>314325</xdr:colOff>
      <xdr:row>16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_inventory_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_work/1_Models/2_building/2a_integrations/model_building/building-model/model_material/Viola_Material_U_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/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/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/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I11"/>
          <cell r="J11"/>
        </row>
        <row r="12">
          <cell r="A12" t="str">
            <v>Bitumen sealing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K14"/>
        </row>
        <row r="15">
          <cell r="A15" t="str">
            <v>Bituminous vapour barrier</v>
          </cell>
          <cell r="K15"/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/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/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/>
          <cell r="K20"/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K23"/>
        </row>
        <row r="24">
          <cell r="A24" t="str">
            <v>Cement slates</v>
          </cell>
          <cell r="B24"/>
          <cell r="K24"/>
        </row>
        <row r="25">
          <cell r="A25" t="str">
            <v>Ceramics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K26"/>
        </row>
        <row r="27">
          <cell r="A27" t="str">
            <v xml:space="preserve">Clinker quarter brick </v>
          </cell>
          <cell r="B27"/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H28" t="str">
            <v>Polystyrene extruded (XPS)</v>
          </cell>
          <cell r="I28" t="str">
            <v xml:space="preserve">30-35 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/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/>
          <cell r="K30"/>
        </row>
        <row r="31">
          <cell r="A31" t="str">
            <v>Concrete C 8 / 10 (lean concrete)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/>
          <cell r="K43"/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K52"/>
        </row>
        <row r="53">
          <cell r="A53" t="str">
            <v>Fibre board, emission-free ("Living board")</v>
          </cell>
          <cell r="B53"/>
          <cell r="K53"/>
        </row>
        <row r="54">
          <cell r="A54" t="str">
            <v>Fibre cement board</v>
          </cell>
          <cell r="B54"/>
          <cell r="K54"/>
        </row>
        <row r="55">
          <cell r="A55" t="str">
            <v>Fibre cement facing tile</v>
          </cell>
          <cell r="K55"/>
        </row>
        <row r="56">
          <cell r="A56" t="str">
            <v>Fibre cement roof slate</v>
          </cell>
          <cell r="B56"/>
          <cell r="K56"/>
        </row>
        <row r="57">
          <cell r="A57" t="str">
            <v>Flagstone in a bed of crushed stones</v>
          </cell>
          <cell r="K57"/>
        </row>
        <row r="58">
          <cell r="A58" t="str">
            <v>Flagstones</v>
          </cell>
          <cell r="B58"/>
          <cell r="K58"/>
        </row>
        <row r="59">
          <cell r="A59" t="str">
            <v>Floor slab element of plywood</v>
          </cell>
          <cell r="B59"/>
          <cell r="K59"/>
        </row>
        <row r="60">
          <cell r="A60" t="str">
            <v>Floor slab element of plywood filled with crushed stones</v>
          </cell>
          <cell r="K60"/>
        </row>
        <row r="61">
          <cell r="A61" t="str">
            <v>Floor slab element of plywood with intermediate rock wool insulation</v>
          </cell>
          <cell r="K61"/>
        </row>
        <row r="62">
          <cell r="A62"/>
          <cell r="K62"/>
        </row>
        <row r="63">
          <cell r="A63" t="str">
            <v>Flooring of polyurethane (PU)</v>
          </cell>
          <cell r="K63"/>
        </row>
        <row r="64">
          <cell r="A64" t="str">
            <v>Foam glass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/>
          <cell r="H66" t="str">
            <v>glass wool</v>
          </cell>
          <cell r="I66" t="str">
            <v xml:space="preserve">20-100 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H67" t="str">
            <v>glass wool</v>
          </cell>
          <cell r="I67" t="str">
            <v xml:space="preserve">20-100 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K70"/>
        </row>
        <row r="71">
          <cell r="A71" t="str">
            <v>Gravel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B72"/>
          <cell r="K72"/>
        </row>
        <row r="73">
          <cell r="A73" t="str">
            <v>Gypsum fibre board</v>
          </cell>
          <cell r="K73"/>
        </row>
        <row r="74">
          <cell r="A74" t="str">
            <v xml:space="preserve">Gypsum fibre board screed (Fermacell) </v>
          </cell>
          <cell r="B74"/>
          <cell r="K74"/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/>
          <cell r="K79"/>
        </row>
        <row r="80">
          <cell r="A80" t="str">
            <v>Insulating fibre board</v>
          </cell>
          <cell r="K80"/>
        </row>
        <row r="81">
          <cell r="A81" t="str">
            <v>insulation (glass wool) (30 kg/m³)</v>
          </cell>
          <cell r="B81"/>
          <cell r="H81" t="str">
            <v>glass wool</v>
          </cell>
          <cell r="I81" t="str">
            <v xml:space="preserve">20-100 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 t="str">
            <v xml:space="preserve">125-150 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/>
          <cell r="K83"/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/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/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K90"/>
        </row>
        <row r="91">
          <cell r="A91" t="str">
            <v>Masonry-BN (standard brick)</v>
          </cell>
          <cell r="K91"/>
        </row>
        <row r="92">
          <cell r="A92" t="str">
            <v>Mastic asphalt</v>
          </cell>
          <cell r="B92"/>
          <cell r="H92" t="str">
            <v>Mastic asphalt, 27.5 mm</v>
          </cell>
          <cell r="I92">
            <v>63.3</v>
          </cell>
          <cell r="J92" t="str">
            <v xml:space="preserve">m2 </v>
          </cell>
          <cell r="K92">
            <v>14.1</v>
          </cell>
        </row>
        <row r="93">
          <cell r="A93" t="str">
            <v>Medium density fibre board (DWD)</v>
          </cell>
          <cell r="B93"/>
          <cell r="K93"/>
        </row>
        <row r="94">
          <cell r="A94" t="str">
            <v xml:space="preserve">Metal frame construction </v>
          </cell>
          <cell r="B94"/>
          <cell r="K94"/>
        </row>
        <row r="95">
          <cell r="A95" t="str">
            <v>Metal frame construction with intermediate rock wool insulation</v>
          </cell>
          <cell r="B95"/>
          <cell r="K95"/>
        </row>
        <row r="96">
          <cell r="A96" t="str">
            <v>Metal frame construction with rock wool insulation</v>
          </cell>
          <cell r="B96"/>
          <cell r="K96"/>
        </row>
        <row r="97">
          <cell r="A97" t="str">
            <v>Metal sheets</v>
          </cell>
          <cell r="B97"/>
          <cell r="K97"/>
        </row>
        <row r="98">
          <cell r="A98" t="str">
            <v xml:space="preserve">Metal stud construction with intermediate rock wool insulation </v>
          </cell>
          <cell r="B98"/>
          <cell r="K98"/>
        </row>
        <row r="99">
          <cell r="A99" t="str">
            <v>Metal, glass insert</v>
          </cell>
          <cell r="K99"/>
        </row>
        <row r="100">
          <cell r="A100" t="str">
            <v>Mineral fibre board</v>
          </cell>
          <cell r="B100"/>
          <cell r="K100"/>
        </row>
        <row r="101">
          <cell r="A101" t="str">
            <v>Mineral plaster</v>
          </cell>
          <cell r="K101"/>
        </row>
        <row r="102">
          <cell r="A102" t="str">
            <v>Non-woven filter (PE)</v>
          </cell>
          <cell r="B102">
            <v>30</v>
          </cell>
          <cell r="H102" t="str">
            <v>Polyethylene fleece (PE)</v>
          </cell>
          <cell r="I102">
            <v>920</v>
          </cell>
          <cell r="J102" t="str">
            <v xml:space="preserve">kg </v>
          </cell>
          <cell r="K102">
            <v>5.53</v>
          </cell>
        </row>
        <row r="103">
          <cell r="A103" t="str">
            <v>Non-woven polyethylene (PE)</v>
          </cell>
          <cell r="B103">
            <v>30</v>
          </cell>
          <cell r="H103" t="str">
            <v>Polyethylene fleece (PE)</v>
          </cell>
          <cell r="I103">
            <v>920</v>
          </cell>
          <cell r="J103" t="str">
            <v xml:space="preserve">kg </v>
          </cell>
          <cell r="K103">
            <v>5.53</v>
          </cell>
        </row>
        <row r="104">
          <cell r="A104" t="str">
            <v>Oriented Strand Board (OSB)</v>
          </cell>
          <cell r="K104"/>
        </row>
        <row r="105">
          <cell r="A105" t="str">
            <v>Particle board, emission-free ("Living board")</v>
          </cell>
          <cell r="B105"/>
          <cell r="K105"/>
        </row>
        <row r="106">
          <cell r="A106" t="str">
            <v>Permeable fibre board (DHF)</v>
          </cell>
          <cell r="B106"/>
          <cell r="K106"/>
        </row>
        <row r="107">
          <cell r="A107" t="str">
            <v>Phenolic foam (PF) (15 kg/m³)</v>
          </cell>
          <cell r="B107"/>
          <cell r="H107" t="str">
            <v>phenolic resin (PF)</v>
          </cell>
          <cell r="I107">
            <v>40</v>
          </cell>
          <cell r="J107" t="str">
            <v xml:space="preserve">kg </v>
          </cell>
          <cell r="K107">
            <v>6.23</v>
          </cell>
        </row>
        <row r="108">
          <cell r="A108" t="str">
            <v>Polypropylene fleece (PP)</v>
          </cell>
          <cell r="B108"/>
          <cell r="H108" t="str">
            <v>Polypropylene (PP)</v>
          </cell>
          <cell r="I108">
            <v>910</v>
          </cell>
          <cell r="J108" t="str">
            <v xml:space="preserve">kg </v>
          </cell>
          <cell r="K108">
            <v>5.43</v>
          </cell>
        </row>
        <row r="109">
          <cell r="A109" t="str">
            <v>Polyurethane (PUR / PIR) (30 kg/m³)</v>
          </cell>
          <cell r="B109">
            <v>30</v>
          </cell>
          <cell r="H109" t="str">
            <v>Polyurethane (PUR/PIR)</v>
          </cell>
          <cell r="I109">
            <v>30</v>
          </cell>
          <cell r="J109" t="str">
            <v xml:space="preserve">kg </v>
          </cell>
          <cell r="K109">
            <v>7.52</v>
          </cell>
        </row>
        <row r="110">
          <cell r="A110" t="str">
            <v>Polyurethane foam (PU) (30 kg/m³)</v>
          </cell>
          <cell r="B110"/>
          <cell r="K110"/>
        </row>
        <row r="111">
          <cell r="A111" t="str">
            <v>Poor concrete</v>
          </cell>
          <cell r="K111"/>
        </row>
        <row r="112">
          <cell r="A112" t="str">
            <v>Protective drainage layer made of PE</v>
          </cell>
          <cell r="B112"/>
          <cell r="K112"/>
        </row>
        <row r="113">
          <cell r="A113" t="str">
            <v>Protective Layer (PE)</v>
          </cell>
          <cell r="B113"/>
          <cell r="K113"/>
        </row>
        <row r="114">
          <cell r="A114" t="str">
            <v>Protective sheet of rubber granulate</v>
          </cell>
          <cell r="K114"/>
        </row>
        <row r="115">
          <cell r="A115" t="str">
            <v>Rafters (10/14)</v>
          </cell>
          <cell r="B115"/>
          <cell r="K115"/>
        </row>
        <row r="116">
          <cell r="A116" t="str">
            <v>Rafters with cellulose insulation</v>
          </cell>
          <cell r="B116"/>
          <cell r="K116"/>
        </row>
        <row r="117">
          <cell r="A117" t="str">
            <v>Reinforced concrete (m³)</v>
          </cell>
          <cell r="B117"/>
          <cell r="K117"/>
        </row>
        <row r="118">
          <cell r="A118" t="str">
            <v>Rock wool (100 kg/m³)</v>
          </cell>
          <cell r="B118">
            <v>30</v>
          </cell>
          <cell r="H118" t="str">
            <v>rockwool</v>
          </cell>
          <cell r="I118">
            <v>100</v>
          </cell>
          <cell r="J118" t="str">
            <v xml:space="preserve">kg </v>
          </cell>
          <cell r="K118">
            <v>1.1299999999999999</v>
          </cell>
        </row>
        <row r="119">
          <cell r="A119" t="str">
            <v>Rock wool (60 kg/m³)</v>
          </cell>
          <cell r="B119">
            <v>30</v>
          </cell>
          <cell r="H119" t="str">
            <v>rockwool</v>
          </cell>
          <cell r="I119">
            <v>60</v>
          </cell>
          <cell r="J119" t="str">
            <v xml:space="preserve">kg </v>
          </cell>
          <cell r="K119">
            <v>1.1299999999999999</v>
          </cell>
        </row>
        <row r="120">
          <cell r="A120" t="str">
            <v>Rock wool insulation</v>
          </cell>
          <cell r="B120">
            <v>30</v>
          </cell>
          <cell r="H120" t="str">
            <v>rockwool</v>
          </cell>
          <cell r="I120" t="str">
            <v xml:space="preserve">32-160 </v>
          </cell>
          <cell r="J120" t="str">
            <v xml:space="preserve">kg </v>
          </cell>
          <cell r="K120">
            <v>1.1299999999999999</v>
          </cell>
        </row>
        <row r="121">
          <cell r="A121" t="str">
            <v>Rock wool slab (160 kg/m³)</v>
          </cell>
          <cell r="B121">
            <v>30</v>
          </cell>
          <cell r="H121" t="str">
            <v>rockwool</v>
          </cell>
          <cell r="I121">
            <v>160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Rockwool insulation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Sand</v>
          </cell>
          <cell r="B123">
            <v>30</v>
          </cell>
          <cell r="H123" t="str">
            <v>sand</v>
          </cell>
          <cell r="I123">
            <v>2000</v>
          </cell>
          <cell r="J123" t="str">
            <v xml:space="preserve">kg </v>
          </cell>
          <cell r="K123">
            <v>1.4E-2</v>
          </cell>
        </row>
        <row r="124">
          <cell r="A124" t="str">
            <v>Sand filling</v>
          </cell>
          <cell r="B124">
            <v>30</v>
          </cell>
          <cell r="H124" t="str">
            <v>sand</v>
          </cell>
          <cell r="I124">
            <v>2000</v>
          </cell>
          <cell r="J124" t="str">
            <v xml:space="preserve">kg </v>
          </cell>
          <cell r="K124">
            <v>1.4E-2</v>
          </cell>
        </row>
        <row r="125">
          <cell r="A125" t="str">
            <v>Sand lime brick</v>
          </cell>
          <cell r="B125">
            <v>60</v>
          </cell>
          <cell r="H125" t="str">
            <v>sand-lime brick</v>
          </cell>
          <cell r="I125">
            <v>1400</v>
          </cell>
          <cell r="J125" t="str">
            <v xml:space="preserve">kg </v>
          </cell>
          <cell r="K125">
            <v>0.13800000000000001</v>
          </cell>
        </row>
        <row r="126">
          <cell r="A126" t="str">
            <v>Sand-lime brick</v>
          </cell>
          <cell r="B126">
            <v>60</v>
          </cell>
          <cell r="H126" t="str">
            <v>sand-lime brick</v>
          </cell>
          <cell r="I126">
            <v>1400</v>
          </cell>
          <cell r="J126" t="str">
            <v xml:space="preserve">kg </v>
          </cell>
          <cell r="K126">
            <v>0.13800000000000001</v>
          </cell>
        </row>
        <row r="127">
          <cell r="A127" t="str">
            <v>Solid Oak (parquet)</v>
          </cell>
          <cell r="H127" t="str">
            <v>Solid beech / oak, kiln dried, planed</v>
          </cell>
          <cell r="I127">
            <v>675</v>
          </cell>
          <cell r="J127" t="str">
            <v xml:space="preserve">kg </v>
          </cell>
          <cell r="K127">
            <v>0.126</v>
          </cell>
        </row>
        <row r="128">
          <cell r="A128" t="str">
            <v>Solid Spruce / Fir / Larch</v>
          </cell>
          <cell r="B128">
            <v>30</v>
          </cell>
          <cell r="H128" t="str">
            <v>Solid wood spruce / fir / larch, air dried, planed</v>
          </cell>
          <cell r="I128">
            <v>485</v>
          </cell>
          <cell r="J128" t="str">
            <v xml:space="preserve">kg </v>
          </cell>
          <cell r="K128">
            <v>0.125</v>
          </cell>
        </row>
        <row r="129">
          <cell r="A129" t="str">
            <v>Solid Spruce / Fir / Larch (parquet)</v>
          </cell>
          <cell r="B129">
            <v>30</v>
          </cell>
          <cell r="H129" t="str">
            <v>Solid wood spruce / fir / larch, air dried, planed</v>
          </cell>
          <cell r="I129">
            <v>485</v>
          </cell>
          <cell r="J129" t="str">
            <v xml:space="preserve">kg </v>
          </cell>
          <cell r="K129">
            <v>0.125</v>
          </cell>
        </row>
        <row r="130">
          <cell r="A130" t="str">
            <v>Solid wood (m³)</v>
          </cell>
          <cell r="K130"/>
        </row>
        <row r="131">
          <cell r="A131" t="str">
            <v>Solid wood (spruce), raw</v>
          </cell>
          <cell r="B131"/>
          <cell r="K131"/>
        </row>
        <row r="132">
          <cell r="A132" t="str">
            <v>Steel (filled with quarry sand) - volume (m³)</v>
          </cell>
          <cell r="K132"/>
        </row>
        <row r="133">
          <cell r="A133" t="str">
            <v>Steel (filled with sand) (m³)</v>
          </cell>
          <cell r="B133"/>
          <cell r="K133"/>
        </row>
        <row r="134">
          <cell r="A134" t="str">
            <v>Stucco</v>
          </cell>
          <cell r="K134"/>
        </row>
        <row r="135">
          <cell r="A135" t="str">
            <v>Substrate for vegetation</v>
          </cell>
          <cell r="K135"/>
        </row>
        <row r="136">
          <cell r="A136" t="str">
            <v>Sun care Coating</v>
          </cell>
          <cell r="K136"/>
        </row>
        <row r="137">
          <cell r="A137" t="str">
            <v>Suspension ceiling lining with intermediate rock wool insulation (0.06 m)</v>
          </cell>
          <cell r="B137"/>
          <cell r="K137"/>
        </row>
        <row r="138">
          <cell r="A138" t="str">
            <v>Synthetic rubber mat with nubs</v>
          </cell>
          <cell r="B138"/>
          <cell r="K138"/>
        </row>
        <row r="139">
          <cell r="A139" t="str">
            <v>Tile / brick &amp; timber construction, battens</v>
          </cell>
          <cell r="B139"/>
          <cell r="K139"/>
        </row>
        <row r="140">
          <cell r="A140" t="str">
            <v>Timber battens</v>
          </cell>
          <cell r="B140">
            <v>30</v>
          </cell>
          <cell r="K140"/>
        </row>
        <row r="141">
          <cell r="A141" t="str">
            <v>Timber battens (30/60)</v>
          </cell>
          <cell r="B141">
            <v>30</v>
          </cell>
          <cell r="H141" t="str">
            <v>Glued laminated timber, UF bonded, dry area</v>
          </cell>
          <cell r="I141">
            <v>470</v>
          </cell>
          <cell r="J141" t="str">
            <v xml:space="preserve">kg </v>
          </cell>
          <cell r="K141">
            <v>0.44600000000000001</v>
          </cell>
        </row>
        <row r="142">
          <cell r="A142" t="str">
            <v>Timber battens (40/80) with intermediate rock wool insulation (60 kg/m³)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 xml:space="preserve">Timber battens (50/80) with intermediate rock wool insulation 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(60/130)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(60/30)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>Timber battens and air cavity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and counter battens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 xml:space="preserve">Timber battens and counter battens with air cavity 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 xml:space="preserve">Timber battens and counter battens with intermediate air space 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with intermediate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with intermediate air space 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with intermediate glass wool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 glass wool mat (30 kg/m³)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>Timber battens with intermediate insulation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>Timber battens with intermediate insulation (0.3 m) and installation gap (0.05 m)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rock wool insulation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 xml:space="preserve">Timber battens with rock wool (60 kg/m³ 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sand fill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cladding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>Timber frame construction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 xml:space="preserve">Timber frame construction 60/320 with intermediate cellulose insulation, timber ratio 12% 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frame construction with cellulose insulation (50 kg/m3)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 with intermediate cellulose fibre insulation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>timber frame construction with intermediate glass wool insulation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intermediate insulation (glass wool) (30 kg/m³)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 xml:space="preserve">Timber frame construction with intermediate rock wool insulation (60 kg/m³) 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Vapour barrier of polyethylene (PE)</v>
          </cell>
          <cell r="B167">
            <v>30</v>
          </cell>
          <cell r="H167" t="str">
            <v>Polyethylene (PE) vapor barrier</v>
          </cell>
          <cell r="I167">
            <v>920</v>
          </cell>
          <cell r="J167" t="str">
            <v xml:space="preserve">kg </v>
          </cell>
          <cell r="K167">
            <v>5.33</v>
          </cell>
        </row>
        <row r="168">
          <cell r="A168" t="str">
            <v>Vapour barrier of polypropylene nonwoven</v>
          </cell>
          <cell r="B168">
            <v>30</v>
          </cell>
          <cell r="K168"/>
        </row>
        <row r="169">
          <cell r="A169" t="str">
            <v>Wind paper</v>
          </cell>
          <cell r="B169">
            <v>30</v>
          </cell>
          <cell r="K169"/>
        </row>
        <row r="170">
          <cell r="A170" t="str">
            <v>Wood wool board, cement bonded</v>
          </cell>
          <cell r="B170">
            <v>30</v>
          </cell>
          <cell r="K170"/>
        </row>
        <row r="171">
          <cell r="A171" t="str">
            <v>Wood, aluminum clad</v>
          </cell>
          <cell r="B171">
            <v>30</v>
          </cell>
          <cell r="H171" t="str">
            <v>Exterior door, wood, aluminium-clad</v>
          </cell>
          <cell r="I171" t="str">
            <v xml:space="preserve">- </v>
          </cell>
          <cell r="J171" t="str">
            <v xml:space="preserve">m2 </v>
          </cell>
          <cell r="K171">
            <v>77.599999999999994</v>
          </cell>
        </row>
        <row r="172">
          <cell r="A172" t="str">
            <v>Metal-glass insert</v>
          </cell>
          <cell r="B172">
            <v>30</v>
          </cell>
        </row>
        <row r="173">
          <cell r="A173" t="str">
            <v xml:space="preserve">Metal with glass insert </v>
          </cell>
          <cell r="B173">
            <v>30</v>
          </cell>
        </row>
        <row r="174">
          <cell r="A174" t="str">
            <v xml:space="preserve">Wood, glass insert </v>
          </cell>
          <cell r="B174">
            <v>30</v>
          </cell>
          <cell r="H174" t="str">
            <v>Exterior door, wood, glass insert</v>
          </cell>
          <cell r="I174" t="str">
            <v xml:space="preserve">- </v>
          </cell>
          <cell r="J174" t="str">
            <v xml:space="preserve">m2 </v>
          </cell>
          <cell r="K174">
            <v>97.7</v>
          </cell>
        </row>
        <row r="175">
          <cell r="A175" t="str">
            <v>Wood/ aluminium, triple glazing</v>
          </cell>
          <cell r="B175">
            <v>30</v>
          </cell>
          <cell r="H175" t="str">
            <v>'window frame production, wood-metal, U=1.6 W/m2K' (kilogram, RoW, None)</v>
          </cell>
          <cell r="I175">
            <v>83.4</v>
          </cell>
          <cell r="J175" t="str">
            <v>kg</v>
          </cell>
          <cell r="K175">
            <v>0.13719999999999999</v>
          </cell>
        </row>
        <row r="176">
          <cell r="A176"/>
          <cell r="B176">
            <v>30</v>
          </cell>
          <cell r="H176" t="str">
            <v>Triple glazing, Ug value 0.6 W/m 2K, thickness 40 mm</v>
          </cell>
          <cell r="I176" t="str">
            <v xml:space="preserve">- </v>
          </cell>
          <cell r="J176" t="str">
            <v xml:space="preserve">m2 </v>
          </cell>
          <cell r="K176">
            <v>66.8</v>
          </cell>
        </row>
        <row r="177">
          <cell r="A177" t="str">
            <v>Wood/ aluminium, double glazing</v>
          </cell>
          <cell r="B177">
            <v>30</v>
          </cell>
          <cell r="H177" t="str">
            <v>'window frame production, wood-metal, U=1.6 W/m2K' (kilogram, RoW, None)</v>
          </cell>
          <cell r="I177">
            <v>83.4</v>
          </cell>
          <cell r="J177" t="str">
            <v>kg</v>
          </cell>
          <cell r="K177">
            <v>0.13719999999999999</v>
          </cell>
        </row>
        <row r="178">
          <cell r="A178"/>
          <cell r="B178">
            <v>30</v>
          </cell>
          <cell r="H178" t="str">
            <v>Double insulating glazing, Ug value 1.1 W/m 2K, thickness 24 mm</v>
          </cell>
          <cell r="I178" t="str">
            <v xml:space="preserve">- </v>
          </cell>
          <cell r="J178" t="str">
            <v xml:space="preserve">m2 </v>
          </cell>
          <cell r="K178">
            <v>43.7</v>
          </cell>
        </row>
        <row r="179">
          <cell r="A179" t="str">
            <v>Wood/ aluminium, transparent insulation</v>
          </cell>
          <cell r="B179">
            <v>30</v>
          </cell>
        </row>
        <row r="180">
          <cell r="A180" t="str">
            <v>Aluminium overhead light</v>
          </cell>
          <cell r="B180">
            <v>30</v>
          </cell>
        </row>
        <row r="181">
          <cell r="A181" t="str">
            <v>Wood, triple glazing</v>
          </cell>
          <cell r="B181">
            <v>30</v>
          </cell>
          <cell r="H181" t="str">
            <v>'window frame production, wood-metal, U=1.6 W/m2K' (kilogram, RoW, None)</v>
          </cell>
          <cell r="I181">
            <v>83.4</v>
          </cell>
          <cell r="J181" t="str">
            <v>kg</v>
          </cell>
          <cell r="K181">
            <v>0.13719999999999999</v>
          </cell>
        </row>
        <row r="182">
          <cell r="A182"/>
          <cell r="B182">
            <v>30</v>
          </cell>
          <cell r="H182" t="str">
            <v>Triple glazing, Ug value 0.6 W/m 2K, thickness 40 mm</v>
          </cell>
          <cell r="I182" t="str">
            <v xml:space="preserve">- </v>
          </cell>
          <cell r="J182" t="str">
            <v xml:space="preserve">m2 </v>
          </cell>
          <cell r="K182">
            <v>66.8</v>
          </cell>
        </row>
        <row r="183">
          <cell r="A183" t="str">
            <v xml:space="preserve">Wood, double glazing </v>
          </cell>
          <cell r="H183" t="str">
            <v>'window frame production, wood-metal, U=1.6 W/m2K' (kilogram, RoW, None)</v>
          </cell>
          <cell r="I183">
            <v>83.4</v>
          </cell>
          <cell r="J183" t="str">
            <v>kg</v>
          </cell>
          <cell r="K183">
            <v>0.13719999999999999</v>
          </cell>
        </row>
        <row r="184">
          <cell r="A184"/>
          <cell r="H184" t="str">
            <v>Double insulating glazing, Ug value 1.1 W/m 2K, thickness 24 mm</v>
          </cell>
          <cell r="I184" t="str">
            <v xml:space="preserve">- </v>
          </cell>
          <cell r="J184" t="str">
            <v xml:space="preserve">m2 </v>
          </cell>
          <cell r="K184">
            <v>43.7</v>
          </cell>
        </row>
        <row r="185">
          <cell r="A185" t="str">
            <v xml:space="preserve">Plastic, double glazing </v>
          </cell>
        </row>
        <row r="186">
          <cell r="A186" t="str">
            <v>Electricity</v>
          </cell>
          <cell r="H186" t="str">
            <v>'market for electricity, low voltage'</v>
          </cell>
          <cell r="J186" t="str">
            <v>kWh</v>
          </cell>
          <cell r="K186">
            <v>4.4990000000000002E-2</v>
          </cell>
        </row>
        <row r="187">
          <cell r="A187" t="str">
            <v>Combined with central heat generator: Electric heat pump water brine (135 kW)</v>
          </cell>
          <cell r="H187" t="str">
            <v>heat production, borehole heat exchanger, brine-water heat pump 10kW</v>
          </cell>
          <cell r="J187" t="str">
            <v>megajoule</v>
          </cell>
          <cell r="K187">
            <v>8.2799999999999992E-3</v>
          </cell>
        </row>
        <row r="188">
          <cell r="A188" t="str">
            <v>Combined with central heat generator: District heating</v>
          </cell>
          <cell r="H188" t="str">
            <v>heat, from municipal waste incineration to generic market for heat district or industrial, other than natural gas</v>
          </cell>
          <cell r="J188" t="str">
            <v>megajoule</v>
          </cell>
          <cell r="K188">
            <v>1.85E-4</v>
          </cell>
        </row>
        <row r="189">
          <cell r="A189" t="str">
            <v xml:space="preserve">Central hot water only, electric heat pump </v>
          </cell>
          <cell r="H189" t="str">
            <v>heat production, borehole heat exchanger, brine-water heat pump 10kW</v>
          </cell>
          <cell r="J189" t="str">
            <v>megajoule</v>
          </cell>
          <cell r="K189">
            <v>8.2799999999999992E-3</v>
          </cell>
        </row>
        <row r="190">
          <cell r="A190" t="str">
            <v>Combined with central heat generator: Electric heat pump water brine (16.7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Electric heat pump water brine (60 kW)</v>
          </cell>
          <cell r="H191" t="str">
            <v>heat production, borehole heat exchanger, brine-water heat pump 10kW</v>
          </cell>
          <cell r="J191" t="str">
            <v>megajoule</v>
          </cell>
          <cell r="K191">
            <v>8.2799999999999992E-3</v>
          </cell>
        </row>
        <row r="192">
          <cell r="A192" t="str">
            <v>Combined with central heat generator: Wood pellet heating (67.2 kW)</v>
          </cell>
        </row>
        <row r="193">
          <cell r="A193" t="str">
            <v>Central, hot water only: Modulating condensing boiler (kW 70)</v>
          </cell>
        </row>
        <row r="194">
          <cell r="A194" t="str">
            <v>Combined with central heat generator: Electric heat pump water brine (24.9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pump, air water (4.2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Near/ district heating from cogeneration</v>
          </cell>
          <cell r="H196" t="str">
            <v>heat, from municipal waste incineration to generic market for heat district or industrial, other than natural gas</v>
          </cell>
          <cell r="J196" t="str">
            <v>megajoule</v>
          </cell>
          <cell r="K196">
            <v>1.85E-4</v>
          </cell>
        </row>
        <row r="197">
          <cell r="A197" t="str">
            <v>Combined with central heat generator: Electric heat pump water brine (40.8 kW)</v>
          </cell>
          <cell r="H197" t="str">
            <v>heat production, borehole heat exchanger, brine-water heat pump 10kW</v>
          </cell>
          <cell r="J197" t="str">
            <v>megajoule</v>
          </cell>
          <cell r="K197">
            <v>8.2799999999999992E-3</v>
          </cell>
        </row>
        <row r="198">
          <cell r="A198" t="str">
            <v>Combined with central heat generator: Electric heat pump water brine (28.1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wood chips</v>
          </cell>
          <cell r="H199" t="str">
            <v>heat production, wood chips from industry, at furnace 300kW, state-of-the-art 2014' (megajoule, CH, None)</v>
          </cell>
          <cell r="K199">
            <v>7.1700000000000002E-3</v>
          </cell>
        </row>
        <row r="200">
          <cell r="A200" t="str">
            <v>lorry</v>
          </cell>
          <cell r="H200" t="str">
            <v>'market for transport, freight, lorry 28 metric ton, fatty acid methyl ester 100%' (ton kilometer, CH, None)</v>
          </cell>
          <cell r="K200">
            <v>0.11509999999999999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_info_Viola"/>
      <sheetName val="Construction_Heating"/>
      <sheetName val="components_thickness"/>
      <sheetName val="MI_heating_LCAdata"/>
      <sheetName val="U-Values_components"/>
      <sheetName val="U-Values_final"/>
    </sheetNames>
    <sheetDataSet>
      <sheetData sheetId="0">
        <row r="17">
          <cell r="C17">
            <v>2</v>
          </cell>
        </row>
        <row r="61">
          <cell r="C61">
            <v>350.4</v>
          </cell>
        </row>
      </sheetData>
      <sheetData sheetId="1">
        <row r="24">
          <cell r="B24">
            <v>73.099999999999994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A37" sqref="A37"/>
    </sheetView>
  </sheetViews>
  <sheetFormatPr defaultRowHeight="15" x14ac:dyDescent="0.25"/>
  <cols>
    <col min="1" max="1" width="71.5703125" bestFit="1" customWidth="1"/>
    <col min="2" max="4" width="11.85546875" bestFit="1" customWidth="1"/>
    <col min="5" max="6" width="13" bestFit="1" customWidth="1"/>
    <col min="7" max="9" width="12.5703125" bestFit="1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190.95</v>
      </c>
      <c r="C2">
        <v>149.1</v>
      </c>
      <c r="D2">
        <v>396.9</v>
      </c>
      <c r="E2">
        <v>372</v>
      </c>
      <c r="F2">
        <v>260</v>
      </c>
      <c r="G2">
        <v>128.69999999999999</v>
      </c>
      <c r="H2">
        <v>73</v>
      </c>
      <c r="I2">
        <v>339</v>
      </c>
      <c r="J2">
        <v>287</v>
      </c>
    </row>
    <row r="3" spans="1:10" x14ac:dyDescent="0.25">
      <c r="A3" t="s">
        <v>11</v>
      </c>
      <c r="E3">
        <v>3.5000000000000003E-2</v>
      </c>
      <c r="J3">
        <v>3.5000000000000003E-2</v>
      </c>
    </row>
    <row r="4" spans="1:10" x14ac:dyDescent="0.25">
      <c r="A4" t="s">
        <v>12</v>
      </c>
      <c r="D4">
        <v>0.16500000000000001</v>
      </c>
    </row>
    <row r="5" spans="1:10" x14ac:dyDescent="0.25">
      <c r="A5" t="s">
        <v>13</v>
      </c>
      <c r="F5">
        <v>3.0000000000000001E-3</v>
      </c>
    </row>
    <row r="6" spans="1:10" x14ac:dyDescent="0.25">
      <c r="A6" t="s">
        <v>14</v>
      </c>
      <c r="B6">
        <v>0.04</v>
      </c>
      <c r="C6">
        <v>0.05</v>
      </c>
      <c r="D6">
        <v>0.05</v>
      </c>
    </row>
    <row r="7" spans="1:10" x14ac:dyDescent="0.25">
      <c r="A7" t="s">
        <v>15</v>
      </c>
      <c r="B7">
        <v>0.22</v>
      </c>
    </row>
    <row r="8" spans="1:10" x14ac:dyDescent="0.25">
      <c r="A8" t="s">
        <v>16</v>
      </c>
      <c r="C8">
        <v>0.22</v>
      </c>
    </row>
    <row r="9" spans="1:10" x14ac:dyDescent="0.25">
      <c r="A9" t="s">
        <v>17</v>
      </c>
      <c r="F9">
        <v>0.25</v>
      </c>
      <c r="G9">
        <v>0.28000000000000003</v>
      </c>
    </row>
    <row r="10" spans="1:10" x14ac:dyDescent="0.25">
      <c r="A10" t="s">
        <v>18</v>
      </c>
      <c r="F10">
        <v>7.0000000000000007E-2</v>
      </c>
    </row>
    <row r="11" spans="1:10" x14ac:dyDescent="0.25">
      <c r="A11" t="s">
        <v>19</v>
      </c>
      <c r="D11">
        <v>0.03</v>
      </c>
    </row>
    <row r="12" spans="1:10" x14ac:dyDescent="0.25">
      <c r="A12" t="s">
        <v>20</v>
      </c>
      <c r="F12">
        <v>0.24</v>
      </c>
    </row>
    <row r="13" spans="1:10" x14ac:dyDescent="0.25">
      <c r="A13" t="s">
        <v>21</v>
      </c>
      <c r="E13">
        <v>2.1999999999999999E-2</v>
      </c>
    </row>
    <row r="14" spans="1:10" x14ac:dyDescent="0.25">
      <c r="A14" t="s">
        <v>22</v>
      </c>
      <c r="J14">
        <v>2.5000000000000001E-2</v>
      </c>
    </row>
    <row r="15" spans="1:10" x14ac:dyDescent="0.25">
      <c r="A15" t="s">
        <v>23</v>
      </c>
      <c r="J15">
        <v>0.26</v>
      </c>
    </row>
    <row r="16" spans="1:10" x14ac:dyDescent="0.25">
      <c r="A16" t="s">
        <v>24</v>
      </c>
      <c r="E16">
        <v>0.01</v>
      </c>
      <c r="I16">
        <v>1.4999999999999999E-2</v>
      </c>
    </row>
    <row r="17" spans="1:10" x14ac:dyDescent="0.25">
      <c r="A17" t="s">
        <v>25</v>
      </c>
      <c r="I17">
        <v>1.4999999999999999E-2</v>
      </c>
    </row>
    <row r="18" spans="1:10" x14ac:dyDescent="0.25">
      <c r="A18" t="s">
        <v>26</v>
      </c>
      <c r="B18">
        <v>0.4</v>
      </c>
    </row>
    <row r="19" spans="1:10" x14ac:dyDescent="0.25">
      <c r="A19" t="s">
        <v>27</v>
      </c>
      <c r="E19">
        <v>0.26</v>
      </c>
    </row>
    <row r="20" spans="1:10" x14ac:dyDescent="0.25">
      <c r="A20" t="s">
        <v>28</v>
      </c>
      <c r="F20">
        <v>1E-3</v>
      </c>
    </row>
    <row r="21" spans="1:10" x14ac:dyDescent="0.25">
      <c r="A21" t="s">
        <v>29</v>
      </c>
      <c r="C21">
        <v>0.18</v>
      </c>
    </row>
    <row r="22" spans="1:10" x14ac:dyDescent="0.25">
      <c r="A22" t="s">
        <v>30</v>
      </c>
      <c r="H22">
        <v>0.15</v>
      </c>
    </row>
    <row r="23" spans="1:10" x14ac:dyDescent="0.25">
      <c r="A23" t="s">
        <v>31</v>
      </c>
      <c r="C23">
        <v>1.4999999999999999E-2</v>
      </c>
      <c r="D23">
        <v>1.4999999999999999E-2</v>
      </c>
      <c r="E23">
        <v>0.02</v>
      </c>
    </row>
    <row r="24" spans="1:10" x14ac:dyDescent="0.25">
      <c r="A24" t="s">
        <v>32</v>
      </c>
      <c r="J24">
        <v>7.0000000000000007E-2</v>
      </c>
    </row>
    <row r="25" spans="1:10" x14ac:dyDescent="0.25">
      <c r="A25" t="s">
        <v>33</v>
      </c>
      <c r="E25">
        <v>0.08</v>
      </c>
      <c r="J25">
        <v>0.08</v>
      </c>
    </row>
    <row r="26" spans="1:10" x14ac:dyDescent="0.25">
      <c r="A26" t="s">
        <v>34</v>
      </c>
      <c r="D26">
        <v>0.06</v>
      </c>
    </row>
    <row r="27" spans="1:10" x14ac:dyDescent="0.25">
      <c r="A27" t="s">
        <v>35</v>
      </c>
      <c r="I27">
        <v>0.17499999999999999</v>
      </c>
    </row>
    <row r="28" spans="1:10" x14ac:dyDescent="0.25">
      <c r="A28" t="s">
        <v>36</v>
      </c>
      <c r="C28">
        <v>2.0000000000000001E-4</v>
      </c>
      <c r="D28">
        <v>2.0000000000000001E-4</v>
      </c>
    </row>
    <row r="31" spans="1:10" x14ac:dyDescent="0.25">
      <c r="A31" t="s">
        <v>66</v>
      </c>
      <c r="B31" t="s">
        <v>72</v>
      </c>
    </row>
    <row r="32" spans="1:10" x14ac:dyDescent="0.25">
      <c r="A32" t="s">
        <v>67</v>
      </c>
    </row>
    <row r="33" spans="1:2" x14ac:dyDescent="0.25">
      <c r="A33" t="s">
        <v>68</v>
      </c>
      <c r="B33">
        <v>6.36</v>
      </c>
    </row>
    <row r="36" spans="1:2" x14ac:dyDescent="0.25">
      <c r="A36" t="s">
        <v>69</v>
      </c>
      <c r="B36" t="s">
        <v>73</v>
      </c>
    </row>
    <row r="37" spans="1:2" x14ac:dyDescent="0.25">
      <c r="A37" t="s">
        <v>70</v>
      </c>
      <c r="B37">
        <v>0.48</v>
      </c>
    </row>
    <row r="38" spans="1:2" x14ac:dyDescent="0.25">
      <c r="A38" t="s">
        <v>71</v>
      </c>
      <c r="B38">
        <v>164.39</v>
      </c>
    </row>
  </sheetData>
  <autoFilter ref="A1:J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5" workbookViewId="0">
      <selection activeCell="A72" sqref="A72:B73"/>
    </sheetView>
  </sheetViews>
  <sheetFormatPr defaultRowHeight="15" x14ac:dyDescent="0.25"/>
  <cols>
    <col min="1" max="1" width="71.5703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190.95</v>
      </c>
    </row>
    <row r="3" spans="1:2" x14ac:dyDescent="0.25">
      <c r="A3" t="s">
        <v>14</v>
      </c>
      <c r="B3">
        <v>0.04</v>
      </c>
    </row>
    <row r="4" spans="1:2" x14ac:dyDescent="0.25">
      <c r="A4" t="s">
        <v>15</v>
      </c>
      <c r="B4">
        <v>0.22</v>
      </c>
    </row>
    <row r="5" spans="1:2" x14ac:dyDescent="0.25">
      <c r="A5" t="s">
        <v>26</v>
      </c>
      <c r="B5">
        <v>0.4</v>
      </c>
    </row>
    <row r="8" spans="1:2" x14ac:dyDescent="0.25">
      <c r="A8" t="s">
        <v>0</v>
      </c>
      <c r="B8" t="s">
        <v>2</v>
      </c>
    </row>
    <row r="9" spans="1:2" x14ac:dyDescent="0.25">
      <c r="A9" t="s">
        <v>10</v>
      </c>
      <c r="B9">
        <v>149.1</v>
      </c>
    </row>
    <row r="10" spans="1:2" x14ac:dyDescent="0.25">
      <c r="A10" t="s">
        <v>14</v>
      </c>
      <c r="B10">
        <v>0.05</v>
      </c>
    </row>
    <row r="11" spans="1:2" x14ac:dyDescent="0.25">
      <c r="A11" t="s">
        <v>16</v>
      </c>
      <c r="B11">
        <v>0.22</v>
      </c>
    </row>
    <row r="12" spans="1:2" x14ac:dyDescent="0.25">
      <c r="A12" t="s">
        <v>29</v>
      </c>
      <c r="B12">
        <v>0.18</v>
      </c>
    </row>
    <row r="13" spans="1:2" x14ac:dyDescent="0.25">
      <c r="A13" t="s">
        <v>31</v>
      </c>
      <c r="B13">
        <v>1.4999999999999999E-2</v>
      </c>
    </row>
    <row r="14" spans="1:2" x14ac:dyDescent="0.25">
      <c r="A14" t="s">
        <v>36</v>
      </c>
      <c r="B14">
        <v>2.0000000000000001E-4</v>
      </c>
    </row>
    <row r="17" spans="1:2" x14ac:dyDescent="0.25">
      <c r="A17" t="s">
        <v>0</v>
      </c>
      <c r="B17" t="s">
        <v>3</v>
      </c>
    </row>
    <row r="18" spans="1:2" x14ac:dyDescent="0.25">
      <c r="A18" t="s">
        <v>10</v>
      </c>
      <c r="B18">
        <v>396.9</v>
      </c>
    </row>
    <row r="19" spans="1:2" x14ac:dyDescent="0.25">
      <c r="A19" t="s">
        <v>12</v>
      </c>
      <c r="B19">
        <v>0.16500000000000001</v>
      </c>
    </row>
    <row r="20" spans="1:2" x14ac:dyDescent="0.25">
      <c r="A20" t="s">
        <v>14</v>
      </c>
      <c r="B20">
        <v>0.05</v>
      </c>
    </row>
    <row r="21" spans="1:2" x14ac:dyDescent="0.25">
      <c r="A21" t="s">
        <v>19</v>
      </c>
      <c r="B21">
        <v>0.03</v>
      </c>
    </row>
    <row r="22" spans="1:2" x14ac:dyDescent="0.25">
      <c r="A22" t="s">
        <v>31</v>
      </c>
      <c r="B22">
        <v>1.4999999999999999E-2</v>
      </c>
    </row>
    <row r="23" spans="1:2" x14ac:dyDescent="0.25">
      <c r="A23" t="s">
        <v>34</v>
      </c>
      <c r="B23">
        <v>0.06</v>
      </c>
    </row>
    <row r="24" spans="1:2" x14ac:dyDescent="0.25">
      <c r="A24" t="s">
        <v>36</v>
      </c>
      <c r="B24">
        <v>2.0000000000000001E-4</v>
      </c>
    </row>
    <row r="27" spans="1:2" x14ac:dyDescent="0.25">
      <c r="A27" t="s">
        <v>0</v>
      </c>
      <c r="B27" t="s">
        <v>4</v>
      </c>
    </row>
    <row r="28" spans="1:2" x14ac:dyDescent="0.25">
      <c r="A28" t="s">
        <v>10</v>
      </c>
      <c r="B28">
        <v>372</v>
      </c>
    </row>
    <row r="29" spans="1:2" x14ac:dyDescent="0.25">
      <c r="A29" t="s">
        <v>11</v>
      </c>
      <c r="B29">
        <v>3.5000000000000003E-2</v>
      </c>
    </row>
    <row r="30" spans="1:2" x14ac:dyDescent="0.25">
      <c r="A30" t="s">
        <v>21</v>
      </c>
      <c r="B30">
        <v>2.1999999999999999E-2</v>
      </c>
    </row>
    <row r="31" spans="1:2" x14ac:dyDescent="0.25">
      <c r="A31" t="s">
        <v>24</v>
      </c>
      <c r="B31">
        <v>0.01</v>
      </c>
    </row>
    <row r="32" spans="1:2" x14ac:dyDescent="0.25">
      <c r="A32" t="s">
        <v>27</v>
      </c>
      <c r="B32">
        <v>0.26</v>
      </c>
    </row>
    <row r="36" spans="1:2" x14ac:dyDescent="0.25">
      <c r="A36" t="s">
        <v>0</v>
      </c>
      <c r="B36" t="s">
        <v>5</v>
      </c>
    </row>
    <row r="37" spans="1:2" x14ac:dyDescent="0.25">
      <c r="A37" t="s">
        <v>10</v>
      </c>
      <c r="B37">
        <v>260</v>
      </c>
    </row>
    <row r="38" spans="1:2" x14ac:dyDescent="0.25">
      <c r="A38" t="s">
        <v>13</v>
      </c>
      <c r="B38">
        <v>3.0000000000000001E-3</v>
      </c>
    </row>
    <row r="39" spans="1:2" x14ac:dyDescent="0.25">
      <c r="A39" t="s">
        <v>17</v>
      </c>
      <c r="B39">
        <v>0.25</v>
      </c>
    </row>
    <row r="40" spans="1:2" x14ac:dyDescent="0.25">
      <c r="A40" t="s">
        <v>18</v>
      </c>
      <c r="B40">
        <v>7.0000000000000007E-2</v>
      </c>
    </row>
    <row r="41" spans="1:2" x14ac:dyDescent="0.25">
      <c r="A41" t="s">
        <v>20</v>
      </c>
      <c r="B41">
        <v>0.24</v>
      </c>
    </row>
    <row r="42" spans="1:2" x14ac:dyDescent="0.25">
      <c r="A42" t="s">
        <v>28</v>
      </c>
      <c r="B42">
        <v>1E-3</v>
      </c>
    </row>
    <row r="45" spans="1:2" x14ac:dyDescent="0.25">
      <c r="A45" t="s">
        <v>0</v>
      </c>
      <c r="B45" t="s">
        <v>6</v>
      </c>
    </row>
    <row r="46" spans="1:2" x14ac:dyDescent="0.25">
      <c r="A46" t="s">
        <v>10</v>
      </c>
      <c r="B46">
        <v>128.69999999999999</v>
      </c>
    </row>
    <row r="47" spans="1:2" x14ac:dyDescent="0.25">
      <c r="A47" t="s">
        <v>17</v>
      </c>
      <c r="B47">
        <v>0.28000000000000003</v>
      </c>
    </row>
    <row r="50" spans="1:2" x14ac:dyDescent="0.25">
      <c r="A50" t="s">
        <v>0</v>
      </c>
      <c r="B50" t="s">
        <v>7</v>
      </c>
    </row>
    <row r="51" spans="1:2" x14ac:dyDescent="0.25">
      <c r="A51" t="s">
        <v>10</v>
      </c>
      <c r="B51">
        <v>73</v>
      </c>
    </row>
    <row r="52" spans="1:2" x14ac:dyDescent="0.25">
      <c r="A52" t="s">
        <v>30</v>
      </c>
      <c r="B52">
        <v>0.15</v>
      </c>
    </row>
    <row r="55" spans="1:2" x14ac:dyDescent="0.25">
      <c r="A55" t="s">
        <v>0</v>
      </c>
      <c r="B55" t="s">
        <v>8</v>
      </c>
    </row>
    <row r="56" spans="1:2" x14ac:dyDescent="0.25">
      <c r="A56" t="s">
        <v>10</v>
      </c>
      <c r="B56">
        <v>339</v>
      </c>
    </row>
    <row r="57" spans="1:2" x14ac:dyDescent="0.25">
      <c r="A57" t="s">
        <v>24</v>
      </c>
      <c r="B57">
        <v>1.4999999999999999E-2</v>
      </c>
    </row>
    <row r="58" spans="1:2" x14ac:dyDescent="0.25">
      <c r="A58" t="s">
        <v>25</v>
      </c>
      <c r="B58">
        <v>1.4999999999999999E-2</v>
      </c>
    </row>
    <row r="59" spans="1:2" x14ac:dyDescent="0.25">
      <c r="A59" t="s">
        <v>35</v>
      </c>
      <c r="B59">
        <v>0.17499999999999999</v>
      </c>
    </row>
    <row r="62" spans="1:2" x14ac:dyDescent="0.25">
      <c r="A62" t="s">
        <v>0</v>
      </c>
      <c r="B62" t="s">
        <v>9</v>
      </c>
    </row>
    <row r="63" spans="1:2" x14ac:dyDescent="0.25">
      <c r="A63" t="s">
        <v>10</v>
      </c>
      <c r="B63">
        <v>287</v>
      </c>
    </row>
    <row r="64" spans="1:2" x14ac:dyDescent="0.25">
      <c r="A64" t="s">
        <v>11</v>
      </c>
      <c r="B64">
        <v>3.5000000000000003E-2</v>
      </c>
    </row>
    <row r="65" spans="1:2" x14ac:dyDescent="0.25">
      <c r="A65" t="s">
        <v>22</v>
      </c>
      <c r="B65">
        <v>2.5000000000000001E-2</v>
      </c>
    </row>
    <row r="66" spans="1:2" x14ac:dyDescent="0.25">
      <c r="A66" t="s">
        <v>23</v>
      </c>
      <c r="B66">
        <v>0.26</v>
      </c>
    </row>
    <row r="67" spans="1:2" x14ac:dyDescent="0.25">
      <c r="A67" t="s">
        <v>32</v>
      </c>
      <c r="B67">
        <v>7.0000000000000007E-2</v>
      </c>
    </row>
    <row r="68" spans="1:2" x14ac:dyDescent="0.25">
      <c r="A68" t="s">
        <v>33</v>
      </c>
      <c r="B68">
        <v>0.08</v>
      </c>
    </row>
    <row r="71" spans="1:2" x14ac:dyDescent="0.25">
      <c r="A71" t="s">
        <v>0</v>
      </c>
      <c r="B71" t="s">
        <v>66</v>
      </c>
    </row>
    <row r="72" spans="1:2" x14ac:dyDescent="0.25">
      <c r="A72" t="s">
        <v>10</v>
      </c>
      <c r="B72">
        <v>6.36</v>
      </c>
    </row>
    <row r="73" spans="1:2" x14ac:dyDescent="0.25">
      <c r="A73" t="s">
        <v>72</v>
      </c>
    </row>
    <row r="76" spans="1:2" x14ac:dyDescent="0.25">
      <c r="A76" t="s">
        <v>0</v>
      </c>
      <c r="B76" t="s">
        <v>66</v>
      </c>
    </row>
    <row r="77" spans="1:2" x14ac:dyDescent="0.25">
      <c r="A77" t="s">
        <v>10</v>
      </c>
      <c r="B77">
        <v>164.39</v>
      </c>
    </row>
    <row r="78" spans="1:2" x14ac:dyDescent="0.25">
      <c r="A7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tabSelected="1" topLeftCell="A102" workbookViewId="0">
      <selection activeCell="A87" sqref="A87"/>
    </sheetView>
  </sheetViews>
  <sheetFormatPr defaultRowHeight="15" x14ac:dyDescent="0.25"/>
  <cols>
    <col min="1" max="1" width="36.42578125" customWidth="1"/>
    <col min="2" max="2" width="23" customWidth="1"/>
    <col min="4" max="4" width="23.85546875" customWidth="1"/>
  </cols>
  <sheetData>
    <row r="1" spans="1:10" x14ac:dyDescent="0.25">
      <c r="A1" t="s">
        <v>45</v>
      </c>
      <c r="B1">
        <v>60</v>
      </c>
    </row>
    <row r="3" spans="1:10" x14ac:dyDescent="0.25">
      <c r="A3" t="s">
        <v>37</v>
      </c>
      <c r="B3" t="s">
        <v>38</v>
      </c>
      <c r="C3" t="s">
        <v>44</v>
      </c>
      <c r="D3" t="s">
        <v>39</v>
      </c>
      <c r="E3" t="s">
        <v>49</v>
      </c>
      <c r="F3" t="s">
        <v>40</v>
      </c>
      <c r="G3" t="s">
        <v>41</v>
      </c>
      <c r="H3" t="s">
        <v>42</v>
      </c>
      <c r="I3" t="s">
        <v>43</v>
      </c>
      <c r="J3" t="s">
        <v>85</v>
      </c>
    </row>
    <row r="4" spans="1:10" x14ac:dyDescent="0.25">
      <c r="A4" t="s">
        <v>0</v>
      </c>
      <c r="B4" s="1" t="s">
        <v>1</v>
      </c>
    </row>
    <row r="5" spans="1:10" x14ac:dyDescent="0.25">
      <c r="A5" t="s">
        <v>10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inventories'!B$2:B$167,MATCH($A6,'[1]Component wise inventories'!$A$2:$A$167,0))</f>
        <v>30</v>
      </c>
      <c r="D6" t="str">
        <f>INDEX('[1]Component wise inventories'!H$2:H$167,MATCH($A6,'[1]Component wise inventories'!$A$2:$A$167,0))</f>
        <v>Cement subfloor, 85 mm</v>
      </c>
      <c r="E6">
        <f>INDEX('[1]Component wise inventories'!I$2:I$167,MATCH($A6,'[1]Component wise inventories'!$A$2:$A$167,0))</f>
        <v>1850</v>
      </c>
      <c r="F6">
        <v>1850</v>
      </c>
      <c r="G6" t="str">
        <f>INDEX('[1]Component wise inventories'!J$2:J$167,MATCH($A6,'[1]Component wise inventories'!$A$2:$A$167,0))</f>
        <v xml:space="preserve">kg </v>
      </c>
      <c r="H6">
        <f>INDEX('[1]Component wise inventories'!K$2:K$167,MATCH($A6,'[1]Component wise inventories'!$A$2:$A$167,0))</f>
        <v>0.125</v>
      </c>
      <c r="I6">
        <f t="shared" ref="I6" si="0">B6*F6*H6*B$1/C6/B$1</f>
        <v>0.30833333333333335</v>
      </c>
      <c r="J6">
        <f>F6*B6*B$5*B$1/C6/1000</f>
        <v>28.2606</v>
      </c>
    </row>
    <row r="7" spans="1:10" x14ac:dyDescent="0.25">
      <c r="A7" t="s">
        <v>15</v>
      </c>
      <c r="B7">
        <v>0.22</v>
      </c>
      <c r="C7">
        <f>INDEX('[1]Component wise inventories'!B$2:B$167,MATCH($A7,'[1]Component wise inventories'!$A$2:$A$167,0))</f>
        <v>60</v>
      </c>
      <c r="D7" t="str">
        <f>INDEX('[1]Component wise inventories'!H$2:H$167,MATCH($A7,'[1]Component wise inventories'!$A$2:$A$167,0))</f>
        <v>civil engineering concrete (without reinforcement)</v>
      </c>
      <c r="E7">
        <f>INDEX('[1]Component wise inventories'!I$2:I$167,MATCH($A7,'[1]Component wise inventories'!$A$2:$A$167,0))</f>
        <v>2350</v>
      </c>
      <c r="F7">
        <v>2350</v>
      </c>
      <c r="G7" t="str">
        <f>INDEX('[1]Component wise inventories'!J$2:J$167,MATCH($A7,'[1]Component wise inventories'!$A$2:$A$167,0))</f>
        <v xml:space="preserve">kg </v>
      </c>
      <c r="H7">
        <f>INDEX('[1]Component wise inventories'!K$2:K$167,MATCH($A7,'[1]Component wise inventories'!$A$2:$A$167,0))</f>
        <v>1.4E-2</v>
      </c>
      <c r="I7">
        <f>B7*F7*H7*B$1/C7/B$1</f>
        <v>0.12063333333333334</v>
      </c>
      <c r="J7">
        <f t="shared" ref="J7:J9" si="1">F7*B7*B$5*B$1/C7/1000</f>
        <v>98.721149999999994</v>
      </c>
    </row>
    <row r="8" spans="1:10" x14ac:dyDescent="0.25">
      <c r="B8">
        <v>0.22</v>
      </c>
      <c r="C8">
        <v>60</v>
      </c>
      <c r="D8" t="s">
        <v>46</v>
      </c>
      <c r="E8">
        <v>80</v>
      </c>
      <c r="F8">
        <v>80</v>
      </c>
      <c r="G8" t="s">
        <v>47</v>
      </c>
      <c r="H8">
        <v>0.68200000000000005</v>
      </c>
      <c r="I8">
        <f>B8*F8*H8*B$1/C8/B$1</f>
        <v>0.20005333333333336</v>
      </c>
      <c r="J8">
        <f t="shared" si="1"/>
        <v>3.3607200000000002</v>
      </c>
    </row>
    <row r="9" spans="1:10" x14ac:dyDescent="0.25">
      <c r="A9" t="s">
        <v>26</v>
      </c>
      <c r="B9">
        <v>0.4</v>
      </c>
      <c r="C9">
        <f>INDEX('[1]Component wise inventories'!B$2:B$167,MATCH($A9,'[1]Component wise inventories'!$A$2:$A$167,0))</f>
        <v>60</v>
      </c>
      <c r="D9" t="str">
        <f>INDEX('[1]Component wise inventories'!H$2:H$167,MATCH($A9,'[1]Component wise inventories'!$A$2:$A$167,0))</f>
        <v>foam glass gravel</v>
      </c>
      <c r="E9" t="str">
        <f>INDEX('[1]Component wise inventories'!I$2:I$167,MATCH($A9,'[1]Component wise inventories'!$A$2:$A$167,0))</f>
        <v xml:space="preserve">125-150 </v>
      </c>
      <c r="F9">
        <f>275/2</f>
        <v>137.5</v>
      </c>
      <c r="G9" t="str">
        <f>INDEX('[1]Component wise inventories'!J$2:J$167,MATCH($A9,'[1]Component wise inventories'!$A$2:$A$167,0))</f>
        <v xml:space="preserve">kg </v>
      </c>
      <c r="H9">
        <f>INDEX('[1]Component wise inventories'!K$2:K$167,MATCH($A9,'[1]Component wise inventories'!$A$2:$A$167,0))</f>
        <v>0.155</v>
      </c>
      <c r="I9">
        <f>B9*F9*H9*B$1/C9/B$1</f>
        <v>0.14208333333333334</v>
      </c>
      <c r="J9">
        <f t="shared" si="1"/>
        <v>10.50225</v>
      </c>
    </row>
    <row r="10" spans="1:10" x14ac:dyDescent="0.25">
      <c r="I10" s="2">
        <f>SUM(I6:I9)</f>
        <v>0.77110333333333347</v>
      </c>
      <c r="J10" s="3"/>
    </row>
    <row r="12" spans="1:10" x14ac:dyDescent="0.25">
      <c r="A12" t="s">
        <v>0</v>
      </c>
      <c r="B12" s="1" t="s">
        <v>2</v>
      </c>
    </row>
    <row r="13" spans="1:10" x14ac:dyDescent="0.25">
      <c r="A13" t="s">
        <v>10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inventories'!B$2:B$167,MATCH($A14,'[1]Component wise inventories'!$A$2:$A$167,0))</f>
        <v>30</v>
      </c>
      <c r="D14" t="str">
        <f>INDEX('[1]Component wise inventories'!H$2:H$167,MATCH($A14,'[1]Component wise inventories'!$A$2:$A$167,0))</f>
        <v>Cement subfloor, 85 mm</v>
      </c>
      <c r="E14">
        <f>INDEX('[1]Component wise inventories'!I$2:I$167,MATCH($A14,'[1]Component wise inventories'!$A$2:$A$167,0))</f>
        <v>1850</v>
      </c>
      <c r="F14">
        <f>E14</f>
        <v>1850</v>
      </c>
      <c r="G14" t="str">
        <f>INDEX('[1]Component wise inventories'!J$2:J$167,MATCH($A14,'[1]Component wise inventories'!$A$2:$A$167,0))</f>
        <v xml:space="preserve">kg </v>
      </c>
      <c r="H14">
        <f>INDEX('[1]Component wise inventories'!K$2:K$167,MATCH($A14,'[1]Component wise inventories'!$A$2:$A$167,0))</f>
        <v>0.125</v>
      </c>
      <c r="I14">
        <f>B14*F14*H14*B$1/C14/B$1</f>
        <v>0.38541666666666669</v>
      </c>
      <c r="J14">
        <f>F14*B14*B$13*B$1/C14/1000</f>
        <v>27.583500000000001</v>
      </c>
    </row>
    <row r="15" spans="1:10" x14ac:dyDescent="0.25">
      <c r="A15" t="s">
        <v>16</v>
      </c>
      <c r="B15">
        <v>0.22</v>
      </c>
      <c r="C15">
        <f>INDEX('[1]Component wise inventories'!B$2:B$167,MATCH($A15,'[1]Component wise inventories'!$A$2:$A$167,0))</f>
        <v>60</v>
      </c>
      <c r="D15" t="str">
        <f>INDEX('[1]Component wise inventories'!H$2:H$167,MATCH($A15,'[1]Component wise inventories'!$A$2:$A$167,0))</f>
        <v>civil engineering concrete (without reinforcement)</v>
      </c>
      <c r="E15">
        <f>INDEX('[1]Component wise inventories'!I$2:I$167,MATCH($A15,'[1]Component wise inventories'!$A$2:$A$167,0))</f>
        <v>2350</v>
      </c>
      <c r="F15">
        <f t="shared" ref="F15:F19" si="2">E15</f>
        <v>2350</v>
      </c>
      <c r="G15" t="str">
        <f>INDEX('[1]Component wise inventories'!J$2:J$167,MATCH($A15,'[1]Component wise inventories'!$A$2:$A$167,0))</f>
        <v xml:space="preserve">kg </v>
      </c>
      <c r="H15">
        <f>INDEX('[1]Component wise inventories'!K$2:K$167,MATCH($A15,'[1]Component wise inventories'!$A$2:$A$167,0))</f>
        <v>1.4E-2</v>
      </c>
      <c r="I15">
        <f t="shared" ref="I15:I19" si="3">B15*F15*H15*B$1/C15/B$1</f>
        <v>0.12063333333333334</v>
      </c>
      <c r="J15">
        <f t="shared" ref="J15:J19" si="4">F15*B15*B$5*B$1/C15/1000</f>
        <v>98.721149999999994</v>
      </c>
    </row>
    <row r="16" spans="1:10" x14ac:dyDescent="0.25">
      <c r="B16">
        <v>0.22</v>
      </c>
      <c r="C16">
        <v>60</v>
      </c>
      <c r="D16" t="s">
        <v>46</v>
      </c>
      <c r="E16">
        <v>80</v>
      </c>
      <c r="F16">
        <v>80</v>
      </c>
      <c r="G16" t="s">
        <v>47</v>
      </c>
      <c r="H16">
        <v>0.68200000000000005</v>
      </c>
      <c r="I16">
        <f t="shared" si="3"/>
        <v>0.20005333333333336</v>
      </c>
      <c r="J16">
        <f t="shared" si="4"/>
        <v>3.3607200000000002</v>
      </c>
    </row>
    <row r="17" spans="1:11" x14ac:dyDescent="0.25">
      <c r="A17" s="5" t="s">
        <v>60</v>
      </c>
      <c r="B17">
        <v>0.18</v>
      </c>
      <c r="C17">
        <f>INDEX('[1]Component wise inventories'!B$2:B$167,MATCH($A17,'[1]Component wise inventories'!$A$2:$A$167,0))</f>
        <v>30</v>
      </c>
      <c r="D17" t="str">
        <f>INDEX('[1]Component wise inventories'!H$2:H$167,MATCH($A17,'[1]Component wise inventories'!$A$2:$A$167,0))</f>
        <v>Polyurethane (PUR/PIR)</v>
      </c>
      <c r="E17">
        <f>INDEX('[1]Component wise inventories'!I$2:I$167,MATCH($A17,'[1]Component wise inventories'!$A$2:$A$167,0))</f>
        <v>30</v>
      </c>
      <c r="F17">
        <f t="shared" si="2"/>
        <v>30</v>
      </c>
      <c r="G17" t="str">
        <f>INDEX('[1]Component wise inventories'!J$2:J$167,MATCH($A17,'[1]Component wise inventories'!$A$2:$A$167,0))</f>
        <v xml:space="preserve">kg </v>
      </c>
      <c r="H17">
        <f>INDEX('[1]Component wise inventories'!K$2:K$167,MATCH($A17,'[1]Component wise inventories'!$A$2:$A$167,0))</f>
        <v>7.52</v>
      </c>
      <c r="I17">
        <f t="shared" si="3"/>
        <v>1.3535999999999999</v>
      </c>
      <c r="J17">
        <f t="shared" si="4"/>
        <v>2.0622599999999998</v>
      </c>
    </row>
    <row r="18" spans="1:11" x14ac:dyDescent="0.25">
      <c r="A18" t="s">
        <v>31</v>
      </c>
      <c r="B18">
        <v>1.4999999999999999E-2</v>
      </c>
      <c r="C18">
        <f>INDEX('[1]Component wise inventories'!B$2:B$167,MATCH($A18,'[1]Component wise inventories'!$A$2:$A$167,0))</f>
        <v>30</v>
      </c>
      <c r="D18" t="str">
        <f>INDEX('[1]Component wise inventories'!H$2:H$167,MATCH($A18,'[1]Component wise inventories'!$A$2:$A$167,0))</f>
        <v>Solid wood spruce / fir / larch, air dried, planed</v>
      </c>
      <c r="E18">
        <f>INDEX('[1]Component wise inventories'!I$2:I$167,MATCH($A18,'[1]Component wise inventories'!$A$2:$A$167,0))</f>
        <v>485</v>
      </c>
      <c r="F18">
        <f t="shared" si="2"/>
        <v>485</v>
      </c>
      <c r="G18" t="str">
        <f>INDEX('[1]Component wise inventories'!J$2:J$167,MATCH($A18,'[1]Component wise inventories'!$A$2:$A$167,0))</f>
        <v xml:space="preserve">kg </v>
      </c>
      <c r="H18">
        <f>INDEX('[1]Component wise inventories'!K$2:K$167,MATCH($A18,'[1]Component wise inventories'!$A$2:$A$167,0))</f>
        <v>0.125</v>
      </c>
      <c r="I18">
        <f t="shared" si="3"/>
        <v>3.0312499999999999E-2</v>
      </c>
      <c r="J18">
        <f t="shared" si="4"/>
        <v>2.7783224999999998</v>
      </c>
      <c r="K18" s="8" t="s">
        <v>50</v>
      </c>
    </row>
    <row r="19" spans="1:11" x14ac:dyDescent="0.25">
      <c r="A19" t="s">
        <v>36</v>
      </c>
      <c r="B19">
        <v>2.0000000000000001E-4</v>
      </c>
      <c r="C19">
        <f>INDEX('[1]Component wise inventories'!B$2:B$167,MATCH($A19,'[1]Component wise inventories'!$A$2:$A$167,0))</f>
        <v>30</v>
      </c>
      <c r="D19" t="str">
        <f>INDEX('[1]Component wise inventories'!H$2:H$167,MATCH($A19,'[1]Component wise inventories'!$A$2:$A$167,0))</f>
        <v>Polyethylene (PE) vapor barrier</v>
      </c>
      <c r="E19">
        <v>80</v>
      </c>
      <c r="F19">
        <f t="shared" si="2"/>
        <v>80</v>
      </c>
      <c r="G19" t="str">
        <f>INDEX('[1]Component wise inventories'!J$2:J$167,MATCH($A19,'[1]Component wise inventories'!$A$2:$A$167,0))</f>
        <v xml:space="preserve">kg </v>
      </c>
      <c r="H19">
        <f>INDEX('[1]Component wise inventories'!K$2:K$167,MATCH($A19,'[1]Component wise inventories'!$A$2:$A$167,0))</f>
        <v>5.33</v>
      </c>
      <c r="I19">
        <f t="shared" si="3"/>
        <v>2.842666666666667E-3</v>
      </c>
      <c r="J19">
        <f t="shared" si="4"/>
        <v>6.1103999999999993E-3</v>
      </c>
    </row>
    <row r="20" spans="1:11" x14ac:dyDescent="0.25">
      <c r="I20" s="2">
        <f>SUM(I14:I19)</f>
        <v>2.0928584999999997</v>
      </c>
      <c r="J20" s="3"/>
    </row>
    <row r="22" spans="1:11" x14ac:dyDescent="0.25">
      <c r="A22" t="s">
        <v>0</v>
      </c>
      <c r="B22" s="1" t="s">
        <v>3</v>
      </c>
    </row>
    <row r="23" spans="1:11" x14ac:dyDescent="0.25">
      <c r="A23" t="s">
        <v>10</v>
      </c>
      <c r="B23">
        <v>396.9</v>
      </c>
    </row>
    <row r="24" spans="1:11" x14ac:dyDescent="0.25">
      <c r="A24" t="s">
        <v>12</v>
      </c>
      <c r="B24">
        <v>0.16500000000000001</v>
      </c>
      <c r="C24">
        <f>INDEX('[1]Component wise inventories'!B$2:B$167,MATCH($A24,'[1]Component wise inventories'!$A$2:$A$167,0))</f>
        <v>60</v>
      </c>
      <c r="D24" t="str">
        <f>INDEX('[1]Component wise inventories'!H$2:H$167,MATCH($A24,'[1]Component wise inventories'!$A$2:$A$167,0))</f>
        <v>3-layer solid wood panel, PVAc bonded</v>
      </c>
      <c r="E24">
        <f>INDEX('[1]Component wise inventories'!I$2:I$167,MATCH($A24,'[1]Component wise inventories'!$A$2:$A$167,0))</f>
        <v>470</v>
      </c>
      <c r="F24">
        <f>E24</f>
        <v>470</v>
      </c>
      <c r="G24" t="str">
        <f>INDEX('[1]Component wise inventories'!J$2:J$167,MATCH($A24,'[1]Component wise inventories'!$A$2:$A$167,0))</f>
        <v xml:space="preserve">kg </v>
      </c>
      <c r="H24">
        <f>INDEX('[1]Component wise inventories'!K$2:K$167,MATCH($A24,'[1]Component wise inventories'!$A$2:$A$167,0))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inventories'!B$2:B$167,MATCH($A25,'[1]Component wise inventories'!$A$2:$A$167,0))</f>
        <v>30</v>
      </c>
      <c r="D25" t="str">
        <f>INDEX('[1]Component wise inventories'!H$2:H$167,MATCH($A25,'[1]Component wise inventories'!$A$2:$A$167,0))</f>
        <v>Cement subfloor, 85 mm</v>
      </c>
      <c r="E25">
        <f>INDEX('[1]Component wise inventories'!I$2:I$167,MATCH($A25,'[1]Component wise inventories'!$A$2:$A$167,0))</f>
        <v>1850</v>
      </c>
      <c r="F25">
        <f t="shared" ref="F25:F30" si="5">E25</f>
        <v>1850</v>
      </c>
      <c r="G25" t="str">
        <f>INDEX('[1]Component wise inventories'!J$2:J$167,MATCH($A25,'[1]Component wise inventories'!$A$2:$A$167,0))</f>
        <v xml:space="preserve">kg </v>
      </c>
      <c r="H25">
        <f>INDEX('[1]Component wise inventories'!K$2:K$167,MATCH($A25,'[1]Component wise inventories'!$A$2:$A$167,0))</f>
        <v>0.125</v>
      </c>
      <c r="I25">
        <f t="shared" ref="I25:I30" si="6">B25*F25*H25*B$1/C25/B$1</f>
        <v>0.38541666666666669</v>
      </c>
      <c r="J25">
        <f t="shared" ref="J25:J30" si="7">F25*B25*B$23*B$1/C25/1000</f>
        <v>73.426500000000004</v>
      </c>
    </row>
    <row r="26" spans="1:11" x14ac:dyDescent="0.25">
      <c r="A26" t="s">
        <v>19</v>
      </c>
      <c r="B26">
        <v>0.03</v>
      </c>
      <c r="C26">
        <f>INDEX('[1]Component wise inventories'!B$2:B$167,MATCH($A26,'[1]Component wise inventories'!$A$2:$A$167,0))</f>
        <v>30</v>
      </c>
      <c r="D26" t="str">
        <f>INDEX('[1]Component wise inventories'!H$2:H$167,MATCH($A26,'[1]Component wise inventories'!$A$2:$A$167,0))</f>
        <v>Expanded polystyrene (EPS)</v>
      </c>
      <c r="E26">
        <f>INDEX('[1]Component wise inventories'!I$2:I$167,MATCH($A26,'[1]Component wise inventories'!$A$2:$A$167,0))</f>
        <v>30</v>
      </c>
      <c r="F26">
        <v>30</v>
      </c>
      <c r="G26" t="str">
        <f>INDEX('[1]Component wise inventories'!J$2:J$167,MATCH($A26,'[1]Component wise inventories'!$A$2:$A$167,0))</f>
        <v xml:space="preserve">kg </v>
      </c>
      <c r="H26">
        <f>INDEX('[1]Component wise inventories'!K$2:K$167,MATCH($A26,'[1]Component wise inventories'!$A$2:$A$167,0))</f>
        <v>7.64</v>
      </c>
      <c r="I26">
        <f t="shared" si="6"/>
        <v>0.22919999999999999</v>
      </c>
      <c r="J26">
        <f t="shared" si="7"/>
        <v>0.71441999999999983</v>
      </c>
    </row>
    <row r="27" spans="1:11" x14ac:dyDescent="0.25">
      <c r="A27" t="s">
        <v>31</v>
      </c>
      <c r="B27">
        <v>1.4999999999999999E-2</v>
      </c>
      <c r="C27">
        <f>INDEX('[1]Component wise inventories'!B$2:B$167,MATCH($A27,'[1]Component wise inventories'!$A$2:$A$167,0))</f>
        <v>30</v>
      </c>
      <c r="D27" t="str">
        <f>INDEX('[1]Component wise inventories'!H$2:H$167,MATCH($A27,'[1]Component wise inventories'!$A$2:$A$167,0))</f>
        <v>Solid wood spruce / fir / larch, air dried, planed</v>
      </c>
      <c r="E27">
        <f>INDEX('[1]Component wise inventories'!I$2:I$167,MATCH($A27,'[1]Component wise inventories'!$A$2:$A$167,0))</f>
        <v>485</v>
      </c>
      <c r="F27">
        <f t="shared" si="5"/>
        <v>485</v>
      </c>
      <c r="G27" t="str">
        <f>INDEX('[1]Component wise inventories'!J$2:J$167,MATCH($A27,'[1]Component wise inventories'!$A$2:$A$167,0))</f>
        <v xml:space="preserve">kg </v>
      </c>
      <c r="H27">
        <f>INDEX('[1]Component wise inventories'!K$2:K$167,MATCH($A27,'[1]Component wise inventories'!$A$2:$A$167,0))</f>
        <v>0.125</v>
      </c>
      <c r="I27">
        <f t="shared" si="6"/>
        <v>3.0312499999999999E-2</v>
      </c>
      <c r="J27">
        <f t="shared" si="7"/>
        <v>5.7748949999999999</v>
      </c>
    </row>
    <row r="28" spans="1:11" x14ac:dyDescent="0.25">
      <c r="A28" t="s">
        <v>34</v>
      </c>
      <c r="B28">
        <v>0.06</v>
      </c>
      <c r="C28">
        <f>INDEX('[1]Component wise inventories'!B$2:B$167,MATCH($A28,'[1]Component wise inventories'!$A$2:$A$167,0))</f>
        <v>30</v>
      </c>
      <c r="D28" t="str">
        <f>INDEX('[1]Component wise inventories'!H$2:H$167,MATCH($A28,'[1]Component wise inventories'!$A$2:$A$167,0))</f>
        <v>Glued laminated timber, UF bonded, dry area</v>
      </c>
      <c r="E28">
        <f>INDEX('[1]Component wise inventories'!I$2:I$167,MATCH($A28,'[1]Component wise inventories'!$A$2:$A$167,0))</f>
        <v>470</v>
      </c>
      <c r="F28">
        <f t="shared" si="5"/>
        <v>470</v>
      </c>
      <c r="G28" t="str">
        <f>INDEX('[1]Component wise inventories'!J$2:J$167,MATCH($A28,'[1]Component wise inventories'!$A$2:$A$167,0))</f>
        <v xml:space="preserve">kg </v>
      </c>
      <c r="H28">
        <f>INDEX('[1]Component wise inventories'!K$2:K$167,MATCH($A28,'[1]Component wise inventories'!$A$2:$A$167,0))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51</v>
      </c>
    </row>
    <row r="29" spans="1:11" x14ac:dyDescent="0.25">
      <c r="B29">
        <v>0.06</v>
      </c>
      <c r="C29">
        <v>30</v>
      </c>
      <c r="D29" t="s">
        <v>53</v>
      </c>
      <c r="E29">
        <v>2000</v>
      </c>
      <c r="F29">
        <f t="shared" si="5"/>
        <v>2000</v>
      </c>
      <c r="G29" t="s">
        <v>47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52</v>
      </c>
    </row>
    <row r="30" spans="1:11" x14ac:dyDescent="0.25">
      <c r="A30" t="s">
        <v>36</v>
      </c>
      <c r="B30">
        <v>2.0000000000000001E-4</v>
      </c>
      <c r="C30">
        <f>INDEX('[1]Component wise inventories'!B$2:B$167,MATCH($A30,'[1]Component wise inventories'!$A$2:$A$167,0))</f>
        <v>30</v>
      </c>
      <c r="D30" t="str">
        <f>INDEX('[1]Component wise inventories'!H$2:H$167,MATCH($A30,'[1]Component wise inventories'!$A$2:$A$167,0))</f>
        <v>Polyethylene (PE) vapor barrier</v>
      </c>
      <c r="E30">
        <f>INDEX('[1]Component wise inventories'!I$2:I$167,MATCH($A30,'[1]Component wise inventories'!$A$2:$A$167,0))</f>
        <v>920</v>
      </c>
      <c r="F30">
        <f t="shared" si="5"/>
        <v>920</v>
      </c>
      <c r="G30" t="str">
        <f>INDEX('[1]Component wise inventories'!J$2:J$167,MATCH($A30,'[1]Component wise inventories'!$A$2:$A$167,0))</f>
        <v xml:space="preserve">kg </v>
      </c>
      <c r="H30">
        <f>INDEX('[1]Component wise inventories'!K$2:K$167,MATCH($A30,'[1]Component wise inventories'!$A$2:$A$167,0))</f>
        <v>5.33</v>
      </c>
      <c r="I30">
        <f t="shared" si="6"/>
        <v>3.2690666666666666E-2</v>
      </c>
      <c r="J30">
        <f t="shared" si="7"/>
        <v>0.14605919999999997</v>
      </c>
    </row>
    <row r="31" spans="1:11" x14ac:dyDescent="0.25">
      <c r="I31" s="2">
        <f>SUM(I24:I30)</f>
        <v>1.4386565333333337</v>
      </c>
      <c r="J31" s="3"/>
    </row>
    <row r="33" spans="1:11" x14ac:dyDescent="0.25">
      <c r="A33" t="s">
        <v>0</v>
      </c>
      <c r="B33" s="1" t="s">
        <v>4</v>
      </c>
    </row>
    <row r="34" spans="1:11" x14ac:dyDescent="0.25">
      <c r="A34" t="s">
        <v>10</v>
      </c>
      <c r="B34">
        <v>372</v>
      </c>
    </row>
    <row r="35" spans="1:11" x14ac:dyDescent="0.25">
      <c r="A35" t="s">
        <v>11</v>
      </c>
      <c r="B35">
        <v>3.5000000000000003E-2</v>
      </c>
      <c r="C35">
        <f>INDEX('[1]Component wise inventories'!B$2:B$167,MATCH($A35,'[1]Component wise inventories'!$A$2:$A$167,0))</f>
        <v>60</v>
      </c>
      <c r="D35" t="str">
        <f>INDEX('[1]Component wise inventories'!H$2:H$167,MATCH($A35,'[1]Component wise inventories'!$A$2:$A$167,0))</f>
        <v>3-layer solid wood panel, PVAc bonded</v>
      </c>
      <c r="E35">
        <f>INDEX('[1]Component wise inventories'!I$2:I$167,MATCH($A35,'[1]Component wise inventories'!$A$2:$A$167,0))</f>
        <v>470</v>
      </c>
      <c r="F35">
        <f>E35</f>
        <v>470</v>
      </c>
      <c r="G35" t="str">
        <f>INDEX('[1]Component wise inventories'!J$2:J$167,MATCH($A35,'[1]Component wise inventories'!$A$2:$A$167,0))</f>
        <v xml:space="preserve">kg </v>
      </c>
      <c r="H35">
        <f>INDEX('[1]Component wise inventories'!K$2:K$167,MATCH($A35,'[1]Component wise inventories'!$A$2:$A$167,0))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21</v>
      </c>
      <c r="B36">
        <v>2.1999999999999999E-2</v>
      </c>
      <c r="C36">
        <f>INDEX('[1]Component wise inventories'!B$2:B$167,MATCH($A36,'[1]Component wise inventories'!$A$2:$A$167,0))</f>
        <v>30</v>
      </c>
      <c r="D36" t="str">
        <f>INDEX('[1]Component wise inventories'!H$2:H$167,MATCH($A36,'[1]Component wise inventories'!$A$2:$A$167,0))</f>
        <v>Medium density fibreboard (MDF), UF bonded</v>
      </c>
      <c r="E36">
        <f>INDEX('[1]Component wise inventories'!I$2:I$167,MATCH($A36,'[1]Component wise inventories'!$A$2:$A$167,0))</f>
        <v>685</v>
      </c>
      <c r="F36">
        <f t="shared" ref="F36:F41" si="8">E36</f>
        <v>685</v>
      </c>
      <c r="G36" t="str">
        <f>INDEX('[1]Component wise inventories'!J$2:J$167,MATCH($A36,'[1]Component wise inventories'!$A$2:$A$167,0))</f>
        <v xml:space="preserve">kg </v>
      </c>
      <c r="H36">
        <f>INDEX('[1]Component wise inventories'!K$2:K$167,MATCH($A36,'[1]Component wise inventories'!$A$2:$A$167,0))</f>
        <v>1.04</v>
      </c>
      <c r="I36">
        <f>B36*F36*H36*B$1/C36/B$1</f>
        <v>0.52242666666666659</v>
      </c>
      <c r="J36">
        <f t="shared" ref="J36:J37" si="9">F36*B36*B$34*B$1/C36/1000</f>
        <v>11.212079999999998</v>
      </c>
    </row>
    <row r="37" spans="1:11" x14ac:dyDescent="0.25">
      <c r="A37" t="s">
        <v>24</v>
      </c>
      <c r="B37">
        <v>0.01</v>
      </c>
      <c r="C37">
        <f>INDEX('[1]Component wise inventories'!B$2:B$167,MATCH($A37,'[1]Component wise inventories'!$A$2:$A$167,0))</f>
        <v>30</v>
      </c>
      <c r="D37" t="str">
        <f>INDEX('[1]Component wise inventories'!H$2:H$167,MATCH($A37,'[1]Component wise inventories'!$A$2:$A$167,0))</f>
        <v>gypsum-lime plaster</v>
      </c>
      <c r="E37">
        <f>INDEX('[1]Component wise inventories'!I$2:I$167,MATCH($A37,'[1]Component wise inventories'!$A$2:$A$167,0))</f>
        <v>925</v>
      </c>
      <c r="F37">
        <f t="shared" si="8"/>
        <v>925</v>
      </c>
      <c r="G37" t="str">
        <f>INDEX('[1]Component wise inventories'!J$2:J$167,MATCH($A37,'[1]Component wise inventories'!$A$2:$A$167,0))</f>
        <v xml:space="preserve">kg </v>
      </c>
      <c r="H37">
        <f>INDEX('[1]Component wise inventories'!K$2:K$167,MATCH($A37,'[1]Component wise inventories'!$A$2:$A$167,0))</f>
        <v>0.155</v>
      </c>
      <c r="I37">
        <f t="shared" ref="I37" si="10">B37*F37*H37*B$1/C37/B$1</f>
        <v>4.779166666666667E-2</v>
      </c>
      <c r="J37">
        <f t="shared" si="9"/>
        <v>6.8819999999999997</v>
      </c>
    </row>
    <row r="38" spans="1:11" x14ac:dyDescent="0.25">
      <c r="A38" t="s">
        <v>27</v>
      </c>
      <c r="B38">
        <v>0.26</v>
      </c>
      <c r="C38">
        <f>INDEX('[1]Component wise inventories'!B$2:B$167,MATCH($A38,'[1]Component wise inventories'!$A$2:$A$167,0))</f>
        <v>30</v>
      </c>
      <c r="D38" t="str">
        <f>INDEX('[1]Component wise inventories'!H$2:H$167,MATCH($A38,'[1]Component wise inventories'!$A$2:$A$167,0))</f>
        <v>Glued laminated timber, UF bonded, dry area</v>
      </c>
      <c r="E38">
        <f>INDEX('[1]Component wise inventories'!I$2:I$167,MATCH($A38,'[1]Component wise inventories'!$A$2:$A$167,0))</f>
        <v>470</v>
      </c>
      <c r="F38">
        <f t="shared" si="8"/>
        <v>470</v>
      </c>
      <c r="G38" t="str">
        <f>INDEX('[1]Component wise inventories'!J$2:J$167,MATCH($A38,'[1]Component wise inventories'!$A$2:$A$167,0))</f>
        <v xml:space="preserve">kg </v>
      </c>
      <c r="H38">
        <f>INDEX('[1]Component wise inventories'!K$2:K$167,MATCH($A38,'[1]Component wise inventories'!$A$2:$A$167,0))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6">
        <v>0.2</v>
      </c>
    </row>
    <row r="39" spans="1:11" x14ac:dyDescent="0.25">
      <c r="B39">
        <v>0.26</v>
      </c>
      <c r="C39">
        <v>30</v>
      </c>
      <c r="D39" t="s">
        <v>59</v>
      </c>
      <c r="E39">
        <v>60</v>
      </c>
      <c r="F39">
        <v>60</v>
      </c>
      <c r="G39" t="s">
        <v>47</v>
      </c>
      <c r="H39">
        <v>1.1299999999999999</v>
      </c>
      <c r="I39">
        <f>B39*F39*H39*B$1/C39/B$1*K39</f>
        <v>0.47008000000000005</v>
      </c>
      <c r="J39">
        <f t="shared" ref="J39:J42" si="11">F39*B39*B$34*B$1/C39/1000*K39</f>
        <v>9.2851200000000009</v>
      </c>
      <c r="K39" s="6">
        <v>0.8</v>
      </c>
    </row>
    <row r="40" spans="1:11" x14ac:dyDescent="0.25">
      <c r="A40" t="s">
        <v>61</v>
      </c>
      <c r="B40">
        <v>0.02</v>
      </c>
      <c r="C40">
        <f>INDEX('[1]Component wise inventories'!B$2:B$167,MATCH($A40,'[1]Component wise inventories'!$A$2:$A$167,0))</f>
        <v>30</v>
      </c>
      <c r="D40" t="str">
        <f>INDEX('[1]Component wise inventories'!H$2:H$167,MATCH($A40,'[1]Component wise inventories'!$A$2:$A$167,0))</f>
        <v>Solid wood spruce / fir / larch, air dried, planed</v>
      </c>
      <c r="E40">
        <f>INDEX('[1]Component wise inventories'!I$2:I$167,MATCH($A40,'[1]Component wise inventories'!$A$2:$A$167,0))</f>
        <v>485</v>
      </c>
      <c r="F40">
        <f t="shared" si="8"/>
        <v>485</v>
      </c>
      <c r="G40" t="str">
        <f>INDEX('[1]Component wise inventories'!J$2:J$167,MATCH($A40,'[1]Component wise inventories'!$A$2:$A$167,0))</f>
        <v xml:space="preserve">kg </v>
      </c>
      <c r="H40">
        <f>INDEX('[1]Component wise inventories'!K$2:K$167,MATCH($A40,'[1]Component wise inventories'!$A$2:$A$167,0))</f>
        <v>0.125</v>
      </c>
      <c r="I40">
        <f>B40*F40*H40*B$1/C40/B$1</f>
        <v>4.041666666666667E-2</v>
      </c>
      <c r="J40">
        <f t="shared" si="11"/>
        <v>7.216800000000001</v>
      </c>
      <c r="K40" s="6">
        <v>1</v>
      </c>
    </row>
    <row r="41" spans="1:11" x14ac:dyDescent="0.25">
      <c r="A41" t="s">
        <v>33</v>
      </c>
      <c r="B41">
        <v>0.08</v>
      </c>
      <c r="C41">
        <v>30</v>
      </c>
      <c r="D41" t="str">
        <f>INDEX('[1]Component wise inventories'!H$2:H$167,MATCH($A41,'[1]Component wise inventories'!$A$2:$A$167,0))</f>
        <v>Glued laminated timber, UF bonded, dry area</v>
      </c>
      <c r="E41">
        <f>INDEX('[1]Component wise inventories'!I$2:I$167,MATCH($A41,'[1]Component wise inventories'!$A$2:$A$167,0))</f>
        <v>470</v>
      </c>
      <c r="F41">
        <f t="shared" si="8"/>
        <v>470</v>
      </c>
      <c r="G41" t="str">
        <f>INDEX('[1]Component wise inventories'!J$2:J$167,MATCH($A41,'[1]Component wise inventories'!$A$2:$A$167,0))</f>
        <v xml:space="preserve">kg </v>
      </c>
      <c r="H41">
        <f>INDEX('[1]Component wise inventories'!K$2:K$167,MATCH($A41,'[1]Component wise inventories'!$A$2:$A$167,0))</f>
        <v>0.44600000000000001</v>
      </c>
      <c r="I41">
        <f>B41*F41*H41*B$1/C41/B$1*K41</f>
        <v>5.5898666666666666E-2</v>
      </c>
      <c r="J41">
        <f t="shared" si="11"/>
        <v>2.7974400000000004</v>
      </c>
      <c r="K41" s="6">
        <v>0.1</v>
      </c>
    </row>
    <row r="42" spans="1:11" x14ac:dyDescent="0.25">
      <c r="B42">
        <v>0.08</v>
      </c>
      <c r="C42">
        <v>30</v>
      </c>
      <c r="D42" t="s">
        <v>59</v>
      </c>
      <c r="E42">
        <v>60</v>
      </c>
      <c r="F42">
        <v>60</v>
      </c>
      <c r="G42" t="s">
        <v>47</v>
      </c>
      <c r="H42">
        <v>1.1299999999999999</v>
      </c>
      <c r="I42">
        <f>B42*F42*H42*B$1/C42/B$1*K42</f>
        <v>0.16271999999999998</v>
      </c>
      <c r="J42">
        <f t="shared" si="11"/>
        <v>3.2140799999999996</v>
      </c>
      <c r="K42" s="6">
        <v>0.9</v>
      </c>
    </row>
    <row r="43" spans="1:11" x14ac:dyDescent="0.25">
      <c r="I43" s="2">
        <f>SUM(I35:I41)</f>
        <v>1.6433441666666668</v>
      </c>
      <c r="J43" s="3"/>
    </row>
    <row r="45" spans="1:11" x14ac:dyDescent="0.25">
      <c r="A45" t="s">
        <v>0</v>
      </c>
      <c r="B45" s="1" t="s">
        <v>5</v>
      </c>
    </row>
    <row r="46" spans="1:11" x14ac:dyDescent="0.25">
      <c r="A46" t="s">
        <v>10</v>
      </c>
      <c r="B46">
        <v>260</v>
      </c>
    </row>
    <row r="47" spans="1:11" x14ac:dyDescent="0.25">
      <c r="A47" t="s">
        <v>13</v>
      </c>
      <c r="B47">
        <v>3.0000000000000001E-3</v>
      </c>
      <c r="C47">
        <f>INDEX('[1]Component wise inventories'!B$2:B$167,MATCH($A47,'[1]Component wise inventories'!$A$2:$A$167,0))</f>
        <v>30</v>
      </c>
      <c r="D47" t="str">
        <f>INDEX('[1]Component wise inventories'!H$2:H$167,MATCH($A47,'[1]Component wise inventories'!$A$2:$A$167,0))</f>
        <v>hot bitumen</v>
      </c>
      <c r="E47">
        <f>INDEX('[1]Component wise inventories'!I$2:I$167,MATCH($A47,'[1]Component wise inventories'!$A$2:$A$167,0))</f>
        <v>1000</v>
      </c>
      <c r="F47">
        <f>E47</f>
        <v>1000</v>
      </c>
      <c r="G47" t="str">
        <f>INDEX('[1]Component wise inventories'!J$2:J$167,MATCH($A47,'[1]Component wise inventories'!$A$2:$A$167,0))</f>
        <v xml:space="preserve">kg </v>
      </c>
      <c r="H47">
        <f>INDEX('[1]Component wise inventories'!K$2:K$167,MATCH($A47,'[1]Component wise inventories'!$A$2:$A$167,0))</f>
        <v>3.06</v>
      </c>
      <c r="I47">
        <f>B47*F47*H47*B$1/C47/B$1</f>
        <v>0.30599999999999999</v>
      </c>
      <c r="J47">
        <f>F47*B47*B$46*B$1/C47/1000</f>
        <v>1.56</v>
      </c>
    </row>
    <row r="48" spans="1:11" x14ac:dyDescent="0.25">
      <c r="A48" t="s">
        <v>17</v>
      </c>
      <c r="B48">
        <v>0.25</v>
      </c>
      <c r="C48">
        <f>INDEX('[1]Component wise inventories'!B$2:B$167,MATCH($A48,'[1]Component wise inventories'!$A$2:$A$167,0))</f>
        <v>60</v>
      </c>
      <c r="D48" t="str">
        <f>INDEX('[1]Component wise inventories'!H$2:H$167,MATCH($A48,'[1]Component wise inventories'!$A$2:$A$167,0))</f>
        <v>civil engineering concrete (without reinforcement)</v>
      </c>
      <c r="E48">
        <f>INDEX('[1]Component wise inventories'!I$2:I$167,MATCH($A48,'[1]Component wise inventories'!$A$2:$A$167,0))</f>
        <v>2350</v>
      </c>
      <c r="F48">
        <f t="shared" ref="F48:F52" si="12">E48</f>
        <v>2350</v>
      </c>
      <c r="G48" t="str">
        <f>INDEX('[1]Component wise inventories'!J$2:J$167,MATCH($A48,'[1]Component wise inventories'!$A$2:$A$167,0))</f>
        <v xml:space="preserve">kg </v>
      </c>
      <c r="H48">
        <f>INDEX('[1]Component wise inventories'!K$2:K$167,MATCH($A48,'[1]Component wise inventories'!$A$2:$A$167,0))</f>
        <v>1.4E-2</v>
      </c>
      <c r="I48">
        <f t="shared" ref="I48:I52" si="13">B48*F48*H48*B$1/C48/B$1</f>
        <v>0.13708333333333333</v>
      </c>
      <c r="J48">
        <f t="shared" ref="J48:J52" si="14">F48*B48*B$46*B$1/C48/1000</f>
        <v>152.75</v>
      </c>
    </row>
    <row r="49" spans="1:10" x14ac:dyDescent="0.25">
      <c r="B49">
        <v>0.25</v>
      </c>
      <c r="C49">
        <v>60</v>
      </c>
      <c r="D49" t="s">
        <v>46</v>
      </c>
      <c r="E49">
        <v>60</v>
      </c>
      <c r="F49">
        <v>60</v>
      </c>
      <c r="G49" t="s">
        <v>47</v>
      </c>
      <c r="H49" s="7">
        <v>0.68200000000000005</v>
      </c>
      <c r="I49">
        <f>B49*F49*H49*B$1/C49/B$1</f>
        <v>0.17050000000000001</v>
      </c>
      <c r="J49">
        <f t="shared" si="14"/>
        <v>3.9</v>
      </c>
    </row>
    <row r="50" spans="1:10" x14ac:dyDescent="0.25">
      <c r="A50" t="s">
        <v>18</v>
      </c>
      <c r="B50">
        <v>7.0000000000000007E-2</v>
      </c>
      <c r="C50">
        <f>INDEX('[1]Component wise inventories'!B$2:B$167,MATCH($A50,'[1]Component wise inventories'!$A$2:$A$167,0))</f>
        <v>30</v>
      </c>
      <c r="D50" t="str">
        <f>INDEX('[1]Component wise inventories'!H$2:H$167,MATCH($A50,'[1]Component wise inventories'!$A$2:$A$167,0))</f>
        <v>lean concrete (without reinforcement)</v>
      </c>
      <c r="E50">
        <f>INDEX('[1]Component wise inventories'!I$2:I$167,MATCH($A50,'[1]Component wise inventories'!$A$2:$A$167,0))</f>
        <v>2150</v>
      </c>
      <c r="F50">
        <f t="shared" si="12"/>
        <v>2150</v>
      </c>
      <c r="G50" t="str">
        <f>INDEX('[1]Component wise inventories'!J$2:J$167,MATCH($A50,'[1]Component wise inventories'!$A$2:$A$167,0))</f>
        <v xml:space="preserve">kg </v>
      </c>
      <c r="H50">
        <f>INDEX('[1]Component wise inventories'!K$2:K$167,MATCH($A50,'[1]Component wise inventories'!$A$2:$A$167,0))</f>
        <v>5.8999999999999997E-2</v>
      </c>
      <c r="I50">
        <f t="shared" si="13"/>
        <v>0.29598333333333338</v>
      </c>
      <c r="J50">
        <f t="shared" si="14"/>
        <v>78.260000000000019</v>
      </c>
    </row>
    <row r="51" spans="1:10" x14ac:dyDescent="0.25">
      <c r="A51" t="s">
        <v>20</v>
      </c>
      <c r="B51">
        <v>0.24</v>
      </c>
      <c r="C51">
        <f>INDEX('[1]Component wise inventories'!B$2:B$167,MATCH($A51,'[1]Component wise inventories'!$A$2:$A$167,0))</f>
        <v>30</v>
      </c>
      <c r="D51" t="str">
        <f>INDEX('[1]Component wise inventories'!H$2:H$167,MATCH($A51,'[1]Component wise inventories'!$A$2:$A$167,0))</f>
        <v>Polystyrene extruded (XPS)</v>
      </c>
      <c r="E51">
        <f>INDEX('[1]Component wise inventories'!I$2:I$167,MATCH($A51,'[1]Component wise inventories'!$A$2:$A$167,0))</f>
        <v>30</v>
      </c>
      <c r="F51">
        <f t="shared" si="12"/>
        <v>30</v>
      </c>
      <c r="G51" t="str">
        <f>INDEX('[1]Component wise inventories'!J$2:J$167,MATCH($A51,'[1]Component wise inventories'!$A$2:$A$167,0))</f>
        <v xml:space="preserve">kg </v>
      </c>
      <c r="H51">
        <f>INDEX('[1]Component wise inventories'!K$2:K$167,MATCH($A51,'[1]Component wise inventories'!$A$2:$A$167,0))</f>
        <v>14.5</v>
      </c>
      <c r="I51">
        <f>B51*F51*H51*B$1/C51/B$1</f>
        <v>3.4799999999999995</v>
      </c>
      <c r="J51">
        <f t="shared" si="14"/>
        <v>3.7439999999999993</v>
      </c>
    </row>
    <row r="52" spans="1:10" x14ac:dyDescent="0.25">
      <c r="A52" t="s">
        <v>28</v>
      </c>
      <c r="B52">
        <v>1E-3</v>
      </c>
      <c r="C52">
        <f>INDEX('[1]Component wise inventories'!B$2:B$167,MATCH($A52,'[1]Component wise inventories'!$A$2:$A$167,0))</f>
        <v>30</v>
      </c>
      <c r="D52" t="str">
        <f>INDEX('[1]Component wise inventories'!H$2:H$167,MATCH($A52,'[1]Component wise inventories'!$A$2:$A$167,0))</f>
        <v>Polyethylene fleece (PE)</v>
      </c>
      <c r="E52">
        <f>INDEX('[1]Component wise inventories'!I$2:I$167,MATCH($A52,'[1]Component wise inventories'!$A$2:$A$167,0))</f>
        <v>920</v>
      </c>
      <c r="F52">
        <f t="shared" si="12"/>
        <v>920</v>
      </c>
      <c r="G52" t="str">
        <f>INDEX('[1]Component wise inventories'!J$2:J$167,MATCH($A52,'[1]Component wise inventories'!$A$2:$A$167,0))</f>
        <v xml:space="preserve">kg </v>
      </c>
      <c r="H52">
        <f>INDEX('[1]Component wise inventories'!K$2:K$167,MATCH($A52,'[1]Component wise inventories'!$A$2:$A$167,0))</f>
        <v>5.53</v>
      </c>
      <c r="I52">
        <f t="shared" si="13"/>
        <v>0.16958666666666666</v>
      </c>
      <c r="J52">
        <f t="shared" si="14"/>
        <v>0.47840000000000005</v>
      </c>
    </row>
    <row r="53" spans="1:10" x14ac:dyDescent="0.25">
      <c r="I53" s="2">
        <f>SUM(I47:I52)</f>
        <v>4.5591533333333327</v>
      </c>
      <c r="J53" s="3"/>
    </row>
    <row r="55" spans="1:10" x14ac:dyDescent="0.25">
      <c r="A55" t="s">
        <v>0</v>
      </c>
      <c r="B55" s="1" t="s">
        <v>6</v>
      </c>
    </row>
    <row r="56" spans="1:10" x14ac:dyDescent="0.25">
      <c r="A56" t="s">
        <v>10</v>
      </c>
      <c r="B56">
        <v>128.69999999999999</v>
      </c>
    </row>
    <row r="57" spans="1:10" x14ac:dyDescent="0.25">
      <c r="A57" t="s">
        <v>17</v>
      </c>
      <c r="B57">
        <v>0.28000000000000003</v>
      </c>
      <c r="C57">
        <f>INDEX('[1]Component wise inventories'!B$2:B$167,MATCH($A57,'[1]Component wise inventories'!$A$2:$A$167,0))</f>
        <v>60</v>
      </c>
      <c r="D57" t="str">
        <f>INDEX('[1]Component wise inventories'!H$2:H$167,MATCH($A57,'[1]Component wise inventories'!$A$2:$A$167,0))</f>
        <v>civil engineering concrete (without reinforcement)</v>
      </c>
      <c r="E57">
        <f>INDEX('[1]Component wise inventories'!I$2:I$167,MATCH($A57,'[1]Component wise inventories'!$A$2:$A$167,0))</f>
        <v>2350</v>
      </c>
      <c r="F57">
        <f>E57</f>
        <v>2350</v>
      </c>
      <c r="G57" t="str">
        <f>INDEX('[1]Component wise inventories'!J$2:J$167,MATCH($A57,'[1]Component wise inventories'!$A$2:$A$167,0))</f>
        <v xml:space="preserve">kg </v>
      </c>
      <c r="H57">
        <f>INDEX('[1]Component wise inventories'!K$2:K$167,MATCH($A57,'[1]Component wise inventories'!$A$2:$A$167,0))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2">
        <f>SUM(I57:I57)</f>
        <v>0.15353333333333335</v>
      </c>
      <c r="J58" s="3"/>
    </row>
    <row r="60" spans="1:10" x14ac:dyDescent="0.25">
      <c r="A60" t="s">
        <v>0</v>
      </c>
      <c r="B60" s="1" t="s">
        <v>7</v>
      </c>
    </row>
    <row r="61" spans="1:10" x14ac:dyDescent="0.25">
      <c r="A61" t="s">
        <v>10</v>
      </c>
      <c r="B61">
        <v>73</v>
      </c>
    </row>
    <row r="62" spans="1:10" x14ac:dyDescent="0.25">
      <c r="A62" t="s">
        <v>30</v>
      </c>
      <c r="B62">
        <v>0.15</v>
      </c>
      <c r="C62">
        <f>INDEX('[1]Component wise inventories'!B$2:B$167,MATCH($A62,'[1]Component wise inventories'!$A$2:$A$167,0))</f>
        <v>60</v>
      </c>
      <c r="D62" t="str">
        <f>INDEX('[1]Component wise inventories'!H$2:H$167,MATCH($A62,'[1]Component wise inventories'!$A$2:$A$167,0))</f>
        <v>sand-lime brick</v>
      </c>
      <c r="E62">
        <f>INDEX('[1]Component wise inventories'!I$2:I$167,MATCH($A62,'[1]Component wise inventories'!$A$2:$A$167,0))</f>
        <v>1400</v>
      </c>
      <c r="F62">
        <f>E62</f>
        <v>1400</v>
      </c>
      <c r="G62" t="str">
        <f>INDEX('[1]Component wise inventories'!J$2:J$167,MATCH($A62,'[1]Component wise inventories'!$A$2:$A$167,0))</f>
        <v xml:space="preserve">kg </v>
      </c>
      <c r="H62">
        <f>INDEX('[1]Component wise inventories'!K$2:K$167,MATCH($A62,'[1]Component wise inventories'!$A$2:$A$167,0))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2">
        <f>SUM(I62:I62)</f>
        <v>0.48300000000000004</v>
      </c>
      <c r="J63" s="3"/>
    </row>
    <row r="65" spans="1:11" x14ac:dyDescent="0.25">
      <c r="A65" t="s">
        <v>0</v>
      </c>
      <c r="B65" s="1" t="s">
        <v>8</v>
      </c>
    </row>
    <row r="66" spans="1:11" x14ac:dyDescent="0.25">
      <c r="A66" t="s">
        <v>10</v>
      </c>
      <c r="B66">
        <v>339</v>
      </c>
    </row>
    <row r="67" spans="1:11" x14ac:dyDescent="0.25">
      <c r="A67" t="s">
        <v>24</v>
      </c>
      <c r="B67">
        <v>1.4999999999999999E-2</v>
      </c>
      <c r="C67">
        <f>INDEX('[1]Component wise inventories'!B$2:B$167,MATCH($A67,'[1]Component wise inventories'!$A$2:$A$167,0))</f>
        <v>30</v>
      </c>
      <c r="D67" t="str">
        <f>INDEX('[1]Component wise inventories'!H$2:H$167,MATCH($A67,'[1]Component wise inventories'!$A$2:$A$167,0))</f>
        <v>gypsum-lime plaster</v>
      </c>
      <c r="E67">
        <f>INDEX('[1]Component wise inventories'!I$2:I$167,MATCH($A67,'[1]Component wise inventories'!$A$2:$A$167,0))</f>
        <v>925</v>
      </c>
      <c r="F67">
        <f>E67</f>
        <v>925</v>
      </c>
      <c r="G67" t="str">
        <f>INDEX('[1]Component wise inventories'!J$2:J$167,MATCH($A67,'[1]Component wise inventories'!$A$2:$A$167,0))</f>
        <v xml:space="preserve">kg </v>
      </c>
      <c r="H67">
        <f>INDEX('[1]Component wise inventories'!K$2:K$167,MATCH($A67,'[1]Component wise inventories'!$A$2:$A$167,0))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25</v>
      </c>
      <c r="B68">
        <v>1.4999999999999999E-2</v>
      </c>
      <c r="C68">
        <f>INDEX('[1]Component wise inventories'!B$2:B$167,MATCH($A68,'[1]Component wise inventories'!$A$2:$A$167,0))</f>
        <v>30</v>
      </c>
      <c r="D68" t="str">
        <f>INDEX('[1]Component wise inventories'!H$2:H$167,MATCH($A68,'[1]Component wise inventories'!$A$2:$A$167,0))</f>
        <v>gypsum-lime plaster</v>
      </c>
      <c r="E68">
        <f>INDEX('[1]Component wise inventories'!I$2:I$167,MATCH($A68,'[1]Component wise inventories'!$A$2:$A$167,0))</f>
        <v>925</v>
      </c>
      <c r="F68">
        <f t="shared" ref="F68:F70" si="15">E68</f>
        <v>925</v>
      </c>
      <c r="G68" t="str">
        <f>INDEX('[1]Component wise inventories'!J$2:J$167,MATCH($A68,'[1]Component wise inventories'!$A$2:$A$167,0))</f>
        <v xml:space="preserve">kg </v>
      </c>
      <c r="H68">
        <f>INDEX('[1]Component wise inventories'!K$2:K$167,MATCH($A68,'[1]Component wise inventories'!$A$2:$A$167,0))</f>
        <v>0.155</v>
      </c>
      <c r="I68">
        <f t="shared" ref="I68" si="16">B68*F68*H68*B$1/C68/B$1</f>
        <v>7.1687499999999987E-2</v>
      </c>
      <c r="J68">
        <f t="shared" ref="J68:J71" si="17">F68*B68*B$66*B$1/C68/1000</f>
        <v>9.4072499999999994</v>
      </c>
    </row>
    <row r="69" spans="1:11" x14ac:dyDescent="0.25">
      <c r="B69">
        <v>0.08</v>
      </c>
      <c r="C69">
        <v>30</v>
      </c>
      <c r="D69" t="s">
        <v>59</v>
      </c>
      <c r="E69">
        <v>60</v>
      </c>
      <c r="F69">
        <v>60</v>
      </c>
      <c r="G69" t="s">
        <v>47</v>
      </c>
      <c r="H69">
        <v>1.1299999999999999</v>
      </c>
      <c r="I69">
        <f>B69*F69*H69*B$1/C69/B$1*0.2</f>
        <v>3.6159999999999991E-2</v>
      </c>
      <c r="J69">
        <f t="shared" si="17"/>
        <v>3.2544</v>
      </c>
    </row>
    <row r="70" spans="1:11" x14ac:dyDescent="0.25">
      <c r="A70" t="s">
        <v>35</v>
      </c>
      <c r="B70">
        <v>0.17499999999999999</v>
      </c>
      <c r="C70">
        <f>INDEX('[1]Component wise inventories'!B$2:B$167,MATCH($A70,'[1]Component wise inventories'!$A$2:$A$167,0))</f>
        <v>30</v>
      </c>
      <c r="D70" t="str">
        <f>INDEX('[1]Component wise inventories'!H$2:H$167,MATCH($A70,'[1]Component wise inventories'!$A$2:$A$167,0))</f>
        <v>Glued laminated timber, UF bonded, dry area</v>
      </c>
      <c r="E70">
        <f>INDEX('[1]Component wise inventories'!I$2:I$167,MATCH($A70,'[1]Component wise inventories'!$A$2:$A$167,0))</f>
        <v>470</v>
      </c>
      <c r="F70">
        <f t="shared" si="15"/>
        <v>470</v>
      </c>
      <c r="G70" t="str">
        <f>INDEX('[1]Component wise inventories'!J$2:J$167,MATCH($A70,'[1]Component wise inventories'!$A$2:$A$167,0))</f>
        <v xml:space="preserve">kg </v>
      </c>
      <c r="H70">
        <f>INDEX('[1]Component wise inventories'!K$2:K$167,MATCH($A70,'[1]Component wise inventories'!$A$2:$A$167,0))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6">
        <v>0.2</v>
      </c>
    </row>
    <row r="71" spans="1:11" x14ac:dyDescent="0.25">
      <c r="B71">
        <v>0.08</v>
      </c>
      <c r="C71">
        <v>30</v>
      </c>
      <c r="D71" t="s">
        <v>59</v>
      </c>
      <c r="E71">
        <v>60</v>
      </c>
      <c r="F71">
        <v>60</v>
      </c>
      <c r="G71" t="s">
        <v>47</v>
      </c>
      <c r="H71">
        <v>1.1299999999999999</v>
      </c>
      <c r="I71">
        <f>B71*F71*H71*B$1/C71/B$1*0.2</f>
        <v>3.6159999999999991E-2</v>
      </c>
      <c r="J71">
        <f t="shared" si="17"/>
        <v>3.2544</v>
      </c>
    </row>
    <row r="72" spans="1:11" x14ac:dyDescent="0.25">
      <c r="I72" s="2">
        <f>SUM(I67:I71)</f>
        <v>0.46025166666666661</v>
      </c>
      <c r="J72" s="3"/>
    </row>
    <row r="74" spans="1:11" x14ac:dyDescent="0.25">
      <c r="A74" t="s">
        <v>0</v>
      </c>
      <c r="B74" s="1" t="s">
        <v>9</v>
      </c>
    </row>
    <row r="75" spans="1:11" x14ac:dyDescent="0.25">
      <c r="A75" t="s">
        <v>10</v>
      </c>
      <c r="B75">
        <v>287</v>
      </c>
    </row>
    <row r="76" spans="1:11" x14ac:dyDescent="0.25">
      <c r="A76" t="s">
        <v>11</v>
      </c>
      <c r="B76">
        <v>3.5000000000000003E-2</v>
      </c>
      <c r="C76">
        <f>INDEX('[1]Component wise inventories'!B$2:B$167,MATCH($A76,'[1]Component wise inventories'!$A$2:$A$167,0))</f>
        <v>60</v>
      </c>
      <c r="D76" t="str">
        <f>INDEX('[1]Component wise inventories'!H$2:H$167,MATCH($A76,'[1]Component wise inventories'!$A$2:$A$167,0))</f>
        <v>3-layer solid wood panel, PVAc bonded</v>
      </c>
      <c r="E76">
        <f>INDEX('[1]Component wise inventories'!I$2:I$167,MATCH($A76,'[1]Component wise inventories'!$A$2:$A$167,0))</f>
        <v>470</v>
      </c>
      <c r="F76">
        <f>E76</f>
        <v>470</v>
      </c>
      <c r="G76" t="str">
        <f>INDEX('[1]Component wise inventories'!J$2:J$167,MATCH($A76,'[1]Component wise inventories'!$A$2:$A$167,0))</f>
        <v xml:space="preserve">kg </v>
      </c>
      <c r="H76">
        <f>INDEX('[1]Component wise inventories'!K$2:K$167,MATCH($A76,'[1]Component wise inventories'!$A$2:$A$167,0))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22</v>
      </c>
      <c r="B77">
        <v>2.5000000000000001E-2</v>
      </c>
      <c r="C77">
        <f>INDEX('[1]Component wise inventories'!B$2:B$167,MATCH($A77,'[1]Component wise inventories'!$A$2:$A$167,0))</f>
        <v>30</v>
      </c>
      <c r="D77" t="str">
        <f>INDEX('[1]Component wise inventories'!H$2:H$167,MATCH($A77,'[1]Component wise inventories'!$A$2:$A$167,0))</f>
        <v>Polypropylene (PP)</v>
      </c>
      <c r="E77">
        <f>INDEX('[1]Component wise inventories'!I$2:I$167,MATCH($A77,'[1]Component wise inventories'!$A$2:$A$167,0))</f>
        <v>910</v>
      </c>
      <c r="F77">
        <v>110</v>
      </c>
      <c r="G77" t="str">
        <f>INDEX('[1]Component wise inventories'!J$2:J$167,MATCH($A77,'[1]Component wise inventories'!$A$2:$A$167,0))</f>
        <v xml:space="preserve">kg </v>
      </c>
      <c r="H77">
        <f>INDEX('[1]Component wise inventories'!K$2:K$167,MATCH($A77,'[1]Component wise inventories'!$A$2:$A$167,0))</f>
        <v>5.43</v>
      </c>
      <c r="I77">
        <f t="shared" ref="I77:I82" si="18">B77*F77*H77*B$1/C77/B$1</f>
        <v>0.49774999999999997</v>
      </c>
      <c r="J77">
        <f t="shared" ref="J77:J83" si="19">F77*B77*B$75*B$1/C77/1000</f>
        <v>1.5785</v>
      </c>
    </row>
    <row r="78" spans="1:11" x14ac:dyDescent="0.25">
      <c r="B78">
        <v>2.5000000000000001E-2</v>
      </c>
      <c r="C78">
        <v>30</v>
      </c>
      <c r="D78" t="s">
        <v>62</v>
      </c>
      <c r="E78">
        <v>685</v>
      </c>
      <c r="F78">
        <v>685</v>
      </c>
      <c r="G78" t="s">
        <v>47</v>
      </c>
      <c r="H78">
        <v>1.04</v>
      </c>
      <c r="I78">
        <f t="shared" si="18"/>
        <v>0.59366666666666679</v>
      </c>
      <c r="J78">
        <f t="shared" si="19"/>
        <v>9.8297500000000007</v>
      </c>
    </row>
    <row r="79" spans="1:11" x14ac:dyDescent="0.25">
      <c r="A79" t="s">
        <v>23</v>
      </c>
      <c r="B79">
        <v>0.26</v>
      </c>
      <c r="C79">
        <f>INDEX('[1]Component wise inventories'!B$2:B$167,MATCH($A79,'[1]Component wise inventories'!$A$2:$A$167,0))</f>
        <v>30</v>
      </c>
      <c r="D79" t="str">
        <f>INDEX('[1]Component wise inventories'!H$2:H$167,MATCH($A79,'[1]Component wise inventories'!$A$2:$A$167,0))</f>
        <v>Glued laminated timber, UF bonded, dry area</v>
      </c>
      <c r="E79">
        <f>INDEX('[1]Component wise inventories'!I$2:I$167,MATCH($A79,'[1]Component wise inventories'!$A$2:$A$167,0))</f>
        <v>470</v>
      </c>
      <c r="F79">
        <f t="shared" ref="F79:F82" si="20">E79</f>
        <v>470</v>
      </c>
      <c r="G79" t="str">
        <f>INDEX('[1]Component wise inventories'!J$2:J$167,MATCH($A79,'[1]Component wise inventories'!$A$2:$A$167,0))</f>
        <v xml:space="preserve">kg </v>
      </c>
      <c r="H79">
        <f>INDEX('[1]Component wise inventories'!K$2:K$167,MATCH($A79,'[1]Component wise inventories'!$A$2:$A$167,0))</f>
        <v>0.44600000000000001</v>
      </c>
      <c r="I79">
        <f>B79*F79*H79*B$1/C79/B$1*0.2</f>
        <v>0.3633413333333334</v>
      </c>
      <c r="J79">
        <f t="shared" si="19"/>
        <v>70.142800000000008</v>
      </c>
      <c r="K79" s="6">
        <v>0.2</v>
      </c>
    </row>
    <row r="80" spans="1:11" x14ac:dyDescent="0.25">
      <c r="B80">
        <v>0.08</v>
      </c>
      <c r="C80">
        <v>30</v>
      </c>
      <c r="D80" t="s">
        <v>59</v>
      </c>
      <c r="E80">
        <v>60</v>
      </c>
      <c r="F80">
        <v>60</v>
      </c>
      <c r="G80" t="s">
        <v>47</v>
      </c>
      <c r="H80">
        <v>1.1299999999999999</v>
      </c>
      <c r="I80">
        <f>B80*F80*H80*B$1/C80/B$1*K80</f>
        <v>0.16271999999999998</v>
      </c>
      <c r="J80">
        <f t="shared" si="19"/>
        <v>2.7551999999999999</v>
      </c>
      <c r="K80" s="6">
        <v>0.9</v>
      </c>
    </row>
    <row r="81" spans="1:11" x14ac:dyDescent="0.25">
      <c r="A81" t="s">
        <v>32</v>
      </c>
      <c r="B81">
        <v>7.0000000000000007E-2</v>
      </c>
      <c r="C81">
        <f>INDEX('[1]Component wise inventories'!B$2:B$167,MATCH($A81,'[1]Component wise inventories'!$A$2:$A$167,0))</f>
        <v>30</v>
      </c>
      <c r="D81" t="str">
        <f>INDEX('[1]Component wise inventories'!H$2:H$167,MATCH($A81,'[1]Component wise inventories'!$A$2:$A$167,0))</f>
        <v>Glued laminated timber, UF bonded, dry area</v>
      </c>
      <c r="E81">
        <f>INDEX('[1]Component wise inventories'!I$2:I$167,MATCH($A81,'[1]Component wise inventories'!$A$2:$A$167,0))</f>
        <v>470</v>
      </c>
      <c r="F81">
        <f t="shared" si="20"/>
        <v>470</v>
      </c>
      <c r="G81" t="str">
        <f>INDEX('[1]Component wise inventories'!J$2:J$167,MATCH($A81,'[1]Component wise inventories'!$A$2:$A$167,0))</f>
        <v xml:space="preserve">kg </v>
      </c>
      <c r="H81">
        <f>INDEX('[1]Component wise inventories'!K$2:K$167,MATCH($A81,'[1]Component wise inventories'!$A$2:$A$167,0))</f>
        <v>0.44600000000000001</v>
      </c>
      <c r="I81">
        <f t="shared" si="18"/>
        <v>0.4891133333333334</v>
      </c>
      <c r="J81">
        <f t="shared" si="19"/>
        <v>18.884600000000002</v>
      </c>
      <c r="K81" s="6">
        <v>1</v>
      </c>
    </row>
    <row r="82" spans="1:11" x14ac:dyDescent="0.25">
      <c r="A82" t="s">
        <v>33</v>
      </c>
      <c r="B82">
        <v>0.08</v>
      </c>
      <c r="C82">
        <f>INDEX('[1]Component wise inventories'!B$2:B$167,MATCH($A82,'[1]Component wise inventories'!$A$2:$A$167,0))</f>
        <v>30</v>
      </c>
      <c r="D82" t="str">
        <f>INDEX('[1]Component wise inventories'!H$2:H$167,MATCH($A82,'[1]Component wise inventories'!$A$2:$A$167,0))</f>
        <v>Glued laminated timber, UF bonded, dry area</v>
      </c>
      <c r="E82">
        <f>INDEX('[1]Component wise inventories'!I$2:I$167,MATCH($A82,'[1]Component wise inventories'!$A$2:$A$167,0))</f>
        <v>470</v>
      </c>
      <c r="F82">
        <f t="shared" si="20"/>
        <v>470</v>
      </c>
      <c r="G82" t="str">
        <f>INDEX('[1]Component wise inventories'!J$2:J$167,MATCH($A82,'[1]Component wise inventories'!$A$2:$A$167,0))</f>
        <v xml:space="preserve">kg </v>
      </c>
      <c r="H82">
        <f>INDEX('[1]Component wise inventories'!K$2:K$167,MATCH($A82,'[1]Component wise inventories'!$A$2:$A$167,0))</f>
        <v>0.44600000000000001</v>
      </c>
      <c r="I82">
        <f t="shared" si="18"/>
        <v>0.55898666666666663</v>
      </c>
      <c r="J82">
        <f t="shared" si="19"/>
        <v>21.5824</v>
      </c>
      <c r="K82" s="6">
        <v>1</v>
      </c>
    </row>
    <row r="83" spans="1:11" x14ac:dyDescent="0.25">
      <c r="B83">
        <v>0.08</v>
      </c>
      <c r="C83">
        <v>30</v>
      </c>
      <c r="D83" t="s">
        <v>59</v>
      </c>
      <c r="E83">
        <v>60</v>
      </c>
      <c r="F83">
        <v>60</v>
      </c>
      <c r="G83" t="s">
        <v>47</v>
      </c>
      <c r="H83">
        <v>1.1299999999999999</v>
      </c>
      <c r="I83">
        <f>B83*F83*H83*B$1/C83/B$1*K83</f>
        <v>0.16271999999999998</v>
      </c>
      <c r="J83">
        <f t="shared" si="19"/>
        <v>2.7551999999999999</v>
      </c>
      <c r="K83" s="6">
        <v>0.9</v>
      </c>
    </row>
    <row r="84" spans="1:11" x14ac:dyDescent="0.25">
      <c r="I84" s="2">
        <f>SUM(I76:I83)</f>
        <v>2.9716871666666673</v>
      </c>
      <c r="J84" s="3"/>
    </row>
    <row r="85" spans="1:11" x14ac:dyDescent="0.25">
      <c r="A85" t="s">
        <v>0</v>
      </c>
      <c r="B85" s="1" t="s">
        <v>93</v>
      </c>
    </row>
    <row r="86" spans="1:11" x14ac:dyDescent="0.25">
      <c r="A86" t="s">
        <v>10</v>
      </c>
      <c r="B86">
        <v>6.36</v>
      </c>
    </row>
    <row r="87" spans="1:11" x14ac:dyDescent="0.25">
      <c r="A87" t="s">
        <v>72</v>
      </c>
      <c r="C87">
        <f>INDEX('[1]Component wise inventories'!B$2:B$190,MATCH($A87,'[1]Component wise inventories'!$A$2:$A$186,0))</f>
        <v>30</v>
      </c>
      <c r="D87" t="str">
        <f>INDEX('[1]Component wise inventories'!H$2:H$190,MATCH($A87,'[1]Component wise inventories'!$A$2:$A$186,0))</f>
        <v>Exterior door, wood, aluminium-clad</v>
      </c>
      <c r="E87" t="str">
        <f>INDEX('[1]Component wise inventories'!I$2:I$190,MATCH($A87,'[1]Component wise inventories'!$A$2:$A$186,0))</f>
        <v xml:space="preserve">- </v>
      </c>
      <c r="F87" t="str">
        <f>E87</f>
        <v xml:space="preserve">- </v>
      </c>
      <c r="G87" t="str">
        <f>INDEX('[1]Component wise inventories'!J$2:J$190,MATCH($A87,'[1]Component wise inventories'!$A$2:$A$186,0))</f>
        <v xml:space="preserve">m2 </v>
      </c>
      <c r="H87">
        <f>INDEX('[1]Component wise inventories'!K$2:K$190,MATCH($A87,'[1]Component wise inventories'!$A$2:$A$186,0))</f>
        <v>77.599999999999994</v>
      </c>
      <c r="I87" s="2">
        <f>H87*B$1/C87/B$1*B86/B98</f>
        <v>4.6949771689497717E-2</v>
      </c>
      <c r="K87" s="6"/>
    </row>
    <row r="90" spans="1:11" x14ac:dyDescent="0.25">
      <c r="A90" t="s">
        <v>0</v>
      </c>
      <c r="B90" s="1" t="s">
        <v>78</v>
      </c>
    </row>
    <row r="91" spans="1:11" x14ac:dyDescent="0.25">
      <c r="A91" t="s">
        <v>74</v>
      </c>
      <c r="B91" s="9">
        <v>158.97999999999999</v>
      </c>
    </row>
    <row r="92" spans="1:11" x14ac:dyDescent="0.25">
      <c r="A92" t="s">
        <v>73</v>
      </c>
      <c r="C92">
        <f>INDEX('[1]Component wise inventories'!B$2:B$190,MATCH($A92,'[1]Component wise inventories'!$A$2:$A$186,0))</f>
        <v>30</v>
      </c>
      <c r="D92" t="str">
        <f>INDEX('[1]Component wise inventories'!H$2:H$190,MATCH($A92,'[1]Component wise inventories'!$A$2:$A$186,0))</f>
        <v>'window frame production, wood-metal, U=1.6 W/m2K' (kilogram, RoW, None)</v>
      </c>
      <c r="E92">
        <f>INDEX('[1]Component wise inventories'!I$2:I$190,MATCH($A92,'[1]Component wise inventories'!$A$2:$A$186,0))</f>
        <v>83.4</v>
      </c>
      <c r="F92">
        <f>E92</f>
        <v>83.4</v>
      </c>
      <c r="G92" t="str">
        <f>INDEX('[1]Component wise inventories'!J$2:J$190,MATCH($A92,'[1]Component wise inventories'!$A$2:$A$186,0))</f>
        <v>kg</v>
      </c>
      <c r="H92">
        <f>INDEX('[1]Component wise inventories'!K$2:K$190,MATCH($A92,'[1]Component wise inventories'!$A$2:$A$186,0))</f>
        <v>0.13719999999999999</v>
      </c>
      <c r="I92">
        <f>F92*H92*B$1/C92/B$1*K92</f>
        <v>7.6283199999999995E-2</v>
      </c>
      <c r="K92" s="6">
        <v>0.2</v>
      </c>
    </row>
    <row r="93" spans="1:11" x14ac:dyDescent="0.25">
      <c r="C93">
        <v>30</v>
      </c>
      <c r="D93" t="s">
        <v>75</v>
      </c>
      <c r="E93" t="s">
        <v>76</v>
      </c>
      <c r="F93" t="s">
        <v>76</v>
      </c>
      <c r="G93" t="s">
        <v>77</v>
      </c>
      <c r="H93" s="10">
        <v>58</v>
      </c>
      <c r="I93">
        <f>H93*B$1/C93/B$1*K93</f>
        <v>1.5466666666666669</v>
      </c>
      <c r="K93" s="6">
        <v>0.8</v>
      </c>
    </row>
    <row r="94" spans="1:11" x14ac:dyDescent="0.25">
      <c r="B94" s="1"/>
      <c r="I94" s="2">
        <f>SUM(I92:I93)</f>
        <v>1.6229498666666669</v>
      </c>
    </row>
    <row r="96" spans="1:11" x14ac:dyDescent="0.25">
      <c r="A96" t="s">
        <v>0</v>
      </c>
      <c r="B96" s="1" t="s">
        <v>65</v>
      </c>
    </row>
    <row r="97" spans="1:11" x14ac:dyDescent="0.25">
      <c r="A97" t="s">
        <v>80</v>
      </c>
      <c r="B97">
        <f>[2]Building_info_Viola!$C$17</f>
        <v>2</v>
      </c>
    </row>
    <row r="98" spans="1:11" x14ac:dyDescent="0.25">
      <c r="A98" t="s">
        <v>82</v>
      </c>
      <c r="B98">
        <f>[2]Building_info_Viola!$C$61</f>
        <v>350.4</v>
      </c>
    </row>
    <row r="99" spans="1:11" x14ac:dyDescent="0.25">
      <c r="A99" t="s">
        <v>81</v>
      </c>
      <c r="D99" t="str">
        <f>INDEX('[1]Component wise inventories'!H$2:H$190,MATCH($A99,'[1]Component wise inventories'!$A$2:$A$186,0))</f>
        <v>'market for electricity, low voltage'</v>
      </c>
      <c r="E99">
        <f>INDEX('[1]Component wise inventories'!I$2:I$190,MATCH($A99,'[1]Component wise inventories'!$A$2:$A$186,0))</f>
        <v>0</v>
      </c>
      <c r="F99">
        <f>E99</f>
        <v>0</v>
      </c>
      <c r="G99" t="str">
        <f>INDEX('[1]Component wise inventories'!J$2:J$190,MATCH($A99,'[1]Component wise inventories'!$A$2:$A$186,0))</f>
        <v>kWh</v>
      </c>
      <c r="H99">
        <f>INDEX('[1]Component wise inventories'!K$2:K$190,MATCH($A99,'[1]Component wise inventories'!$A$2:$A$186,0))</f>
        <v>4.4990000000000002E-2</v>
      </c>
      <c r="I99" s="2">
        <f>H99*B97*3500/B98</f>
        <v>0.89877283105022843</v>
      </c>
    </row>
    <row r="100" spans="1:11" x14ac:dyDescent="0.25">
      <c r="I100" t="s">
        <v>79</v>
      </c>
    </row>
    <row r="102" spans="1:11" x14ac:dyDescent="0.25">
      <c r="A102" t="s">
        <v>0</v>
      </c>
      <c r="B102" s="1" t="s">
        <v>63</v>
      </c>
    </row>
    <row r="103" spans="1:11" x14ac:dyDescent="0.25">
      <c r="A103" t="s">
        <v>83</v>
      </c>
      <c r="B103">
        <f>[2]Construction_Heating!$B$24</f>
        <v>73.099999999999994</v>
      </c>
    </row>
    <row r="104" spans="1:11" x14ac:dyDescent="0.25">
      <c r="A104" t="s">
        <v>90</v>
      </c>
      <c r="B104" s="12" t="s">
        <v>92</v>
      </c>
    </row>
    <row r="105" spans="1:11" x14ac:dyDescent="0.25">
      <c r="A105" t="s">
        <v>91</v>
      </c>
      <c r="B105" t="s">
        <v>84</v>
      </c>
      <c r="D105" t="str">
        <f>INDEX('[1]Component wise inventories'!H$2:H$200,MATCH($B105,'[1]Component wise inventories'!$A$2:$A$200,0))</f>
        <v>heat production, wood chips from industry, at furnace 300kW, state-of-the-art 2014' (megajoule, CH, None)</v>
      </c>
      <c r="E105">
        <f>INDEX('[1]Component wise inventories'!I$2:I$200,MATCH($B105,'[1]Component wise inventories'!$A$2:$A$200,0))</f>
        <v>0</v>
      </c>
      <c r="F105">
        <f>E105</f>
        <v>0</v>
      </c>
      <c r="G105">
        <f>INDEX('[1]Component wise inventories'!J$2:J$200,MATCH($B105,'[1]Component wise inventories'!$A$2:$A$200,0))</f>
        <v>0</v>
      </c>
      <c r="H105">
        <f>INDEX('[1]Component wise inventories'!K$2:K$200,MATCH($B105,'[1]Component wise inventories'!$A$2:$A$200,0))</f>
        <v>7.1700000000000002E-3</v>
      </c>
      <c r="I105" s="2">
        <f>H105*B103</f>
        <v>0.52412700000000001</v>
      </c>
    </row>
    <row r="108" spans="1:11" x14ac:dyDescent="0.25">
      <c r="A108" t="s">
        <v>0</v>
      </c>
      <c r="B108" s="1" t="s">
        <v>48</v>
      </c>
      <c r="J108">
        <f>SUM(J6:J106)*50*2</f>
        <v>104996.78649</v>
      </c>
      <c r="K108" t="s">
        <v>89</v>
      </c>
    </row>
    <row r="109" spans="1:11" x14ac:dyDescent="0.25">
      <c r="B109" t="s">
        <v>86</v>
      </c>
      <c r="D109" t="str">
        <f>INDEX('[1]Component wise inventories'!H$2:H$200,MATCH($B109,'[1]Component wise inventories'!$A$2:$A$200,0))</f>
        <v>'market for transport, freight, lorry 28 metric ton, fatty acid methyl ester 100%' (ton kilometer, CH, None)</v>
      </c>
      <c r="E109">
        <f>INDEX('[1]Component wise inventories'!I$2:I$200,MATCH($B109,'[1]Component wise inventories'!$A$2:$A$200,0))</f>
        <v>0</v>
      </c>
      <c r="F109">
        <f>E109</f>
        <v>0</v>
      </c>
      <c r="G109">
        <f>INDEX('[1]Component wise inventories'!J$2:J$200,MATCH($B109,'[1]Component wise inventories'!$A$2:$A$200,0))</f>
        <v>0</v>
      </c>
      <c r="H109">
        <f>INDEX('[1]Component wise inventories'!K$2:K$200,MATCH($B109,'[1]Component wise inventories'!$A$2:$A$200,0))</f>
        <v>0.11509999999999999</v>
      </c>
      <c r="I109" s="11">
        <f>J108*H109/B$1/B98</f>
        <v>0.57482544354066778</v>
      </c>
    </row>
    <row r="115" spans="1:3" x14ac:dyDescent="0.25">
      <c r="B115" s="1" t="s">
        <v>55</v>
      </c>
      <c r="C115" s="1" t="s">
        <v>54</v>
      </c>
    </row>
    <row r="116" spans="1:3" x14ac:dyDescent="0.25">
      <c r="A116" t="s">
        <v>1</v>
      </c>
      <c r="B116" s="4">
        <v>0.72899999999999998</v>
      </c>
      <c r="C116" s="4">
        <f>I10</f>
        <v>0.77110333333333347</v>
      </c>
    </row>
    <row r="117" spans="1:3" x14ac:dyDescent="0.25">
      <c r="A117" t="s">
        <v>56</v>
      </c>
      <c r="B117" s="4">
        <v>2.87</v>
      </c>
      <c r="C117" s="4">
        <f>I20+I31</f>
        <v>3.5315150333333332</v>
      </c>
    </row>
    <row r="118" spans="1:3" x14ac:dyDescent="0.25">
      <c r="A118" t="s">
        <v>57</v>
      </c>
      <c r="B118" s="4">
        <v>6.02</v>
      </c>
      <c r="C118" s="4">
        <f>I43+I53</f>
        <v>6.2024974999999998</v>
      </c>
    </row>
    <row r="119" spans="1:3" x14ac:dyDescent="0.25">
      <c r="A119" t="s">
        <v>58</v>
      </c>
      <c r="B119" s="4">
        <v>1.37</v>
      </c>
      <c r="C119" s="4">
        <f>I58+I63+I72</f>
        <v>1.0967850000000001</v>
      </c>
    </row>
    <row r="120" spans="1:3" x14ac:dyDescent="0.25">
      <c r="A120" t="s">
        <v>9</v>
      </c>
      <c r="B120" s="4">
        <v>2.2999999999999998</v>
      </c>
      <c r="C120" s="4">
        <f>I84</f>
        <v>2.9716871666666673</v>
      </c>
    </row>
    <row r="121" spans="1:3" x14ac:dyDescent="0.25">
      <c r="A121" t="s">
        <v>64</v>
      </c>
      <c r="B121" s="4">
        <v>1.54</v>
      </c>
      <c r="C121" s="4">
        <f>I94</f>
        <v>1.6229498666666669</v>
      </c>
    </row>
    <row r="122" spans="1:3" x14ac:dyDescent="0.25">
      <c r="A122" t="s">
        <v>93</v>
      </c>
      <c r="B122" s="4">
        <v>5.7500000000000002E-2</v>
      </c>
      <c r="C122" s="4">
        <f>I87</f>
        <v>4.6949771689497717E-2</v>
      </c>
    </row>
    <row r="123" spans="1:3" x14ac:dyDescent="0.25">
      <c r="A123" t="s">
        <v>65</v>
      </c>
      <c r="B123" s="4">
        <v>0.52</v>
      </c>
      <c r="C123" s="4">
        <f>I99</f>
        <v>0.89877283105022843</v>
      </c>
    </row>
    <row r="124" spans="1:3" x14ac:dyDescent="0.25">
      <c r="A124" t="s">
        <v>48</v>
      </c>
      <c r="B124" s="4">
        <v>0.70799999999999996</v>
      </c>
      <c r="C124" s="4">
        <f>I109</f>
        <v>0.57482544354066778</v>
      </c>
    </row>
    <row r="125" spans="1:3" x14ac:dyDescent="0.25">
      <c r="A125" t="s">
        <v>88</v>
      </c>
      <c r="B125" s="4">
        <v>1.19</v>
      </c>
      <c r="C125" s="4">
        <v>1.98</v>
      </c>
    </row>
    <row r="126" spans="1:3" x14ac:dyDescent="0.25">
      <c r="A126" t="s">
        <v>87</v>
      </c>
      <c r="B126" s="4">
        <v>0.76700000000000002</v>
      </c>
      <c r="C126" s="4">
        <v>0.81</v>
      </c>
    </row>
    <row r="127" spans="1:3" x14ac:dyDescent="0.25">
      <c r="A127" t="s">
        <v>63</v>
      </c>
      <c r="B127" s="4">
        <v>0.84299999999999997</v>
      </c>
      <c r="C127" s="4">
        <f>I105</f>
        <v>0.52412700000000001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5" x14ac:dyDescent="0.25"/>
  <cols>
    <col min="1" max="1" width="25.85546875" bestFit="1" customWidth="1"/>
    <col min="2" max="2" width="20.5703125" bestFit="1" customWidth="1"/>
    <col min="3" max="3" width="10.28515625" bestFit="1" customWidth="1"/>
  </cols>
  <sheetData>
    <row r="1" spans="1:3" x14ac:dyDescent="0.25">
      <c r="B1" t="s">
        <v>55</v>
      </c>
      <c r="C1" t="s">
        <v>54</v>
      </c>
    </row>
    <row r="2" spans="1:3" x14ac:dyDescent="0.25">
      <c r="A2" t="s">
        <v>1</v>
      </c>
      <c r="B2" s="4">
        <v>0.72899999999999998</v>
      </c>
      <c r="C2" s="4">
        <f>'KBOB inventories'!I10</f>
        <v>0.77110333333333347</v>
      </c>
    </row>
    <row r="3" spans="1:3" x14ac:dyDescent="0.25">
      <c r="A3" t="s">
        <v>56</v>
      </c>
      <c r="B3" s="4">
        <v>2.87</v>
      </c>
      <c r="C3" s="4">
        <f>'KBOB inventories'!I31+'KBOB inventories'!I20</f>
        <v>3.5315150333333332</v>
      </c>
    </row>
    <row r="4" spans="1:3" x14ac:dyDescent="0.25">
      <c r="A4" t="s">
        <v>57</v>
      </c>
      <c r="B4" s="4">
        <v>6.02</v>
      </c>
      <c r="C4" s="4">
        <f>'KBOB inventories'!I43+'KBOB inventories'!I53</f>
        <v>6.2024974999999998</v>
      </c>
    </row>
    <row r="5" spans="1:3" x14ac:dyDescent="0.25">
      <c r="A5" t="s">
        <v>58</v>
      </c>
      <c r="B5" s="4">
        <v>1.37</v>
      </c>
      <c r="C5" s="4">
        <f>'KBOB inventories'!I72+'KBOB inventories'!I63+'KBOB inventories'!I58</f>
        <v>1.0967849999999999</v>
      </c>
    </row>
    <row r="6" spans="1:3" x14ac:dyDescent="0.25">
      <c r="A6" t="s">
        <v>9</v>
      </c>
      <c r="B6" s="4">
        <v>2.2999999999999998</v>
      </c>
      <c r="C6" s="4">
        <f>'KBOB inventories'!I84</f>
        <v>2.9716871666666673</v>
      </c>
    </row>
    <row r="7" spans="1:3" x14ac:dyDescent="0.25">
      <c r="A7" t="s">
        <v>64</v>
      </c>
      <c r="B7" s="4">
        <v>1.54</v>
      </c>
      <c r="C7" s="4">
        <v>1.62</v>
      </c>
    </row>
    <row r="8" spans="1:3" x14ac:dyDescent="0.25">
      <c r="A8" t="s">
        <v>65</v>
      </c>
      <c r="B8" s="4">
        <v>0.52</v>
      </c>
      <c r="C8" s="4">
        <f>'KBOB inventories'!I99</f>
        <v>0.89877283105022843</v>
      </c>
    </row>
    <row r="9" spans="1:3" x14ac:dyDescent="0.25">
      <c r="A9" t="s">
        <v>48</v>
      </c>
      <c r="B9" s="4">
        <v>0.70799999999999996</v>
      </c>
      <c r="C9" s="4">
        <f>'KBOB inventories'!I109</f>
        <v>0.57482544354066778</v>
      </c>
    </row>
    <row r="10" spans="1:3" x14ac:dyDescent="0.25">
      <c r="A10" t="s">
        <v>88</v>
      </c>
      <c r="B10" s="4">
        <v>1.19</v>
      </c>
      <c r="C10" s="4">
        <v>1.98</v>
      </c>
    </row>
    <row r="11" spans="1:3" x14ac:dyDescent="0.25">
      <c r="A11" t="s">
        <v>87</v>
      </c>
      <c r="B11" s="4">
        <v>0.76700000000000002</v>
      </c>
      <c r="C11" s="4">
        <v>0.81</v>
      </c>
    </row>
    <row r="12" spans="1:3" x14ac:dyDescent="0.25">
      <c r="A12" t="s">
        <v>63</v>
      </c>
      <c r="B12" s="4">
        <v>0.84299999999999997</v>
      </c>
      <c r="C12" s="4">
        <f>'KBOB inventories'!I105</f>
        <v>0.52412700000000001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mfh02</vt:lpstr>
      <vt:lpstr>components</vt:lpstr>
      <vt:lpstr>KBOB inventories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2023-01-09T12:31:01Z</dcterms:created>
  <dcterms:modified xsi:type="dcterms:W3CDTF">2023-01-17T14:38:48Z</dcterms:modified>
</cp:coreProperties>
</file>