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15700" windowHeight="5390" tabRatio="858" activeTab="1"/>
  </bookViews>
  <sheets>
    <sheet name="MHF01-05" sheetId="12" r:id="rId1"/>
    <sheet name="MFH07-12" sheetId="13" r:id="rId2"/>
    <sheet name="mfh01" sheetId="1" r:id="rId3"/>
    <sheet name="mfh02" sheetId="11" r:id="rId4"/>
    <sheet name="mfh03" sheetId="3" r:id="rId5"/>
    <sheet name="mfh04" sheetId="4" r:id="rId6"/>
    <sheet name="mfh05" sheetId="5" r:id="rId7"/>
    <sheet name="mfh07" sheetId="6" r:id="rId8"/>
    <sheet name="mfh08" sheetId="7" r:id="rId9"/>
    <sheet name="mfh10" sheetId="8" r:id="rId10"/>
    <sheet name="mfh11" sheetId="9" r:id="rId11"/>
    <sheet name="mfh12" sheetId="10" r:id="rId12"/>
  </sheets>
  <externalReferences>
    <externalReference r:id="rId13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3" l="1"/>
  <c r="B13" i="13"/>
  <c r="B12" i="13"/>
  <c r="H139" i="10" l="1"/>
  <c r="I139" i="10" s="1"/>
  <c r="C152" i="10" s="1"/>
  <c r="G139" i="10"/>
  <c r="E139" i="10"/>
  <c r="F139" i="10" s="1"/>
  <c r="D139" i="10"/>
  <c r="H119" i="9"/>
  <c r="I119" i="9" s="1"/>
  <c r="C133" i="9" s="1"/>
  <c r="G119" i="9"/>
  <c r="E119" i="9"/>
  <c r="F119" i="9" s="1"/>
  <c r="D119" i="9"/>
  <c r="H124" i="8"/>
  <c r="I124" i="8" s="1"/>
  <c r="C138" i="8" s="1"/>
  <c r="G124" i="8"/>
  <c r="E124" i="8"/>
  <c r="F124" i="8" s="1"/>
  <c r="D124" i="8"/>
  <c r="H134" i="7"/>
  <c r="I134" i="7" s="1"/>
  <c r="C147" i="7" s="1"/>
  <c r="G134" i="7"/>
  <c r="E134" i="7"/>
  <c r="F134" i="7" s="1"/>
  <c r="D134" i="7"/>
  <c r="H113" i="6"/>
  <c r="I113" i="6" s="1"/>
  <c r="C126" i="6" s="1"/>
  <c r="G113" i="6"/>
  <c r="E113" i="6"/>
  <c r="F113" i="6" s="1"/>
  <c r="D113" i="6"/>
  <c r="H147" i="5"/>
  <c r="I147" i="5" s="1"/>
  <c r="C162" i="5" s="1"/>
  <c r="G147" i="5"/>
  <c r="E147" i="5"/>
  <c r="F147" i="5" s="1"/>
  <c r="D147" i="5"/>
  <c r="H148" i="3"/>
  <c r="I148" i="3" s="1"/>
  <c r="C161" i="3" s="1"/>
  <c r="G148" i="3"/>
  <c r="E148" i="3"/>
  <c r="F148" i="3" s="1"/>
  <c r="D148" i="3"/>
  <c r="H119" i="11"/>
  <c r="I119" i="11" s="1"/>
  <c r="C135" i="11" s="1"/>
  <c r="G119" i="11"/>
  <c r="E119" i="11"/>
  <c r="F119" i="11" s="1"/>
  <c r="D119" i="11"/>
  <c r="H244" i="1"/>
  <c r="I244" i="1" s="1"/>
  <c r="C258" i="1" s="1"/>
  <c r="G244" i="1"/>
  <c r="E244" i="1"/>
  <c r="F244" i="1" s="1"/>
  <c r="D244" i="1"/>
  <c r="H238" i="1"/>
  <c r="H52" i="10" l="1"/>
  <c r="G52" i="10"/>
  <c r="E52" i="10"/>
  <c r="D52" i="10"/>
  <c r="C52" i="10"/>
  <c r="J52" i="10" s="1"/>
  <c r="H42" i="10"/>
  <c r="G42" i="10"/>
  <c r="E42" i="10"/>
  <c r="D42" i="10"/>
  <c r="C42" i="10"/>
  <c r="J42" i="10" s="1"/>
  <c r="H40" i="10"/>
  <c r="G40" i="10"/>
  <c r="E40" i="10"/>
  <c r="D40" i="10"/>
  <c r="C40" i="10"/>
  <c r="J40" i="10" s="1"/>
  <c r="H54" i="10"/>
  <c r="G54" i="10"/>
  <c r="E54" i="10"/>
  <c r="D54" i="10"/>
  <c r="C54" i="10"/>
  <c r="J54" i="10" s="1"/>
  <c r="F36" i="6"/>
  <c r="J36" i="6" s="1"/>
  <c r="F25" i="6"/>
  <c r="I25" i="6" s="1"/>
  <c r="I40" i="10" l="1"/>
  <c r="I54" i="10"/>
  <c r="J25" i="6"/>
  <c r="I52" i="10"/>
  <c r="I42" i="10"/>
  <c r="I36" i="6"/>
  <c r="H133" i="10"/>
  <c r="G133" i="10"/>
  <c r="E133" i="10"/>
  <c r="D133" i="10"/>
  <c r="H128" i="10"/>
  <c r="G128" i="10"/>
  <c r="E128" i="10"/>
  <c r="D128" i="10"/>
  <c r="H124" i="10"/>
  <c r="G124" i="10"/>
  <c r="E124" i="10"/>
  <c r="D124" i="10"/>
  <c r="H118" i="10"/>
  <c r="G118" i="10"/>
  <c r="E118" i="10"/>
  <c r="D118" i="10"/>
  <c r="H113" i="10"/>
  <c r="G113" i="10"/>
  <c r="E113" i="10"/>
  <c r="D113" i="10"/>
  <c r="C113" i="10"/>
  <c r="H109" i="10"/>
  <c r="G109" i="10"/>
  <c r="E109" i="10"/>
  <c r="D109" i="10"/>
  <c r="C109" i="10"/>
  <c r="H105" i="10"/>
  <c r="G105" i="10"/>
  <c r="E105" i="10"/>
  <c r="D105" i="10"/>
  <c r="C105" i="10"/>
  <c r="H101" i="10"/>
  <c r="G101" i="10"/>
  <c r="E101" i="10"/>
  <c r="D101" i="10"/>
  <c r="C101" i="10"/>
  <c r="H97" i="10"/>
  <c r="G97" i="10"/>
  <c r="E97" i="10"/>
  <c r="D97" i="10"/>
  <c r="C97" i="10"/>
  <c r="H94" i="10"/>
  <c r="G94" i="10"/>
  <c r="E94" i="10"/>
  <c r="D94" i="10"/>
  <c r="C94" i="10"/>
  <c r="H93" i="10"/>
  <c r="G93" i="10"/>
  <c r="E93" i="10"/>
  <c r="D93" i="10"/>
  <c r="C93" i="10"/>
  <c r="H92" i="10"/>
  <c r="G92" i="10"/>
  <c r="E92" i="10"/>
  <c r="D92" i="10"/>
  <c r="C92" i="10"/>
  <c r="H91" i="10"/>
  <c r="G91" i="10"/>
  <c r="E91" i="10"/>
  <c r="D91" i="10"/>
  <c r="C91" i="10"/>
  <c r="H90" i="10"/>
  <c r="G90" i="10"/>
  <c r="E90" i="10"/>
  <c r="D90" i="10"/>
  <c r="C90" i="10"/>
  <c r="H89" i="10"/>
  <c r="G89" i="10"/>
  <c r="E89" i="10"/>
  <c r="D89" i="10"/>
  <c r="C89" i="10"/>
  <c r="H85" i="10"/>
  <c r="G85" i="10"/>
  <c r="E85" i="10"/>
  <c r="D85" i="10"/>
  <c r="C85" i="10"/>
  <c r="H84" i="10"/>
  <c r="G84" i="10"/>
  <c r="E84" i="10"/>
  <c r="D84" i="10"/>
  <c r="C84" i="10"/>
  <c r="H83" i="10"/>
  <c r="G83" i="10"/>
  <c r="E83" i="10"/>
  <c r="D83" i="10"/>
  <c r="C83" i="10"/>
  <c r="H82" i="10"/>
  <c r="G82" i="10"/>
  <c r="E82" i="10"/>
  <c r="D82" i="10"/>
  <c r="C82" i="10"/>
  <c r="H81" i="10"/>
  <c r="G81" i="10"/>
  <c r="E81" i="10"/>
  <c r="D81" i="10"/>
  <c r="C81" i="10"/>
  <c r="H80" i="10"/>
  <c r="G80" i="10"/>
  <c r="E80" i="10"/>
  <c r="D80" i="10"/>
  <c r="C80" i="10"/>
  <c r="H76" i="10"/>
  <c r="G76" i="10"/>
  <c r="E76" i="10"/>
  <c r="D76" i="10"/>
  <c r="C76" i="10"/>
  <c r="H72" i="10"/>
  <c r="G72" i="10"/>
  <c r="E72" i="10"/>
  <c r="D72" i="10"/>
  <c r="C72" i="10"/>
  <c r="H71" i="10"/>
  <c r="G71" i="10"/>
  <c r="E71" i="10"/>
  <c r="D71" i="10"/>
  <c r="C71" i="10"/>
  <c r="H70" i="10"/>
  <c r="G70" i="10"/>
  <c r="E70" i="10"/>
  <c r="D70" i="10"/>
  <c r="C70" i="10"/>
  <c r="H69" i="10"/>
  <c r="G69" i="10"/>
  <c r="E69" i="10"/>
  <c r="D69" i="10"/>
  <c r="C69" i="10"/>
  <c r="H65" i="10"/>
  <c r="G65" i="10"/>
  <c r="E65" i="10"/>
  <c r="D65" i="10"/>
  <c r="C65" i="10"/>
  <c r="H64" i="10"/>
  <c r="G64" i="10"/>
  <c r="E64" i="10"/>
  <c r="D64" i="10"/>
  <c r="C64" i="10"/>
  <c r="H60" i="10"/>
  <c r="G60" i="10"/>
  <c r="E60" i="10"/>
  <c r="D60" i="10"/>
  <c r="C60" i="10"/>
  <c r="H59" i="10"/>
  <c r="G59" i="10"/>
  <c r="E59" i="10"/>
  <c r="D59" i="10"/>
  <c r="C59" i="10"/>
  <c r="H58" i="10"/>
  <c r="G58" i="10"/>
  <c r="E58" i="10"/>
  <c r="D58" i="10"/>
  <c r="C58" i="10"/>
  <c r="H53" i="10"/>
  <c r="G53" i="10"/>
  <c r="E53" i="10"/>
  <c r="D53" i="10"/>
  <c r="C53" i="10"/>
  <c r="H51" i="10"/>
  <c r="G51" i="10"/>
  <c r="E51" i="10"/>
  <c r="D51" i="10"/>
  <c r="C51" i="10"/>
  <c r="H50" i="10"/>
  <c r="G50" i="10"/>
  <c r="E50" i="10"/>
  <c r="D50" i="10"/>
  <c r="C50" i="10"/>
  <c r="H49" i="10"/>
  <c r="G49" i="10"/>
  <c r="E49" i="10"/>
  <c r="D49" i="10"/>
  <c r="C49" i="10"/>
  <c r="H48" i="10"/>
  <c r="G48" i="10"/>
  <c r="E48" i="10"/>
  <c r="D48" i="10"/>
  <c r="C48" i="10"/>
  <c r="H47" i="10"/>
  <c r="G47" i="10"/>
  <c r="E47" i="10"/>
  <c r="D47" i="10"/>
  <c r="C47" i="10"/>
  <c r="H43" i="10"/>
  <c r="G43" i="10"/>
  <c r="E43" i="10"/>
  <c r="D43" i="10"/>
  <c r="C43" i="10"/>
  <c r="H41" i="10"/>
  <c r="G41" i="10"/>
  <c r="E41" i="10"/>
  <c r="D41" i="10"/>
  <c r="C41" i="10"/>
  <c r="H39" i="10"/>
  <c r="G39" i="10"/>
  <c r="E39" i="10"/>
  <c r="D39" i="10"/>
  <c r="C39" i="10"/>
  <c r="H38" i="10"/>
  <c r="G38" i="10"/>
  <c r="E38" i="10"/>
  <c r="D38" i="10"/>
  <c r="C38" i="10"/>
  <c r="H34" i="10"/>
  <c r="G34" i="10"/>
  <c r="E34" i="10"/>
  <c r="D34" i="10"/>
  <c r="C34" i="10"/>
  <c r="H33" i="10"/>
  <c r="G33" i="10"/>
  <c r="E33" i="10"/>
  <c r="D33" i="10"/>
  <c r="C33" i="10"/>
  <c r="H32" i="10"/>
  <c r="G32" i="10"/>
  <c r="E32" i="10"/>
  <c r="D32" i="10"/>
  <c r="C32" i="10"/>
  <c r="H31" i="10"/>
  <c r="G31" i="10"/>
  <c r="E31" i="10"/>
  <c r="D31" i="10"/>
  <c r="C31" i="10"/>
  <c r="H30" i="10"/>
  <c r="G30" i="10"/>
  <c r="E30" i="10"/>
  <c r="D30" i="10"/>
  <c r="C30" i="10"/>
  <c r="H26" i="10"/>
  <c r="G26" i="10"/>
  <c r="E26" i="10"/>
  <c r="D26" i="10"/>
  <c r="C26" i="10"/>
  <c r="H25" i="10"/>
  <c r="G25" i="10"/>
  <c r="E25" i="10"/>
  <c r="D25" i="10"/>
  <c r="C25" i="10"/>
  <c r="H24" i="10"/>
  <c r="G24" i="10"/>
  <c r="E24" i="10"/>
  <c r="D24" i="10"/>
  <c r="C24" i="10"/>
  <c r="H23" i="10"/>
  <c r="G23" i="10"/>
  <c r="E23" i="10"/>
  <c r="D23" i="10"/>
  <c r="C23" i="10"/>
  <c r="H22" i="10"/>
  <c r="G22" i="10"/>
  <c r="E22" i="10"/>
  <c r="D22" i="10"/>
  <c r="C22" i="10"/>
  <c r="H18" i="10"/>
  <c r="G18" i="10"/>
  <c r="E18" i="10"/>
  <c r="D18" i="10"/>
  <c r="C18" i="10"/>
  <c r="H17" i="10"/>
  <c r="G17" i="10"/>
  <c r="E17" i="10"/>
  <c r="D17" i="10"/>
  <c r="C17" i="10"/>
  <c r="H16" i="10"/>
  <c r="G16" i="10"/>
  <c r="E16" i="10"/>
  <c r="D16" i="10"/>
  <c r="C16" i="10"/>
  <c r="H15" i="10"/>
  <c r="G15" i="10"/>
  <c r="E15" i="10"/>
  <c r="D15" i="10"/>
  <c r="C15" i="10"/>
  <c r="H11" i="10"/>
  <c r="G11" i="10"/>
  <c r="E11" i="10"/>
  <c r="D11" i="10"/>
  <c r="C11" i="10"/>
  <c r="H10" i="10"/>
  <c r="G10" i="10"/>
  <c r="E10" i="10"/>
  <c r="D10" i="10"/>
  <c r="C10" i="10"/>
  <c r="H9" i="10"/>
  <c r="G9" i="10"/>
  <c r="E9" i="10"/>
  <c r="D9" i="10"/>
  <c r="C9" i="10"/>
  <c r="H8" i="10"/>
  <c r="G8" i="10"/>
  <c r="E8" i="10"/>
  <c r="D8" i="10"/>
  <c r="C8" i="10"/>
  <c r="H7" i="10"/>
  <c r="G7" i="10"/>
  <c r="E7" i="10"/>
  <c r="D7" i="10"/>
  <c r="C7" i="10"/>
  <c r="H6" i="10"/>
  <c r="G6" i="10"/>
  <c r="E6" i="10"/>
  <c r="D6" i="10"/>
  <c r="C6" i="10"/>
  <c r="H113" i="9"/>
  <c r="G113" i="9"/>
  <c r="E113" i="9"/>
  <c r="D113" i="9"/>
  <c r="H109" i="9"/>
  <c r="G109" i="9"/>
  <c r="E109" i="9"/>
  <c r="D109" i="9"/>
  <c r="H105" i="9"/>
  <c r="G105" i="9"/>
  <c r="E105" i="9"/>
  <c r="D105" i="9"/>
  <c r="H99" i="9"/>
  <c r="G99" i="9"/>
  <c r="E99" i="9"/>
  <c r="D99" i="9"/>
  <c r="H94" i="9"/>
  <c r="G94" i="9"/>
  <c r="E94" i="9"/>
  <c r="D94" i="9"/>
  <c r="C94" i="9"/>
  <c r="H90" i="9"/>
  <c r="G90" i="9"/>
  <c r="E90" i="9"/>
  <c r="D90" i="9"/>
  <c r="C90" i="9"/>
  <c r="H86" i="9"/>
  <c r="G86" i="9"/>
  <c r="E86" i="9"/>
  <c r="D86" i="9"/>
  <c r="C86" i="9"/>
  <c r="H82" i="9"/>
  <c r="G82" i="9"/>
  <c r="E82" i="9"/>
  <c r="D82" i="9"/>
  <c r="C82" i="9"/>
  <c r="H78" i="9"/>
  <c r="G78" i="9"/>
  <c r="E78" i="9"/>
  <c r="D78" i="9"/>
  <c r="C78" i="9"/>
  <c r="H77" i="9"/>
  <c r="G77" i="9"/>
  <c r="E77" i="9"/>
  <c r="D77" i="9"/>
  <c r="C77" i="9"/>
  <c r="H76" i="9"/>
  <c r="G76" i="9"/>
  <c r="E76" i="9"/>
  <c r="D76" i="9"/>
  <c r="C76" i="9"/>
  <c r="H75" i="9"/>
  <c r="G75" i="9"/>
  <c r="E75" i="9"/>
  <c r="D75" i="9"/>
  <c r="C75" i="9"/>
  <c r="H74" i="9"/>
  <c r="G74" i="9"/>
  <c r="E74" i="9"/>
  <c r="D74" i="9"/>
  <c r="C74" i="9"/>
  <c r="H70" i="9"/>
  <c r="G70" i="9"/>
  <c r="E70" i="9"/>
  <c r="D70" i="9"/>
  <c r="C70" i="9"/>
  <c r="H69" i="9"/>
  <c r="G69" i="9"/>
  <c r="E69" i="9"/>
  <c r="D69" i="9"/>
  <c r="C69" i="9"/>
  <c r="H68" i="9"/>
  <c r="G68" i="9"/>
  <c r="E68" i="9"/>
  <c r="D68" i="9"/>
  <c r="C68" i="9"/>
  <c r="H67" i="9"/>
  <c r="G67" i="9"/>
  <c r="E67" i="9"/>
  <c r="D67" i="9"/>
  <c r="C67" i="9"/>
  <c r="H66" i="9"/>
  <c r="G66" i="9"/>
  <c r="E66" i="9"/>
  <c r="D66" i="9"/>
  <c r="C66" i="9"/>
  <c r="H65" i="9"/>
  <c r="G65" i="9"/>
  <c r="E65" i="9"/>
  <c r="D65" i="9"/>
  <c r="C65" i="9"/>
  <c r="H61" i="9"/>
  <c r="G61" i="9"/>
  <c r="E61" i="9"/>
  <c r="D61" i="9"/>
  <c r="C61" i="9"/>
  <c r="H60" i="9"/>
  <c r="G60" i="9"/>
  <c r="E60" i="9"/>
  <c r="D60" i="9"/>
  <c r="C60" i="9"/>
  <c r="H59" i="9"/>
  <c r="G59" i="9"/>
  <c r="E59" i="9"/>
  <c r="D59" i="9"/>
  <c r="C59" i="9"/>
  <c r="H55" i="9"/>
  <c r="G55" i="9"/>
  <c r="E55" i="9"/>
  <c r="D55" i="9"/>
  <c r="C55" i="9"/>
  <c r="H54" i="9"/>
  <c r="G54" i="9"/>
  <c r="E54" i="9"/>
  <c r="D54" i="9"/>
  <c r="C54" i="9"/>
  <c r="H53" i="9"/>
  <c r="G53" i="9"/>
  <c r="E53" i="9"/>
  <c r="D53" i="9"/>
  <c r="C53" i="9"/>
  <c r="H49" i="9"/>
  <c r="G49" i="9"/>
  <c r="E49" i="9"/>
  <c r="D49" i="9"/>
  <c r="C49" i="9"/>
  <c r="H45" i="9"/>
  <c r="G45" i="9"/>
  <c r="E45" i="9"/>
  <c r="D45" i="9"/>
  <c r="C45" i="9"/>
  <c r="H44" i="9"/>
  <c r="G44" i="9"/>
  <c r="E44" i="9"/>
  <c r="D44" i="9"/>
  <c r="C44" i="9"/>
  <c r="H43" i="9"/>
  <c r="G43" i="9"/>
  <c r="E43" i="9"/>
  <c r="D43" i="9"/>
  <c r="C43" i="9"/>
  <c r="H39" i="9"/>
  <c r="G39" i="9"/>
  <c r="E39" i="9"/>
  <c r="D39" i="9"/>
  <c r="C39" i="9"/>
  <c r="H38" i="9"/>
  <c r="G38" i="9"/>
  <c r="E38" i="9"/>
  <c r="D38" i="9"/>
  <c r="C38" i="9"/>
  <c r="H37" i="9"/>
  <c r="G37" i="9"/>
  <c r="E37" i="9"/>
  <c r="D37" i="9"/>
  <c r="C37" i="9"/>
  <c r="H36" i="9"/>
  <c r="G36" i="9"/>
  <c r="E36" i="9"/>
  <c r="D36" i="9"/>
  <c r="C36" i="9"/>
  <c r="H32" i="9"/>
  <c r="G32" i="9"/>
  <c r="E32" i="9"/>
  <c r="D32" i="9"/>
  <c r="C32" i="9"/>
  <c r="H31" i="9"/>
  <c r="G31" i="9"/>
  <c r="E31" i="9"/>
  <c r="D31" i="9"/>
  <c r="C31" i="9"/>
  <c r="H30" i="9"/>
  <c r="G30" i="9"/>
  <c r="E30" i="9"/>
  <c r="D30" i="9"/>
  <c r="C30" i="9"/>
  <c r="H29" i="9"/>
  <c r="G29" i="9"/>
  <c r="E29" i="9"/>
  <c r="D29" i="9"/>
  <c r="C29" i="9"/>
  <c r="H28" i="9"/>
  <c r="G28" i="9"/>
  <c r="E28" i="9"/>
  <c r="D28" i="9"/>
  <c r="C28" i="9"/>
  <c r="H24" i="9"/>
  <c r="G24" i="9"/>
  <c r="E24" i="9"/>
  <c r="D24" i="9"/>
  <c r="C24" i="9"/>
  <c r="H23" i="9"/>
  <c r="G23" i="9"/>
  <c r="E23" i="9"/>
  <c r="D23" i="9"/>
  <c r="C23" i="9"/>
  <c r="H22" i="9"/>
  <c r="G22" i="9"/>
  <c r="E22" i="9"/>
  <c r="D22" i="9"/>
  <c r="C22" i="9"/>
  <c r="H21" i="9"/>
  <c r="G21" i="9"/>
  <c r="E21" i="9"/>
  <c r="D21" i="9"/>
  <c r="C21" i="9"/>
  <c r="H20" i="9"/>
  <c r="G20" i="9"/>
  <c r="E20" i="9"/>
  <c r="D20" i="9"/>
  <c r="C20" i="9"/>
  <c r="H16" i="9"/>
  <c r="G16" i="9"/>
  <c r="E16" i="9"/>
  <c r="D16" i="9"/>
  <c r="C16" i="9"/>
  <c r="H15" i="9"/>
  <c r="G15" i="9"/>
  <c r="E15" i="9"/>
  <c r="D15" i="9"/>
  <c r="C15" i="9"/>
  <c r="H14" i="9"/>
  <c r="G14" i="9"/>
  <c r="E14" i="9"/>
  <c r="D14" i="9"/>
  <c r="C14" i="9"/>
  <c r="H13" i="9"/>
  <c r="G13" i="9"/>
  <c r="E13" i="9"/>
  <c r="D13" i="9"/>
  <c r="C13" i="9"/>
  <c r="H12" i="9"/>
  <c r="G12" i="9"/>
  <c r="E12" i="9"/>
  <c r="D12" i="9"/>
  <c r="C12" i="9"/>
  <c r="H11" i="9"/>
  <c r="G11" i="9"/>
  <c r="E11" i="9"/>
  <c r="D11" i="9"/>
  <c r="C11" i="9"/>
  <c r="H7" i="9"/>
  <c r="G7" i="9"/>
  <c r="E7" i="9"/>
  <c r="D7" i="9"/>
  <c r="C7" i="9"/>
  <c r="H6" i="9"/>
  <c r="G6" i="9"/>
  <c r="E6" i="9"/>
  <c r="D6" i="9"/>
  <c r="C6" i="9"/>
  <c r="H118" i="8"/>
  <c r="G118" i="8"/>
  <c r="E118" i="8"/>
  <c r="D118" i="8"/>
  <c r="H114" i="8"/>
  <c r="G114" i="8"/>
  <c r="E114" i="8"/>
  <c r="D114" i="8"/>
  <c r="H110" i="8"/>
  <c r="G110" i="8"/>
  <c r="E110" i="8"/>
  <c r="D110" i="8"/>
  <c r="H104" i="8"/>
  <c r="G104" i="8"/>
  <c r="E104" i="8"/>
  <c r="D104" i="8"/>
  <c r="H99" i="8"/>
  <c r="G99" i="8"/>
  <c r="E99" i="8"/>
  <c r="D99" i="8"/>
  <c r="C99" i="8"/>
  <c r="H95" i="8"/>
  <c r="G95" i="8"/>
  <c r="E95" i="8"/>
  <c r="D95" i="8"/>
  <c r="C95" i="8"/>
  <c r="H91" i="8"/>
  <c r="G91" i="8"/>
  <c r="E91" i="8"/>
  <c r="D91" i="8"/>
  <c r="C91" i="8"/>
  <c r="H87" i="8"/>
  <c r="G87" i="8"/>
  <c r="E87" i="8"/>
  <c r="D87" i="8"/>
  <c r="C87" i="8"/>
  <c r="H83" i="8"/>
  <c r="G83" i="8"/>
  <c r="E83" i="8"/>
  <c r="D83" i="8"/>
  <c r="C83" i="8"/>
  <c r="H80" i="8"/>
  <c r="G80" i="8"/>
  <c r="E80" i="8"/>
  <c r="D80" i="8"/>
  <c r="C80" i="8"/>
  <c r="H79" i="8"/>
  <c r="G79" i="8"/>
  <c r="E79" i="8"/>
  <c r="D79" i="8"/>
  <c r="C79" i="8"/>
  <c r="H78" i="8"/>
  <c r="G78" i="8"/>
  <c r="E78" i="8"/>
  <c r="D78" i="8"/>
  <c r="C78" i="8"/>
  <c r="H77" i="8"/>
  <c r="G77" i="8"/>
  <c r="E77" i="8"/>
  <c r="D77" i="8"/>
  <c r="C77" i="8"/>
  <c r="H76" i="8"/>
  <c r="G76" i="8"/>
  <c r="E76" i="8"/>
  <c r="D76" i="8"/>
  <c r="C76" i="8"/>
  <c r="H72" i="8"/>
  <c r="G72" i="8"/>
  <c r="E72" i="8"/>
  <c r="D72" i="8"/>
  <c r="C72" i="8"/>
  <c r="H71" i="8"/>
  <c r="G71" i="8"/>
  <c r="E71" i="8"/>
  <c r="D71" i="8"/>
  <c r="C71" i="8"/>
  <c r="H70" i="8"/>
  <c r="G70" i="8"/>
  <c r="E70" i="8"/>
  <c r="D70" i="8"/>
  <c r="C70" i="8"/>
  <c r="H69" i="8"/>
  <c r="G69" i="8"/>
  <c r="E69" i="8"/>
  <c r="D69" i="8"/>
  <c r="C69" i="8"/>
  <c r="H68" i="8"/>
  <c r="G68" i="8"/>
  <c r="E68" i="8"/>
  <c r="D68" i="8"/>
  <c r="C68" i="8"/>
  <c r="H67" i="8"/>
  <c r="G67" i="8"/>
  <c r="E67" i="8"/>
  <c r="D67" i="8"/>
  <c r="C67" i="8"/>
  <c r="H66" i="8"/>
  <c r="G66" i="8"/>
  <c r="E66" i="8"/>
  <c r="D66" i="8"/>
  <c r="C66" i="8"/>
  <c r="H62" i="8"/>
  <c r="G62" i="8"/>
  <c r="E62" i="8"/>
  <c r="D62" i="8"/>
  <c r="C62" i="8"/>
  <c r="H58" i="8"/>
  <c r="G58" i="8"/>
  <c r="E58" i="8"/>
  <c r="D58" i="8"/>
  <c r="C58" i="8"/>
  <c r="H54" i="8"/>
  <c r="G54" i="8"/>
  <c r="E54" i="8"/>
  <c r="D54" i="8"/>
  <c r="C54" i="8"/>
  <c r="H53" i="8"/>
  <c r="G53" i="8"/>
  <c r="E53" i="8"/>
  <c r="D53" i="8"/>
  <c r="C53" i="8"/>
  <c r="H52" i="8"/>
  <c r="G52" i="8"/>
  <c r="E52" i="8"/>
  <c r="D52" i="8"/>
  <c r="C52" i="8"/>
  <c r="H48" i="8"/>
  <c r="G48" i="8"/>
  <c r="E48" i="8"/>
  <c r="D48" i="8"/>
  <c r="C48" i="8"/>
  <c r="H47" i="8"/>
  <c r="G47" i="8"/>
  <c r="E47" i="8"/>
  <c r="D47" i="8"/>
  <c r="C47" i="8"/>
  <c r="H46" i="8"/>
  <c r="G46" i="8"/>
  <c r="E46" i="8"/>
  <c r="D46" i="8"/>
  <c r="C46" i="8"/>
  <c r="H42" i="8"/>
  <c r="G42" i="8"/>
  <c r="E42" i="8"/>
  <c r="D42" i="8"/>
  <c r="C42" i="8"/>
  <c r="H41" i="8"/>
  <c r="G41" i="8"/>
  <c r="E41" i="8"/>
  <c r="D41" i="8"/>
  <c r="C41" i="8"/>
  <c r="H40" i="8"/>
  <c r="G40" i="8"/>
  <c r="E40" i="8"/>
  <c r="D40" i="8"/>
  <c r="C40" i="8"/>
  <c r="H39" i="8"/>
  <c r="G39" i="8"/>
  <c r="E39" i="8"/>
  <c r="D39" i="8"/>
  <c r="C39" i="8"/>
  <c r="H35" i="8"/>
  <c r="G35" i="8"/>
  <c r="E35" i="8"/>
  <c r="D35" i="8"/>
  <c r="C35" i="8"/>
  <c r="H34" i="8"/>
  <c r="G34" i="8"/>
  <c r="E34" i="8"/>
  <c r="D34" i="8"/>
  <c r="C34" i="8"/>
  <c r="H33" i="8"/>
  <c r="G33" i="8"/>
  <c r="E33" i="8"/>
  <c r="D33" i="8"/>
  <c r="C33" i="8"/>
  <c r="H32" i="8"/>
  <c r="G32" i="8"/>
  <c r="E32" i="8"/>
  <c r="D32" i="8"/>
  <c r="C32" i="8"/>
  <c r="H31" i="8"/>
  <c r="G31" i="8"/>
  <c r="E31" i="8"/>
  <c r="D31" i="8"/>
  <c r="C31" i="8"/>
  <c r="H30" i="8"/>
  <c r="G30" i="8"/>
  <c r="E30" i="8"/>
  <c r="D30" i="8"/>
  <c r="C30" i="8"/>
  <c r="H26" i="8"/>
  <c r="G26" i="8"/>
  <c r="E26" i="8"/>
  <c r="D26" i="8"/>
  <c r="C26" i="8"/>
  <c r="H25" i="8"/>
  <c r="G25" i="8"/>
  <c r="E25" i="8"/>
  <c r="D25" i="8"/>
  <c r="C25" i="8"/>
  <c r="H24" i="8"/>
  <c r="G24" i="8"/>
  <c r="E24" i="8"/>
  <c r="D24" i="8"/>
  <c r="C24" i="8"/>
  <c r="H23" i="8"/>
  <c r="G23" i="8"/>
  <c r="E23" i="8"/>
  <c r="D23" i="8"/>
  <c r="C23" i="8"/>
  <c r="H22" i="8"/>
  <c r="G22" i="8"/>
  <c r="E22" i="8"/>
  <c r="D22" i="8"/>
  <c r="C22" i="8"/>
  <c r="H18" i="8"/>
  <c r="G18" i="8"/>
  <c r="E18" i="8"/>
  <c r="D18" i="8"/>
  <c r="C18" i="8"/>
  <c r="H17" i="8"/>
  <c r="G17" i="8"/>
  <c r="E17" i="8"/>
  <c r="D17" i="8"/>
  <c r="C17" i="8"/>
  <c r="H16" i="8"/>
  <c r="G16" i="8"/>
  <c r="E16" i="8"/>
  <c r="D16" i="8"/>
  <c r="C16" i="8"/>
  <c r="H12" i="8"/>
  <c r="G12" i="8"/>
  <c r="E12" i="8"/>
  <c r="D12" i="8"/>
  <c r="C12" i="8"/>
  <c r="H11" i="8"/>
  <c r="G11" i="8"/>
  <c r="E11" i="8"/>
  <c r="D11" i="8"/>
  <c r="C11" i="8"/>
  <c r="H10" i="8"/>
  <c r="G10" i="8"/>
  <c r="E10" i="8"/>
  <c r="D10" i="8"/>
  <c r="C10" i="8"/>
  <c r="H9" i="8"/>
  <c r="G9" i="8"/>
  <c r="E9" i="8"/>
  <c r="D9" i="8"/>
  <c r="C9" i="8"/>
  <c r="H8" i="8"/>
  <c r="G8" i="8"/>
  <c r="E8" i="8"/>
  <c r="D8" i="8"/>
  <c r="C8" i="8"/>
  <c r="H7" i="8"/>
  <c r="G7" i="8"/>
  <c r="E7" i="8"/>
  <c r="D7" i="8"/>
  <c r="C7" i="8"/>
  <c r="H6" i="8"/>
  <c r="G6" i="8"/>
  <c r="E6" i="8"/>
  <c r="D6" i="8"/>
  <c r="C6" i="8"/>
  <c r="H128" i="7"/>
  <c r="G128" i="7"/>
  <c r="E128" i="7"/>
  <c r="D128" i="7"/>
  <c r="H124" i="7"/>
  <c r="G124" i="7"/>
  <c r="E124" i="7"/>
  <c r="D124" i="7"/>
  <c r="H120" i="7"/>
  <c r="G120" i="7"/>
  <c r="E120" i="7"/>
  <c r="D120" i="7"/>
  <c r="H114" i="7"/>
  <c r="G114" i="7"/>
  <c r="E114" i="7"/>
  <c r="D114" i="7"/>
  <c r="H109" i="7"/>
  <c r="G109" i="7"/>
  <c r="E109" i="7"/>
  <c r="D109" i="7"/>
  <c r="C109" i="7"/>
  <c r="H105" i="7"/>
  <c r="G105" i="7"/>
  <c r="E105" i="7"/>
  <c r="D105" i="7"/>
  <c r="C105" i="7"/>
  <c r="H101" i="7"/>
  <c r="G101" i="7"/>
  <c r="E101" i="7"/>
  <c r="D101" i="7"/>
  <c r="C101" i="7"/>
  <c r="H97" i="7"/>
  <c r="G97" i="7"/>
  <c r="E97" i="7"/>
  <c r="D97" i="7"/>
  <c r="C97" i="7"/>
  <c r="H94" i="7"/>
  <c r="G94" i="7"/>
  <c r="E94" i="7"/>
  <c r="D94" i="7"/>
  <c r="C94" i="7"/>
  <c r="H91" i="7"/>
  <c r="G91" i="7"/>
  <c r="E91" i="7"/>
  <c r="D91" i="7"/>
  <c r="C91" i="7"/>
  <c r="H90" i="7"/>
  <c r="G90" i="7"/>
  <c r="E90" i="7"/>
  <c r="D90" i="7"/>
  <c r="C90" i="7"/>
  <c r="H89" i="7"/>
  <c r="G89" i="7"/>
  <c r="E89" i="7"/>
  <c r="D89" i="7"/>
  <c r="C89" i="7"/>
  <c r="H88" i="7"/>
  <c r="G88" i="7"/>
  <c r="E88" i="7"/>
  <c r="D88" i="7"/>
  <c r="C88" i="7"/>
  <c r="H84" i="7"/>
  <c r="G84" i="7"/>
  <c r="E84" i="7"/>
  <c r="D84" i="7"/>
  <c r="C84" i="7"/>
  <c r="H80" i="7"/>
  <c r="G80" i="7"/>
  <c r="E80" i="7"/>
  <c r="D80" i="7"/>
  <c r="C80" i="7"/>
  <c r="H79" i="7"/>
  <c r="G79" i="7"/>
  <c r="E79" i="7"/>
  <c r="D79" i="7"/>
  <c r="C79" i="7"/>
  <c r="H78" i="7"/>
  <c r="G78" i="7"/>
  <c r="E78" i="7"/>
  <c r="D78" i="7"/>
  <c r="C78" i="7"/>
  <c r="H77" i="7"/>
  <c r="G77" i="7"/>
  <c r="E77" i="7"/>
  <c r="D77" i="7"/>
  <c r="C77" i="7"/>
  <c r="H73" i="7"/>
  <c r="G73" i="7"/>
  <c r="E73" i="7"/>
  <c r="D73" i="7"/>
  <c r="C73" i="7"/>
  <c r="H72" i="7"/>
  <c r="G72" i="7"/>
  <c r="E72" i="7"/>
  <c r="D72" i="7"/>
  <c r="C72" i="7"/>
  <c r="H68" i="7"/>
  <c r="G68" i="7"/>
  <c r="E68" i="7"/>
  <c r="D68" i="7"/>
  <c r="C68" i="7"/>
  <c r="H64" i="7"/>
  <c r="G64" i="7"/>
  <c r="E64" i="7"/>
  <c r="D64" i="7"/>
  <c r="C64" i="7"/>
  <c r="H63" i="7"/>
  <c r="G63" i="7"/>
  <c r="E63" i="7"/>
  <c r="D63" i="7"/>
  <c r="C63" i="7"/>
  <c r="H59" i="7"/>
  <c r="G59" i="7"/>
  <c r="E59" i="7"/>
  <c r="D59" i="7"/>
  <c r="C59" i="7"/>
  <c r="H58" i="7"/>
  <c r="G58" i="7"/>
  <c r="E58" i="7"/>
  <c r="D58" i="7"/>
  <c r="C58" i="7"/>
  <c r="H57" i="7"/>
  <c r="G57" i="7"/>
  <c r="E57" i="7"/>
  <c r="D57" i="7"/>
  <c r="C57" i="7"/>
  <c r="H56" i="7"/>
  <c r="G56" i="7"/>
  <c r="E56" i="7"/>
  <c r="D56" i="7"/>
  <c r="C56" i="7"/>
  <c r="H52" i="7"/>
  <c r="G52" i="7"/>
  <c r="E52" i="7"/>
  <c r="D52" i="7"/>
  <c r="C52" i="7"/>
  <c r="H51" i="7"/>
  <c r="G51" i="7"/>
  <c r="E51" i="7"/>
  <c r="D51" i="7"/>
  <c r="C51" i="7"/>
  <c r="H47" i="7"/>
  <c r="G47" i="7"/>
  <c r="E47" i="7"/>
  <c r="D47" i="7"/>
  <c r="C47" i="7"/>
  <c r="H46" i="7"/>
  <c r="G46" i="7"/>
  <c r="E46" i="7"/>
  <c r="D46" i="7"/>
  <c r="C46" i="7"/>
  <c r="H45" i="7"/>
  <c r="G45" i="7"/>
  <c r="E45" i="7"/>
  <c r="D45" i="7"/>
  <c r="C45" i="7"/>
  <c r="H44" i="7"/>
  <c r="G44" i="7"/>
  <c r="E44" i="7"/>
  <c r="D44" i="7"/>
  <c r="C44" i="7"/>
  <c r="H43" i="7"/>
  <c r="G43" i="7"/>
  <c r="E43" i="7"/>
  <c r="D43" i="7"/>
  <c r="C43" i="7"/>
  <c r="H39" i="7"/>
  <c r="G39" i="7"/>
  <c r="E39" i="7"/>
  <c r="D39" i="7"/>
  <c r="C39" i="7"/>
  <c r="H38" i="7"/>
  <c r="G38" i="7"/>
  <c r="E38" i="7"/>
  <c r="D38" i="7"/>
  <c r="C38" i="7"/>
  <c r="H37" i="7"/>
  <c r="G37" i="7"/>
  <c r="E37" i="7"/>
  <c r="D37" i="7"/>
  <c r="C37" i="7"/>
  <c r="H36" i="7"/>
  <c r="G36" i="7"/>
  <c r="E36" i="7"/>
  <c r="D36" i="7"/>
  <c r="C36" i="7"/>
  <c r="H35" i="7"/>
  <c r="G35" i="7"/>
  <c r="E35" i="7"/>
  <c r="D35" i="7"/>
  <c r="C35" i="7"/>
  <c r="H31" i="7"/>
  <c r="G31" i="7"/>
  <c r="E31" i="7"/>
  <c r="D31" i="7"/>
  <c r="C31" i="7"/>
  <c r="H30" i="7"/>
  <c r="G30" i="7"/>
  <c r="E30" i="7"/>
  <c r="D30" i="7"/>
  <c r="C30" i="7"/>
  <c r="H29" i="7"/>
  <c r="G29" i="7"/>
  <c r="E29" i="7"/>
  <c r="D29" i="7"/>
  <c r="C29" i="7"/>
  <c r="H28" i="7"/>
  <c r="G28" i="7"/>
  <c r="E28" i="7"/>
  <c r="D28" i="7"/>
  <c r="C28" i="7"/>
  <c r="H27" i="7"/>
  <c r="G27" i="7"/>
  <c r="E27" i="7"/>
  <c r="D27" i="7"/>
  <c r="C27" i="7"/>
  <c r="H26" i="7"/>
  <c r="G26" i="7"/>
  <c r="E26" i="7"/>
  <c r="D26" i="7"/>
  <c r="C26" i="7"/>
  <c r="H22" i="7"/>
  <c r="G22" i="7"/>
  <c r="E22" i="7"/>
  <c r="D22" i="7"/>
  <c r="C22" i="7"/>
  <c r="H21" i="7"/>
  <c r="G21" i="7"/>
  <c r="E21" i="7"/>
  <c r="D21" i="7"/>
  <c r="C21" i="7"/>
  <c r="H20" i="7"/>
  <c r="G20" i="7"/>
  <c r="E20" i="7"/>
  <c r="D20" i="7"/>
  <c r="C20" i="7"/>
  <c r="H19" i="7"/>
  <c r="G19" i="7"/>
  <c r="E19" i="7"/>
  <c r="D19" i="7"/>
  <c r="C19" i="7"/>
  <c r="H18" i="7"/>
  <c r="G18" i="7"/>
  <c r="E18" i="7"/>
  <c r="D18" i="7"/>
  <c r="C18" i="7"/>
  <c r="H17" i="7"/>
  <c r="G17" i="7"/>
  <c r="E17" i="7"/>
  <c r="D17" i="7"/>
  <c r="C17" i="7"/>
  <c r="H13" i="7"/>
  <c r="G13" i="7"/>
  <c r="E13" i="7"/>
  <c r="D13" i="7"/>
  <c r="C13" i="7"/>
  <c r="H12" i="7"/>
  <c r="G12" i="7"/>
  <c r="E12" i="7"/>
  <c r="D12" i="7"/>
  <c r="C12" i="7"/>
  <c r="H11" i="7"/>
  <c r="G11" i="7"/>
  <c r="E11" i="7"/>
  <c r="D11" i="7"/>
  <c r="C11" i="7"/>
  <c r="H10" i="7"/>
  <c r="G10" i="7"/>
  <c r="E10" i="7"/>
  <c r="D10" i="7"/>
  <c r="C10" i="7"/>
  <c r="H9" i="7"/>
  <c r="G9" i="7"/>
  <c r="E9" i="7"/>
  <c r="D9" i="7"/>
  <c r="C9" i="7"/>
  <c r="H8" i="7"/>
  <c r="G8" i="7"/>
  <c r="E8" i="7"/>
  <c r="D8" i="7"/>
  <c r="C8" i="7"/>
  <c r="H7" i="7"/>
  <c r="G7" i="7"/>
  <c r="E7" i="7"/>
  <c r="D7" i="7"/>
  <c r="C7" i="7"/>
  <c r="H6" i="7"/>
  <c r="G6" i="7"/>
  <c r="E6" i="7"/>
  <c r="D6" i="7"/>
  <c r="C6" i="7"/>
  <c r="H107" i="6"/>
  <c r="G107" i="6"/>
  <c r="E107" i="6"/>
  <c r="D107" i="6"/>
  <c r="H103" i="6"/>
  <c r="G103" i="6"/>
  <c r="E103" i="6"/>
  <c r="D103" i="6"/>
  <c r="H99" i="6"/>
  <c r="G99" i="6"/>
  <c r="E99" i="6"/>
  <c r="D99" i="6"/>
  <c r="H93" i="6"/>
  <c r="G93" i="6"/>
  <c r="E93" i="6"/>
  <c r="D93" i="6"/>
  <c r="H88" i="6"/>
  <c r="G88" i="6"/>
  <c r="E88" i="6"/>
  <c r="D88" i="6"/>
  <c r="C88" i="6"/>
  <c r="H84" i="6"/>
  <c r="G84" i="6"/>
  <c r="E84" i="6"/>
  <c r="D84" i="6"/>
  <c r="C84" i="6"/>
  <c r="H80" i="6"/>
  <c r="G80" i="6"/>
  <c r="E80" i="6"/>
  <c r="D80" i="6"/>
  <c r="C80" i="6"/>
  <c r="H76" i="6"/>
  <c r="G76" i="6"/>
  <c r="E76" i="6"/>
  <c r="D76" i="6"/>
  <c r="C76" i="6"/>
  <c r="H73" i="6"/>
  <c r="G73" i="6"/>
  <c r="E73" i="6"/>
  <c r="D73" i="6"/>
  <c r="C73" i="6"/>
  <c r="H69" i="6"/>
  <c r="G69" i="6"/>
  <c r="E69" i="6"/>
  <c r="D69" i="6"/>
  <c r="C69" i="6"/>
  <c r="H68" i="6"/>
  <c r="G68" i="6"/>
  <c r="E68" i="6"/>
  <c r="D68" i="6"/>
  <c r="C68" i="6"/>
  <c r="H67" i="6"/>
  <c r="G67" i="6"/>
  <c r="E67" i="6"/>
  <c r="D67" i="6"/>
  <c r="C67" i="6"/>
  <c r="H66" i="6"/>
  <c r="G66" i="6"/>
  <c r="E66" i="6"/>
  <c r="D66" i="6"/>
  <c r="C66" i="6"/>
  <c r="H65" i="6"/>
  <c r="G65" i="6"/>
  <c r="E65" i="6"/>
  <c r="D65" i="6"/>
  <c r="C65" i="6"/>
  <c r="H64" i="6"/>
  <c r="G64" i="6"/>
  <c r="E64" i="6"/>
  <c r="D64" i="6"/>
  <c r="C64" i="6"/>
  <c r="H60" i="6"/>
  <c r="G60" i="6"/>
  <c r="E60" i="6"/>
  <c r="D60" i="6"/>
  <c r="C60" i="6"/>
  <c r="H59" i="6"/>
  <c r="G59" i="6"/>
  <c r="E59" i="6"/>
  <c r="D59" i="6"/>
  <c r="C59" i="6"/>
  <c r="H55" i="6"/>
  <c r="G55" i="6"/>
  <c r="E55" i="6"/>
  <c r="D55" i="6"/>
  <c r="C55" i="6"/>
  <c r="H54" i="6"/>
  <c r="G54" i="6"/>
  <c r="E54" i="6"/>
  <c r="D54" i="6"/>
  <c r="C54" i="6"/>
  <c r="H50" i="6"/>
  <c r="G50" i="6"/>
  <c r="E50" i="6"/>
  <c r="D50" i="6"/>
  <c r="C50" i="6"/>
  <c r="H49" i="6"/>
  <c r="G49" i="6"/>
  <c r="E49" i="6"/>
  <c r="D49" i="6"/>
  <c r="C49" i="6"/>
  <c r="H45" i="6"/>
  <c r="G45" i="6"/>
  <c r="E45" i="6"/>
  <c r="D45" i="6"/>
  <c r="C45" i="6"/>
  <c r="H44" i="6"/>
  <c r="G44" i="6"/>
  <c r="E44" i="6"/>
  <c r="D44" i="6"/>
  <c r="C44" i="6"/>
  <c r="H43" i="6"/>
  <c r="G43" i="6"/>
  <c r="E43" i="6"/>
  <c r="D43" i="6"/>
  <c r="C43" i="6"/>
  <c r="H42" i="6"/>
  <c r="G42" i="6"/>
  <c r="E42" i="6"/>
  <c r="D42" i="6"/>
  <c r="C42" i="6"/>
  <c r="H38" i="6"/>
  <c r="G38" i="6"/>
  <c r="E38" i="6"/>
  <c r="D38" i="6"/>
  <c r="C38" i="6"/>
  <c r="H37" i="6"/>
  <c r="G37" i="6"/>
  <c r="E37" i="6"/>
  <c r="D37" i="6"/>
  <c r="C37" i="6"/>
  <c r="H35" i="6"/>
  <c r="G35" i="6"/>
  <c r="E35" i="6"/>
  <c r="D35" i="6"/>
  <c r="C35" i="6"/>
  <c r="H34" i="6"/>
  <c r="G34" i="6"/>
  <c r="E34" i="6"/>
  <c r="D34" i="6"/>
  <c r="C34" i="6"/>
  <c r="H33" i="6"/>
  <c r="G33" i="6"/>
  <c r="E33" i="6"/>
  <c r="D33" i="6"/>
  <c r="C33" i="6"/>
  <c r="H32" i="6"/>
  <c r="G32" i="6"/>
  <c r="E32" i="6"/>
  <c r="D32" i="6"/>
  <c r="C32" i="6"/>
  <c r="H28" i="6"/>
  <c r="G28" i="6"/>
  <c r="E28" i="6"/>
  <c r="D28" i="6"/>
  <c r="C28" i="6"/>
  <c r="H27" i="6"/>
  <c r="G27" i="6"/>
  <c r="E27" i="6"/>
  <c r="D27" i="6"/>
  <c r="C27" i="6"/>
  <c r="H26" i="6"/>
  <c r="G26" i="6"/>
  <c r="E26" i="6"/>
  <c r="D26" i="6"/>
  <c r="C26" i="6"/>
  <c r="H24" i="6"/>
  <c r="G24" i="6"/>
  <c r="E24" i="6"/>
  <c r="D24" i="6"/>
  <c r="C24" i="6"/>
  <c r="H23" i="6"/>
  <c r="G23" i="6"/>
  <c r="E23" i="6"/>
  <c r="D23" i="6"/>
  <c r="C23" i="6"/>
  <c r="H22" i="6"/>
  <c r="G22" i="6"/>
  <c r="E22" i="6"/>
  <c r="D22" i="6"/>
  <c r="C22" i="6"/>
  <c r="H18" i="6"/>
  <c r="G18" i="6"/>
  <c r="E18" i="6"/>
  <c r="D18" i="6"/>
  <c r="C18" i="6"/>
  <c r="H17" i="6"/>
  <c r="G17" i="6"/>
  <c r="E17" i="6"/>
  <c r="D17" i="6"/>
  <c r="C17" i="6"/>
  <c r="H16" i="6"/>
  <c r="G16" i="6"/>
  <c r="E16" i="6"/>
  <c r="D16" i="6"/>
  <c r="C16" i="6"/>
  <c r="H15" i="6"/>
  <c r="G15" i="6"/>
  <c r="E15" i="6"/>
  <c r="D15" i="6"/>
  <c r="C15" i="6"/>
  <c r="H11" i="6"/>
  <c r="G11" i="6"/>
  <c r="E11" i="6"/>
  <c r="D11" i="6"/>
  <c r="C11" i="6"/>
  <c r="H10" i="6"/>
  <c r="G10" i="6"/>
  <c r="E10" i="6"/>
  <c r="D10" i="6"/>
  <c r="C10" i="6"/>
  <c r="H9" i="6"/>
  <c r="G9" i="6"/>
  <c r="E9" i="6"/>
  <c r="D9" i="6"/>
  <c r="C9" i="6"/>
  <c r="H8" i="6"/>
  <c r="G8" i="6"/>
  <c r="E8" i="6"/>
  <c r="D8" i="6"/>
  <c r="C8" i="6"/>
  <c r="H7" i="6"/>
  <c r="G7" i="6"/>
  <c r="E7" i="6"/>
  <c r="D7" i="6"/>
  <c r="C7" i="6"/>
  <c r="H6" i="6"/>
  <c r="G6" i="6"/>
  <c r="E6" i="6"/>
  <c r="D6" i="6"/>
  <c r="C6" i="6"/>
  <c r="H141" i="5"/>
  <c r="G141" i="5"/>
  <c r="E141" i="5"/>
  <c r="D141" i="5"/>
  <c r="H137" i="5"/>
  <c r="G137" i="5"/>
  <c r="E137" i="5"/>
  <c r="D137" i="5"/>
  <c r="H133" i="5"/>
  <c r="G133" i="5"/>
  <c r="E133" i="5"/>
  <c r="D133" i="5"/>
  <c r="H127" i="5"/>
  <c r="G127" i="5"/>
  <c r="E127" i="5"/>
  <c r="D127" i="5"/>
  <c r="H122" i="5"/>
  <c r="G122" i="5"/>
  <c r="E122" i="5"/>
  <c r="D122" i="5"/>
  <c r="C122" i="5"/>
  <c r="H118" i="5"/>
  <c r="G118" i="5"/>
  <c r="E118" i="5"/>
  <c r="D118" i="5"/>
  <c r="C118" i="5"/>
  <c r="H114" i="5"/>
  <c r="G114" i="5"/>
  <c r="E114" i="5"/>
  <c r="D114" i="5"/>
  <c r="C114" i="5"/>
  <c r="H110" i="5"/>
  <c r="G110" i="5"/>
  <c r="E110" i="5"/>
  <c r="D110" i="5"/>
  <c r="C110" i="5"/>
  <c r="H109" i="5"/>
  <c r="G109" i="5"/>
  <c r="E109" i="5"/>
  <c r="D109" i="5"/>
  <c r="C109" i="5"/>
  <c r="H108" i="5"/>
  <c r="G108" i="5"/>
  <c r="E108" i="5"/>
  <c r="D108" i="5"/>
  <c r="C108" i="5"/>
  <c r="H107" i="5"/>
  <c r="G107" i="5"/>
  <c r="E107" i="5"/>
  <c r="D107" i="5"/>
  <c r="C107" i="5"/>
  <c r="H103" i="5"/>
  <c r="G103" i="5"/>
  <c r="E103" i="5"/>
  <c r="D103" i="5"/>
  <c r="C103" i="5"/>
  <c r="H102" i="5"/>
  <c r="G102" i="5"/>
  <c r="E102" i="5"/>
  <c r="D102" i="5"/>
  <c r="C102" i="5"/>
  <c r="H101" i="5"/>
  <c r="G101" i="5"/>
  <c r="E101" i="5"/>
  <c r="D101" i="5"/>
  <c r="C101" i="5"/>
  <c r="H97" i="5"/>
  <c r="G97" i="5"/>
  <c r="E97" i="5"/>
  <c r="D97" i="5"/>
  <c r="C97" i="5"/>
  <c r="H96" i="5"/>
  <c r="G96" i="5"/>
  <c r="E96" i="5"/>
  <c r="D96" i="5"/>
  <c r="C96" i="5"/>
  <c r="H95" i="5"/>
  <c r="G95" i="5"/>
  <c r="E95" i="5"/>
  <c r="D95" i="5"/>
  <c r="C95" i="5"/>
  <c r="H91" i="5"/>
  <c r="G91" i="5"/>
  <c r="E91" i="5"/>
  <c r="D91" i="5"/>
  <c r="C91" i="5"/>
  <c r="H90" i="5"/>
  <c r="G90" i="5"/>
  <c r="E90" i="5"/>
  <c r="D90" i="5"/>
  <c r="C90" i="5"/>
  <c r="H86" i="5"/>
  <c r="G86" i="5"/>
  <c r="E86" i="5"/>
  <c r="D86" i="5"/>
  <c r="C86" i="5"/>
  <c r="H85" i="5"/>
  <c r="G85" i="5"/>
  <c r="E85" i="5"/>
  <c r="D85" i="5"/>
  <c r="C85" i="5"/>
  <c r="H81" i="5"/>
  <c r="G81" i="5"/>
  <c r="E81" i="5"/>
  <c r="D81" i="5"/>
  <c r="C81" i="5"/>
  <c r="H80" i="5"/>
  <c r="G80" i="5"/>
  <c r="E80" i="5"/>
  <c r="D80" i="5"/>
  <c r="C80" i="5"/>
  <c r="H76" i="5"/>
  <c r="G76" i="5"/>
  <c r="E76" i="5"/>
  <c r="D76" i="5"/>
  <c r="C76" i="5"/>
  <c r="H75" i="5"/>
  <c r="G75" i="5"/>
  <c r="E75" i="5"/>
  <c r="D75" i="5"/>
  <c r="C75" i="5"/>
  <c r="H71" i="5"/>
  <c r="G71" i="5"/>
  <c r="E71" i="5"/>
  <c r="D71" i="5"/>
  <c r="C71" i="5"/>
  <c r="H70" i="5"/>
  <c r="G70" i="5"/>
  <c r="E70" i="5"/>
  <c r="D70" i="5"/>
  <c r="C70" i="5"/>
  <c r="H66" i="5"/>
  <c r="G66" i="5"/>
  <c r="E66" i="5"/>
  <c r="D66" i="5"/>
  <c r="C66" i="5"/>
  <c r="H65" i="5"/>
  <c r="G65" i="5"/>
  <c r="E65" i="5"/>
  <c r="D65" i="5"/>
  <c r="C65" i="5"/>
  <c r="H64" i="5"/>
  <c r="G64" i="5"/>
  <c r="E64" i="5"/>
  <c r="D64" i="5"/>
  <c r="C64" i="5"/>
  <c r="H63" i="5"/>
  <c r="G63" i="5"/>
  <c r="E63" i="5"/>
  <c r="D63" i="5"/>
  <c r="C63" i="5"/>
  <c r="H62" i="5"/>
  <c r="G62" i="5"/>
  <c r="E62" i="5"/>
  <c r="D62" i="5"/>
  <c r="C62" i="5"/>
  <c r="H61" i="5"/>
  <c r="G61" i="5"/>
  <c r="E61" i="5"/>
  <c r="D61" i="5"/>
  <c r="C61" i="5"/>
  <c r="H60" i="5"/>
  <c r="G60" i="5"/>
  <c r="E60" i="5"/>
  <c r="D60" i="5"/>
  <c r="C60" i="5"/>
  <c r="H59" i="5"/>
  <c r="G59" i="5"/>
  <c r="E59" i="5"/>
  <c r="D59" i="5"/>
  <c r="C59" i="5"/>
  <c r="H58" i="5"/>
  <c r="G58" i="5"/>
  <c r="E58" i="5"/>
  <c r="D58" i="5"/>
  <c r="C58" i="5"/>
  <c r="H54" i="5"/>
  <c r="G54" i="5"/>
  <c r="E54" i="5"/>
  <c r="D54" i="5"/>
  <c r="C54" i="5"/>
  <c r="H53" i="5"/>
  <c r="G53" i="5"/>
  <c r="E53" i="5"/>
  <c r="D53" i="5"/>
  <c r="C53" i="5"/>
  <c r="H52" i="5"/>
  <c r="G52" i="5"/>
  <c r="E52" i="5"/>
  <c r="D52" i="5"/>
  <c r="C52" i="5"/>
  <c r="H51" i="5"/>
  <c r="G51" i="5"/>
  <c r="E51" i="5"/>
  <c r="D51" i="5"/>
  <c r="C51" i="5"/>
  <c r="H50" i="5"/>
  <c r="G50" i="5"/>
  <c r="E50" i="5"/>
  <c r="D50" i="5"/>
  <c r="C50" i="5"/>
  <c r="H49" i="5"/>
  <c r="G49" i="5"/>
  <c r="E49" i="5"/>
  <c r="D49" i="5"/>
  <c r="C49" i="5"/>
  <c r="H48" i="5"/>
  <c r="G48" i="5"/>
  <c r="E48" i="5"/>
  <c r="D48" i="5"/>
  <c r="C48" i="5"/>
  <c r="H44" i="5"/>
  <c r="G44" i="5"/>
  <c r="E44" i="5"/>
  <c r="D44" i="5"/>
  <c r="C44" i="5"/>
  <c r="H43" i="5"/>
  <c r="G43" i="5"/>
  <c r="E43" i="5"/>
  <c r="D43" i="5"/>
  <c r="C43" i="5"/>
  <c r="H42" i="5"/>
  <c r="G42" i="5"/>
  <c r="E42" i="5"/>
  <c r="D42" i="5"/>
  <c r="C42" i="5"/>
  <c r="H41" i="5"/>
  <c r="G41" i="5"/>
  <c r="E41" i="5"/>
  <c r="D41" i="5"/>
  <c r="C41" i="5"/>
  <c r="H40" i="5"/>
  <c r="G40" i="5"/>
  <c r="E40" i="5"/>
  <c r="D40" i="5"/>
  <c r="C40" i="5"/>
  <c r="H36" i="5"/>
  <c r="G36" i="5"/>
  <c r="E36" i="5"/>
  <c r="D36" i="5"/>
  <c r="C36" i="5"/>
  <c r="H35" i="5"/>
  <c r="G35" i="5"/>
  <c r="E35" i="5"/>
  <c r="D35" i="5"/>
  <c r="C35" i="5"/>
  <c r="H34" i="5"/>
  <c r="G34" i="5"/>
  <c r="E34" i="5"/>
  <c r="D34" i="5"/>
  <c r="C34" i="5"/>
  <c r="H33" i="5"/>
  <c r="G33" i="5"/>
  <c r="E33" i="5"/>
  <c r="D33" i="5"/>
  <c r="C33" i="5"/>
  <c r="H32" i="5"/>
  <c r="G32" i="5"/>
  <c r="E32" i="5"/>
  <c r="D32" i="5"/>
  <c r="C32" i="5"/>
  <c r="H28" i="5"/>
  <c r="G28" i="5"/>
  <c r="E28" i="5"/>
  <c r="D28" i="5"/>
  <c r="C28" i="5"/>
  <c r="H27" i="5"/>
  <c r="G27" i="5"/>
  <c r="E27" i="5"/>
  <c r="D27" i="5"/>
  <c r="C27" i="5"/>
  <c r="H26" i="5"/>
  <c r="G26" i="5"/>
  <c r="E26" i="5"/>
  <c r="D26" i="5"/>
  <c r="C26" i="5"/>
  <c r="H25" i="5"/>
  <c r="G25" i="5"/>
  <c r="E25" i="5"/>
  <c r="D25" i="5"/>
  <c r="C25" i="5"/>
  <c r="H24" i="5"/>
  <c r="G24" i="5"/>
  <c r="E24" i="5"/>
  <c r="D24" i="5"/>
  <c r="C24" i="5"/>
  <c r="H20" i="5"/>
  <c r="G20" i="5"/>
  <c r="E20" i="5"/>
  <c r="D20" i="5"/>
  <c r="C20" i="5"/>
  <c r="H19" i="5"/>
  <c r="G19" i="5"/>
  <c r="E19" i="5"/>
  <c r="D19" i="5"/>
  <c r="C19" i="5"/>
  <c r="H18" i="5"/>
  <c r="G18" i="5"/>
  <c r="E18" i="5"/>
  <c r="D18" i="5"/>
  <c r="C18" i="5"/>
  <c r="H14" i="5"/>
  <c r="G14" i="5"/>
  <c r="E14" i="5"/>
  <c r="D14" i="5"/>
  <c r="C14" i="5"/>
  <c r="H13" i="5"/>
  <c r="G13" i="5"/>
  <c r="E13" i="5"/>
  <c r="D13" i="5"/>
  <c r="C13" i="5"/>
  <c r="H12" i="5"/>
  <c r="G12" i="5"/>
  <c r="E12" i="5"/>
  <c r="D12" i="5"/>
  <c r="C12" i="5"/>
  <c r="H8" i="5"/>
  <c r="G8" i="5"/>
  <c r="E8" i="5"/>
  <c r="D8" i="5"/>
  <c r="C8" i="5"/>
  <c r="H7" i="5"/>
  <c r="G7" i="5"/>
  <c r="E7" i="5"/>
  <c r="D7" i="5"/>
  <c r="C7" i="5"/>
  <c r="H6" i="5"/>
  <c r="G6" i="5"/>
  <c r="E6" i="5"/>
  <c r="D6" i="5"/>
  <c r="C6" i="5"/>
  <c r="H114" i="4"/>
  <c r="G114" i="4"/>
  <c r="E114" i="4"/>
  <c r="D114" i="4"/>
  <c r="H110" i="4"/>
  <c r="G110" i="4"/>
  <c r="E110" i="4"/>
  <c r="D110" i="4"/>
  <c r="H106" i="4"/>
  <c r="G106" i="4"/>
  <c r="E106" i="4"/>
  <c r="D106" i="4"/>
  <c r="H100" i="4"/>
  <c r="G100" i="4"/>
  <c r="E100" i="4"/>
  <c r="D100" i="4"/>
  <c r="H95" i="4"/>
  <c r="G95" i="4"/>
  <c r="E95" i="4"/>
  <c r="D95" i="4"/>
  <c r="C95" i="4"/>
  <c r="H91" i="4"/>
  <c r="G91" i="4"/>
  <c r="E91" i="4"/>
  <c r="D91" i="4"/>
  <c r="H87" i="4"/>
  <c r="G87" i="4"/>
  <c r="E87" i="4"/>
  <c r="D87" i="4"/>
  <c r="C87" i="4"/>
  <c r="H86" i="4"/>
  <c r="G86" i="4"/>
  <c r="E86" i="4"/>
  <c r="D86" i="4"/>
  <c r="C86" i="4"/>
  <c r="H85" i="4"/>
  <c r="G85" i="4"/>
  <c r="E85" i="4"/>
  <c r="D85" i="4"/>
  <c r="C85" i="4"/>
  <c r="H84" i="4"/>
  <c r="G84" i="4"/>
  <c r="E84" i="4"/>
  <c r="D84" i="4"/>
  <c r="C84" i="4"/>
  <c r="H83" i="4"/>
  <c r="G83" i="4"/>
  <c r="E83" i="4"/>
  <c r="D83" i="4"/>
  <c r="C83" i="4"/>
  <c r="H79" i="4"/>
  <c r="G79" i="4"/>
  <c r="E79" i="4"/>
  <c r="D79" i="4"/>
  <c r="C79" i="4"/>
  <c r="H78" i="4"/>
  <c r="G78" i="4"/>
  <c r="E78" i="4"/>
  <c r="D78" i="4"/>
  <c r="C78" i="4"/>
  <c r="H77" i="4"/>
  <c r="G77" i="4"/>
  <c r="E77" i="4"/>
  <c r="D77" i="4"/>
  <c r="C77" i="4"/>
  <c r="H76" i="4"/>
  <c r="G76" i="4"/>
  <c r="E76" i="4"/>
  <c r="D76" i="4"/>
  <c r="C76" i="4"/>
  <c r="H75" i="4"/>
  <c r="G75" i="4"/>
  <c r="E75" i="4"/>
  <c r="D75" i="4"/>
  <c r="C75" i="4"/>
  <c r="H71" i="4"/>
  <c r="G71" i="4"/>
  <c r="E71" i="4"/>
  <c r="D71" i="4"/>
  <c r="C71" i="4"/>
  <c r="H70" i="4"/>
  <c r="G70" i="4"/>
  <c r="E70" i="4"/>
  <c r="D70" i="4"/>
  <c r="C70" i="4"/>
  <c r="H69" i="4"/>
  <c r="G69" i="4"/>
  <c r="E69" i="4"/>
  <c r="D69" i="4"/>
  <c r="C69" i="4"/>
  <c r="H68" i="4"/>
  <c r="G68" i="4"/>
  <c r="E68" i="4"/>
  <c r="D68" i="4"/>
  <c r="C68" i="4"/>
  <c r="H67" i="4"/>
  <c r="G67" i="4"/>
  <c r="E67" i="4"/>
  <c r="D67" i="4"/>
  <c r="C67" i="4"/>
  <c r="H63" i="4"/>
  <c r="G63" i="4"/>
  <c r="E63" i="4"/>
  <c r="D63" i="4"/>
  <c r="C63" i="4"/>
  <c r="H62" i="4"/>
  <c r="G62" i="4"/>
  <c r="E62" i="4"/>
  <c r="D62" i="4"/>
  <c r="C62" i="4"/>
  <c r="H61" i="4"/>
  <c r="G61" i="4"/>
  <c r="E61" i="4"/>
  <c r="D61" i="4"/>
  <c r="C61" i="4"/>
  <c r="H57" i="4"/>
  <c r="G57" i="4"/>
  <c r="E57" i="4"/>
  <c r="D57" i="4"/>
  <c r="C57" i="4"/>
  <c r="H56" i="4"/>
  <c r="G56" i="4"/>
  <c r="E56" i="4"/>
  <c r="D56" i="4"/>
  <c r="C56" i="4"/>
  <c r="H52" i="4"/>
  <c r="G52" i="4"/>
  <c r="E52" i="4"/>
  <c r="D52" i="4"/>
  <c r="C52" i="4"/>
  <c r="H51" i="4"/>
  <c r="G51" i="4"/>
  <c r="E51" i="4"/>
  <c r="D51" i="4"/>
  <c r="C51" i="4"/>
  <c r="H47" i="4"/>
  <c r="G47" i="4"/>
  <c r="E47" i="4"/>
  <c r="D47" i="4"/>
  <c r="C47" i="4"/>
  <c r="H46" i="4"/>
  <c r="G46" i="4"/>
  <c r="E46" i="4"/>
  <c r="D46" i="4"/>
  <c r="C46" i="4"/>
  <c r="H45" i="4"/>
  <c r="G45" i="4"/>
  <c r="E45" i="4"/>
  <c r="D45" i="4"/>
  <c r="C45" i="4"/>
  <c r="H44" i="4"/>
  <c r="G44" i="4"/>
  <c r="E44" i="4"/>
  <c r="D44" i="4"/>
  <c r="C44" i="4"/>
  <c r="H40" i="4"/>
  <c r="G40" i="4"/>
  <c r="E40" i="4"/>
  <c r="D40" i="4"/>
  <c r="C40" i="4"/>
  <c r="H39" i="4"/>
  <c r="G39" i="4"/>
  <c r="E39" i="4"/>
  <c r="D39" i="4"/>
  <c r="C39" i="4"/>
  <c r="H37" i="4"/>
  <c r="G37" i="4"/>
  <c r="E37" i="4"/>
  <c r="D37" i="4"/>
  <c r="C37" i="4"/>
  <c r="H36" i="4"/>
  <c r="G36" i="4"/>
  <c r="E36" i="4"/>
  <c r="D36" i="4"/>
  <c r="C36" i="4"/>
  <c r="H35" i="4"/>
  <c r="G35" i="4"/>
  <c r="E35" i="4"/>
  <c r="D35" i="4"/>
  <c r="C35" i="4"/>
  <c r="H34" i="4"/>
  <c r="G34" i="4"/>
  <c r="E34" i="4"/>
  <c r="D34" i="4"/>
  <c r="C34" i="4"/>
  <c r="H30" i="4"/>
  <c r="G30" i="4"/>
  <c r="E30" i="4"/>
  <c r="D30" i="4"/>
  <c r="C30" i="4"/>
  <c r="H29" i="4"/>
  <c r="G29" i="4"/>
  <c r="E29" i="4"/>
  <c r="D29" i="4"/>
  <c r="C29" i="4"/>
  <c r="H28" i="4"/>
  <c r="G28" i="4"/>
  <c r="E28" i="4"/>
  <c r="D28" i="4"/>
  <c r="C28" i="4"/>
  <c r="H27" i="4"/>
  <c r="G27" i="4"/>
  <c r="E27" i="4"/>
  <c r="D27" i="4"/>
  <c r="C27" i="4"/>
  <c r="H25" i="4"/>
  <c r="G25" i="4"/>
  <c r="E25" i="4"/>
  <c r="D25" i="4"/>
  <c r="C25" i="4"/>
  <c r="H24" i="4"/>
  <c r="G24" i="4"/>
  <c r="E24" i="4"/>
  <c r="D24" i="4"/>
  <c r="C24" i="4"/>
  <c r="H23" i="4"/>
  <c r="G23" i="4"/>
  <c r="E23" i="4"/>
  <c r="D23" i="4"/>
  <c r="C23" i="4"/>
  <c r="H19" i="4"/>
  <c r="G19" i="4"/>
  <c r="E19" i="4"/>
  <c r="D19" i="4"/>
  <c r="C19" i="4"/>
  <c r="H18" i="4"/>
  <c r="G18" i="4"/>
  <c r="E18" i="4"/>
  <c r="D18" i="4"/>
  <c r="C18" i="4"/>
  <c r="H17" i="4"/>
  <c r="G17" i="4"/>
  <c r="E17" i="4"/>
  <c r="D17" i="4"/>
  <c r="C17" i="4"/>
  <c r="H15" i="4"/>
  <c r="G15" i="4"/>
  <c r="E15" i="4"/>
  <c r="D15" i="4"/>
  <c r="C15" i="4"/>
  <c r="H14" i="4"/>
  <c r="G14" i="4"/>
  <c r="E14" i="4"/>
  <c r="D14" i="4"/>
  <c r="C14" i="4"/>
  <c r="H13" i="4"/>
  <c r="G13" i="4"/>
  <c r="E13" i="4"/>
  <c r="D13" i="4"/>
  <c r="C13" i="4"/>
  <c r="H8" i="4"/>
  <c r="G8" i="4"/>
  <c r="E8" i="4"/>
  <c r="D8" i="4"/>
  <c r="C8" i="4"/>
  <c r="H7" i="4"/>
  <c r="G7" i="4"/>
  <c r="E7" i="4"/>
  <c r="D7" i="4"/>
  <c r="C7" i="4"/>
  <c r="H6" i="4"/>
  <c r="G6" i="4"/>
  <c r="E6" i="4"/>
  <c r="D6" i="4"/>
  <c r="C6" i="4"/>
  <c r="H140" i="3"/>
  <c r="G140" i="3"/>
  <c r="E140" i="3"/>
  <c r="D140" i="3"/>
  <c r="H136" i="3"/>
  <c r="G136" i="3"/>
  <c r="E136" i="3"/>
  <c r="D136" i="3"/>
  <c r="H132" i="3"/>
  <c r="G132" i="3"/>
  <c r="E132" i="3"/>
  <c r="D132" i="3"/>
  <c r="H127" i="3"/>
  <c r="G127" i="3"/>
  <c r="E127" i="3"/>
  <c r="D127" i="3"/>
  <c r="H122" i="3"/>
  <c r="G122" i="3"/>
  <c r="E122" i="3"/>
  <c r="D122" i="3"/>
  <c r="C122" i="3"/>
  <c r="H118" i="3"/>
  <c r="G118" i="3"/>
  <c r="E118" i="3"/>
  <c r="D118" i="3"/>
  <c r="C118" i="3"/>
  <c r="H114" i="3"/>
  <c r="G114" i="3"/>
  <c r="E114" i="3"/>
  <c r="D114" i="3"/>
  <c r="C114" i="3"/>
  <c r="H113" i="3"/>
  <c r="G113" i="3"/>
  <c r="E113" i="3"/>
  <c r="D113" i="3"/>
  <c r="C113" i="3"/>
  <c r="H110" i="3"/>
  <c r="G110" i="3"/>
  <c r="E110" i="3"/>
  <c r="D110" i="3"/>
  <c r="C110" i="3"/>
  <c r="H109" i="3"/>
  <c r="G109" i="3"/>
  <c r="E109" i="3"/>
  <c r="D109" i="3"/>
  <c r="C109" i="3"/>
  <c r="H106" i="3"/>
  <c r="G106" i="3"/>
  <c r="E106" i="3"/>
  <c r="D106" i="3"/>
  <c r="H105" i="3"/>
  <c r="G105" i="3"/>
  <c r="E105" i="3"/>
  <c r="D105" i="3"/>
  <c r="C105" i="3"/>
  <c r="H104" i="3"/>
  <c r="G104" i="3"/>
  <c r="E104" i="3"/>
  <c r="D104" i="3"/>
  <c r="C104" i="3"/>
  <c r="H103" i="3"/>
  <c r="G103" i="3"/>
  <c r="E103" i="3"/>
  <c r="D103" i="3"/>
  <c r="C103" i="3"/>
  <c r="H99" i="3"/>
  <c r="G99" i="3"/>
  <c r="E99" i="3"/>
  <c r="D99" i="3"/>
  <c r="C99" i="3"/>
  <c r="H98" i="3"/>
  <c r="G98" i="3"/>
  <c r="E98" i="3"/>
  <c r="D98" i="3"/>
  <c r="H97" i="3"/>
  <c r="G97" i="3"/>
  <c r="E97" i="3"/>
  <c r="D97" i="3"/>
  <c r="C97" i="3"/>
  <c r="H96" i="3"/>
  <c r="G96" i="3"/>
  <c r="E96" i="3"/>
  <c r="D96" i="3"/>
  <c r="H95" i="3"/>
  <c r="G95" i="3"/>
  <c r="E95" i="3"/>
  <c r="D95" i="3"/>
  <c r="C95" i="3"/>
  <c r="H94" i="3"/>
  <c r="G94" i="3"/>
  <c r="E94" i="3"/>
  <c r="D94" i="3"/>
  <c r="C94" i="3"/>
  <c r="H93" i="3"/>
  <c r="G93" i="3"/>
  <c r="E93" i="3"/>
  <c r="D93" i="3"/>
  <c r="C93" i="3"/>
  <c r="H92" i="3"/>
  <c r="G92" i="3"/>
  <c r="E92" i="3"/>
  <c r="D92" i="3"/>
  <c r="C92" i="3"/>
  <c r="H91" i="3"/>
  <c r="G91" i="3"/>
  <c r="E91" i="3"/>
  <c r="D91" i="3"/>
  <c r="C91" i="3"/>
  <c r="H90" i="3"/>
  <c r="G90" i="3"/>
  <c r="E90" i="3"/>
  <c r="D90" i="3"/>
  <c r="C90" i="3"/>
  <c r="H89" i="3"/>
  <c r="G89" i="3"/>
  <c r="E89" i="3"/>
  <c r="D89" i="3"/>
  <c r="C89" i="3"/>
  <c r="H88" i="3"/>
  <c r="G88" i="3"/>
  <c r="E88" i="3"/>
  <c r="D88" i="3"/>
  <c r="C88" i="3"/>
  <c r="H87" i="3"/>
  <c r="G87" i="3"/>
  <c r="E87" i="3"/>
  <c r="D87" i="3"/>
  <c r="C87" i="3"/>
  <c r="H83" i="3"/>
  <c r="G83" i="3"/>
  <c r="E83" i="3"/>
  <c r="D83" i="3"/>
  <c r="C83" i="3"/>
  <c r="H79" i="3"/>
  <c r="G79" i="3"/>
  <c r="E79" i="3"/>
  <c r="D79" i="3"/>
  <c r="C79" i="3"/>
  <c r="H78" i="3"/>
  <c r="G78" i="3"/>
  <c r="E78" i="3"/>
  <c r="D78" i="3"/>
  <c r="C78" i="3"/>
  <c r="H77" i="3"/>
  <c r="G77" i="3"/>
  <c r="E77" i="3"/>
  <c r="D77" i="3"/>
  <c r="C77" i="3"/>
  <c r="H73" i="3"/>
  <c r="G73" i="3"/>
  <c r="E73" i="3"/>
  <c r="D73" i="3"/>
  <c r="C73" i="3"/>
  <c r="H72" i="3"/>
  <c r="G72" i="3"/>
  <c r="D72" i="3"/>
  <c r="C72" i="3"/>
  <c r="H71" i="3"/>
  <c r="G71" i="3"/>
  <c r="E71" i="3"/>
  <c r="D71" i="3"/>
  <c r="C71" i="3"/>
  <c r="H67" i="3"/>
  <c r="G67" i="3"/>
  <c r="E67" i="3"/>
  <c r="D67" i="3"/>
  <c r="C67" i="3"/>
  <c r="H66" i="3"/>
  <c r="G66" i="3"/>
  <c r="E66" i="3"/>
  <c r="D66" i="3"/>
  <c r="C66" i="3"/>
  <c r="H65" i="3"/>
  <c r="G65" i="3"/>
  <c r="E65" i="3"/>
  <c r="D65" i="3"/>
  <c r="C65" i="3"/>
  <c r="H64" i="3"/>
  <c r="G64" i="3"/>
  <c r="E64" i="3"/>
  <c r="D64" i="3"/>
  <c r="C64" i="3"/>
  <c r="H63" i="3"/>
  <c r="G63" i="3"/>
  <c r="E63" i="3"/>
  <c r="D63" i="3"/>
  <c r="C63" i="3"/>
  <c r="H62" i="3"/>
  <c r="G62" i="3"/>
  <c r="E62" i="3"/>
  <c r="D62" i="3"/>
  <c r="C62" i="3"/>
  <c r="H61" i="3"/>
  <c r="G61" i="3"/>
  <c r="E61" i="3"/>
  <c r="D61" i="3"/>
  <c r="C61" i="3"/>
  <c r="H60" i="3"/>
  <c r="G60" i="3"/>
  <c r="E60" i="3"/>
  <c r="D60" i="3"/>
  <c r="C60" i="3"/>
  <c r="H59" i="3"/>
  <c r="G59" i="3"/>
  <c r="E59" i="3"/>
  <c r="D59" i="3"/>
  <c r="C59" i="3"/>
  <c r="H58" i="3"/>
  <c r="G58" i="3"/>
  <c r="E58" i="3"/>
  <c r="D58" i="3"/>
  <c r="C58" i="3"/>
  <c r="H54" i="3"/>
  <c r="G54" i="3"/>
  <c r="E54" i="3"/>
  <c r="D54" i="3"/>
  <c r="C54" i="3"/>
  <c r="H53" i="3"/>
  <c r="G53" i="3"/>
  <c r="E53" i="3"/>
  <c r="D53" i="3"/>
  <c r="C53" i="3"/>
  <c r="H52" i="3"/>
  <c r="G52" i="3"/>
  <c r="E52" i="3"/>
  <c r="D52" i="3"/>
  <c r="C52" i="3"/>
  <c r="H51" i="3"/>
  <c r="G51" i="3"/>
  <c r="E51" i="3"/>
  <c r="D51" i="3"/>
  <c r="C51" i="3"/>
  <c r="H50" i="3"/>
  <c r="G50" i="3"/>
  <c r="E50" i="3"/>
  <c r="D50" i="3"/>
  <c r="C50" i="3"/>
  <c r="H49" i="3"/>
  <c r="G49" i="3"/>
  <c r="E49" i="3"/>
  <c r="D49" i="3"/>
  <c r="C49" i="3"/>
  <c r="H48" i="3"/>
  <c r="G48" i="3"/>
  <c r="E48" i="3"/>
  <c r="D48" i="3"/>
  <c r="C48" i="3"/>
  <c r="H47" i="3"/>
  <c r="G47" i="3"/>
  <c r="E47" i="3"/>
  <c r="D47" i="3"/>
  <c r="C47" i="3"/>
  <c r="H46" i="3"/>
  <c r="G46" i="3"/>
  <c r="E46" i="3"/>
  <c r="D46" i="3"/>
  <c r="C46" i="3"/>
  <c r="H45" i="3"/>
  <c r="G45" i="3"/>
  <c r="E45" i="3"/>
  <c r="D45" i="3"/>
  <c r="C45" i="3"/>
  <c r="H41" i="3"/>
  <c r="G41" i="3"/>
  <c r="E41" i="3"/>
  <c r="D41" i="3"/>
  <c r="C41" i="3"/>
  <c r="H37" i="3"/>
  <c r="G37" i="3"/>
  <c r="E37" i="3"/>
  <c r="D37" i="3"/>
  <c r="C37" i="3"/>
  <c r="H36" i="3"/>
  <c r="G36" i="3"/>
  <c r="E36" i="3"/>
  <c r="D36" i="3"/>
  <c r="C36" i="3"/>
  <c r="H35" i="3"/>
  <c r="G35" i="3"/>
  <c r="E35" i="3"/>
  <c r="D35" i="3"/>
  <c r="C35" i="3"/>
  <c r="H34" i="3"/>
  <c r="G34" i="3"/>
  <c r="E34" i="3"/>
  <c r="D34" i="3"/>
  <c r="C34" i="3"/>
  <c r="H32" i="3"/>
  <c r="G32" i="3"/>
  <c r="E32" i="3"/>
  <c r="D32" i="3"/>
  <c r="C32" i="3"/>
  <c r="H31" i="3"/>
  <c r="G31" i="3"/>
  <c r="E31" i="3"/>
  <c r="D31" i="3"/>
  <c r="C31" i="3"/>
  <c r="H30" i="3"/>
  <c r="G30" i="3"/>
  <c r="E30" i="3"/>
  <c r="D30" i="3"/>
  <c r="C30" i="3"/>
  <c r="H26" i="3"/>
  <c r="G26" i="3"/>
  <c r="E26" i="3"/>
  <c r="D26" i="3"/>
  <c r="C26" i="3"/>
  <c r="H24" i="3"/>
  <c r="G24" i="3"/>
  <c r="E24" i="3"/>
  <c r="D24" i="3"/>
  <c r="C24" i="3"/>
  <c r="H23" i="3"/>
  <c r="G23" i="3"/>
  <c r="E23" i="3"/>
  <c r="D23" i="3"/>
  <c r="C23" i="3"/>
  <c r="H18" i="3"/>
  <c r="G18" i="3"/>
  <c r="E18" i="3"/>
  <c r="D18" i="3"/>
  <c r="C18" i="3"/>
  <c r="H17" i="3"/>
  <c r="G17" i="3"/>
  <c r="E17" i="3"/>
  <c r="D17" i="3"/>
  <c r="C17" i="3"/>
  <c r="H16" i="3"/>
  <c r="G16" i="3"/>
  <c r="E16" i="3"/>
  <c r="D16" i="3"/>
  <c r="C16" i="3"/>
  <c r="H12" i="3"/>
  <c r="G12" i="3"/>
  <c r="E12" i="3"/>
  <c r="D12" i="3"/>
  <c r="C12" i="3"/>
  <c r="H11" i="3"/>
  <c r="G11" i="3"/>
  <c r="E11" i="3"/>
  <c r="D11" i="3"/>
  <c r="C11" i="3"/>
  <c r="H10" i="3"/>
  <c r="G10" i="3"/>
  <c r="E10" i="3"/>
  <c r="D10" i="3"/>
  <c r="C10" i="3"/>
  <c r="H9" i="3"/>
  <c r="G9" i="3"/>
  <c r="E9" i="3"/>
  <c r="D9" i="3"/>
  <c r="C9" i="3"/>
  <c r="H8" i="3"/>
  <c r="G8" i="3"/>
  <c r="E8" i="3"/>
  <c r="D8" i="3"/>
  <c r="C8" i="3"/>
  <c r="H7" i="3"/>
  <c r="G7" i="3"/>
  <c r="E7" i="3"/>
  <c r="D7" i="3"/>
  <c r="C7" i="3"/>
  <c r="H6" i="3"/>
  <c r="G6" i="3"/>
  <c r="E6" i="3"/>
  <c r="D6" i="3"/>
  <c r="C6" i="3"/>
  <c r="H113" i="11"/>
  <c r="G113" i="11"/>
  <c r="E113" i="11"/>
  <c r="D113" i="11"/>
  <c r="H109" i="11"/>
  <c r="G109" i="11"/>
  <c r="E109" i="11"/>
  <c r="D109" i="11"/>
  <c r="H105" i="11"/>
  <c r="G105" i="11"/>
  <c r="E105" i="11"/>
  <c r="D105" i="11"/>
  <c r="H99" i="11"/>
  <c r="G99" i="11"/>
  <c r="E99" i="11"/>
  <c r="D99" i="11"/>
  <c r="H92" i="11"/>
  <c r="G92" i="11"/>
  <c r="E92" i="11"/>
  <c r="D92" i="11"/>
  <c r="C92" i="11"/>
  <c r="H87" i="11"/>
  <c r="G87" i="11"/>
  <c r="E87" i="11"/>
  <c r="D87" i="11"/>
  <c r="C87" i="11"/>
  <c r="H82" i="11"/>
  <c r="G82" i="11"/>
  <c r="E82" i="11"/>
  <c r="D82" i="11"/>
  <c r="C82" i="11"/>
  <c r="H81" i="11"/>
  <c r="G81" i="11"/>
  <c r="E81" i="11"/>
  <c r="D81" i="11"/>
  <c r="C81" i="11"/>
  <c r="H79" i="11"/>
  <c r="G79" i="11"/>
  <c r="E79" i="11"/>
  <c r="D79" i="11"/>
  <c r="C79" i="11"/>
  <c r="H77" i="11"/>
  <c r="G77" i="11"/>
  <c r="E77" i="11"/>
  <c r="D77" i="11"/>
  <c r="C77" i="11"/>
  <c r="H76" i="11"/>
  <c r="G76" i="11"/>
  <c r="E76" i="11"/>
  <c r="D76" i="11"/>
  <c r="C76" i="11"/>
  <c r="H70" i="11"/>
  <c r="G70" i="11"/>
  <c r="E70" i="11"/>
  <c r="D70" i="11"/>
  <c r="C70" i="11"/>
  <c r="H68" i="11"/>
  <c r="G68" i="11"/>
  <c r="E68" i="11"/>
  <c r="D68" i="11"/>
  <c r="C68" i="11"/>
  <c r="H67" i="11"/>
  <c r="G67" i="11"/>
  <c r="E67" i="11"/>
  <c r="D67" i="11"/>
  <c r="C67" i="11"/>
  <c r="H62" i="11"/>
  <c r="G62" i="11"/>
  <c r="E62" i="11"/>
  <c r="D62" i="11"/>
  <c r="C62" i="11"/>
  <c r="H57" i="11"/>
  <c r="G57" i="11"/>
  <c r="E57" i="11"/>
  <c r="D57" i="11"/>
  <c r="C57" i="11"/>
  <c r="H52" i="11"/>
  <c r="G52" i="11"/>
  <c r="E52" i="11"/>
  <c r="D52" i="11"/>
  <c r="C52" i="11"/>
  <c r="H51" i="11"/>
  <c r="G51" i="11"/>
  <c r="E51" i="11"/>
  <c r="D51" i="11"/>
  <c r="C51" i="11"/>
  <c r="H50" i="11"/>
  <c r="G50" i="11"/>
  <c r="E50" i="11"/>
  <c r="D50" i="11"/>
  <c r="C50" i="11"/>
  <c r="H48" i="11"/>
  <c r="G48" i="11"/>
  <c r="E48" i="11"/>
  <c r="D48" i="11"/>
  <c r="C48" i="11"/>
  <c r="H47" i="11"/>
  <c r="G47" i="11"/>
  <c r="E47" i="11"/>
  <c r="D47" i="11"/>
  <c r="C47" i="11"/>
  <c r="H41" i="11"/>
  <c r="G41" i="11"/>
  <c r="E41" i="11"/>
  <c r="D41" i="11"/>
  <c r="H40" i="11"/>
  <c r="G40" i="11"/>
  <c r="E40" i="11"/>
  <c r="D40" i="11"/>
  <c r="C40" i="11"/>
  <c r="H38" i="11"/>
  <c r="G38" i="11"/>
  <c r="E38" i="11"/>
  <c r="D38" i="11"/>
  <c r="C38" i="11"/>
  <c r="H37" i="11"/>
  <c r="G37" i="11"/>
  <c r="E37" i="11"/>
  <c r="D37" i="11"/>
  <c r="C37" i="11"/>
  <c r="H36" i="11"/>
  <c r="G36" i="11"/>
  <c r="E36" i="11"/>
  <c r="D36" i="11"/>
  <c r="C36" i="11"/>
  <c r="H35" i="11"/>
  <c r="G35" i="11"/>
  <c r="E35" i="11"/>
  <c r="D35" i="11"/>
  <c r="C35" i="11"/>
  <c r="H30" i="11"/>
  <c r="G30" i="11"/>
  <c r="E30" i="11"/>
  <c r="D30" i="11"/>
  <c r="C30" i="11"/>
  <c r="H28" i="11"/>
  <c r="G28" i="11"/>
  <c r="E28" i="11"/>
  <c r="D28" i="11"/>
  <c r="C28" i="11"/>
  <c r="H27" i="11"/>
  <c r="G27" i="11"/>
  <c r="E27" i="11"/>
  <c r="D27" i="11"/>
  <c r="C27" i="11"/>
  <c r="H26" i="11"/>
  <c r="G26" i="11"/>
  <c r="E26" i="11"/>
  <c r="D26" i="11"/>
  <c r="C26" i="11"/>
  <c r="H25" i="11"/>
  <c r="G25" i="11"/>
  <c r="E25" i="11"/>
  <c r="D25" i="11"/>
  <c r="C25" i="11"/>
  <c r="H24" i="11"/>
  <c r="G24" i="11"/>
  <c r="E24" i="11"/>
  <c r="D24" i="11"/>
  <c r="C24" i="11"/>
  <c r="H19" i="11"/>
  <c r="G19" i="11"/>
  <c r="D19" i="11"/>
  <c r="C19" i="11"/>
  <c r="H18" i="11"/>
  <c r="G18" i="11"/>
  <c r="E18" i="11"/>
  <c r="D18" i="11"/>
  <c r="C18" i="11"/>
  <c r="H17" i="11"/>
  <c r="G17" i="11"/>
  <c r="E17" i="11"/>
  <c r="D17" i="11"/>
  <c r="C17" i="11"/>
  <c r="H15" i="11"/>
  <c r="G15" i="11"/>
  <c r="E15" i="11"/>
  <c r="D15" i="11"/>
  <c r="C15" i="11"/>
  <c r="H14" i="11"/>
  <c r="G14" i="11"/>
  <c r="E14" i="11"/>
  <c r="D14" i="11"/>
  <c r="C14" i="11"/>
  <c r="H9" i="11"/>
  <c r="G9" i="11"/>
  <c r="E9" i="11"/>
  <c r="D9" i="11"/>
  <c r="C9" i="11"/>
  <c r="H7" i="11"/>
  <c r="G7" i="11"/>
  <c r="E7" i="11"/>
  <c r="D7" i="11"/>
  <c r="C7" i="11"/>
  <c r="H6" i="11"/>
  <c r="G6" i="11"/>
  <c r="E6" i="11"/>
  <c r="D6" i="11"/>
  <c r="C6" i="11"/>
  <c r="G238" i="1"/>
  <c r="E238" i="1"/>
  <c r="D238" i="1"/>
  <c r="H234" i="1"/>
  <c r="G234" i="1"/>
  <c r="E234" i="1"/>
  <c r="D234" i="1"/>
  <c r="H229" i="1"/>
  <c r="G229" i="1"/>
  <c r="E229" i="1"/>
  <c r="D229" i="1"/>
  <c r="H224" i="1"/>
  <c r="G224" i="1"/>
  <c r="E224" i="1"/>
  <c r="D224" i="1"/>
  <c r="H219" i="1"/>
  <c r="G219" i="1"/>
  <c r="E219" i="1"/>
  <c r="D219" i="1"/>
  <c r="C219" i="1"/>
  <c r="H215" i="1"/>
  <c r="G215" i="1"/>
  <c r="E215" i="1"/>
  <c r="D215" i="1"/>
  <c r="C215" i="1"/>
  <c r="H211" i="1"/>
  <c r="G211" i="1"/>
  <c r="E211" i="1"/>
  <c r="D211" i="1"/>
  <c r="H210" i="1"/>
  <c r="G210" i="1"/>
  <c r="E210" i="1"/>
  <c r="D210" i="1"/>
  <c r="C210" i="1"/>
  <c r="H209" i="1"/>
  <c r="G209" i="1"/>
  <c r="E209" i="1"/>
  <c r="D209" i="1"/>
  <c r="C209" i="1"/>
  <c r="H208" i="1"/>
  <c r="G208" i="1"/>
  <c r="E208" i="1"/>
  <c r="D208" i="1"/>
  <c r="C208" i="1"/>
  <c r="H207" i="1"/>
  <c r="G207" i="1"/>
  <c r="E207" i="1"/>
  <c r="D207" i="1"/>
  <c r="C207" i="1"/>
  <c r="H203" i="1"/>
  <c r="G203" i="1"/>
  <c r="E203" i="1"/>
  <c r="D203" i="1"/>
  <c r="H202" i="1"/>
  <c r="G202" i="1"/>
  <c r="E202" i="1"/>
  <c r="D202" i="1"/>
  <c r="C202" i="1"/>
  <c r="H201" i="1"/>
  <c r="G201" i="1"/>
  <c r="E201" i="1"/>
  <c r="D201" i="1"/>
  <c r="C201" i="1"/>
  <c r="H200" i="1"/>
  <c r="G200" i="1"/>
  <c r="E200" i="1"/>
  <c r="D200" i="1"/>
  <c r="C200" i="1"/>
  <c r="H199" i="1"/>
  <c r="G199" i="1"/>
  <c r="E199" i="1"/>
  <c r="D199" i="1"/>
  <c r="C199" i="1"/>
  <c r="H195" i="1"/>
  <c r="G195" i="1"/>
  <c r="E195" i="1"/>
  <c r="D195" i="1"/>
  <c r="H194" i="1"/>
  <c r="G194" i="1"/>
  <c r="E194" i="1"/>
  <c r="D194" i="1"/>
  <c r="C194" i="1"/>
  <c r="H193" i="1"/>
  <c r="G193" i="1"/>
  <c r="E193" i="1"/>
  <c r="D193" i="1"/>
  <c r="C193" i="1"/>
  <c r="H192" i="1"/>
  <c r="G192" i="1"/>
  <c r="E192" i="1"/>
  <c r="D192" i="1"/>
  <c r="C192" i="1"/>
  <c r="H191" i="1"/>
  <c r="G191" i="1"/>
  <c r="E191" i="1"/>
  <c r="D191" i="1"/>
  <c r="C191" i="1"/>
  <c r="H187" i="1"/>
  <c r="G187" i="1"/>
  <c r="E187" i="1"/>
  <c r="D187" i="1"/>
  <c r="C187" i="1"/>
  <c r="H186" i="1"/>
  <c r="G186" i="1"/>
  <c r="E186" i="1"/>
  <c r="D186" i="1"/>
  <c r="C186" i="1"/>
  <c r="H185" i="1"/>
  <c r="G185" i="1"/>
  <c r="E185" i="1"/>
  <c r="D185" i="1"/>
  <c r="C185" i="1"/>
  <c r="H184" i="1"/>
  <c r="G184" i="1"/>
  <c r="E184" i="1"/>
  <c r="D184" i="1"/>
  <c r="C184" i="1"/>
  <c r="H180" i="1"/>
  <c r="G180" i="1"/>
  <c r="E180" i="1"/>
  <c r="D180" i="1"/>
  <c r="C180" i="1"/>
  <c r="H179" i="1"/>
  <c r="G179" i="1"/>
  <c r="E179" i="1"/>
  <c r="D179" i="1"/>
  <c r="C179" i="1"/>
  <c r="H178" i="1"/>
  <c r="G178" i="1"/>
  <c r="E178" i="1"/>
  <c r="D178" i="1"/>
  <c r="C178" i="1"/>
  <c r="H174" i="1"/>
  <c r="G174" i="1"/>
  <c r="E174" i="1"/>
  <c r="D174" i="1"/>
  <c r="C174" i="1"/>
  <c r="H173" i="1"/>
  <c r="G173" i="1"/>
  <c r="E173" i="1"/>
  <c r="D173" i="1"/>
  <c r="C173" i="1"/>
  <c r="H172" i="1"/>
  <c r="G172" i="1"/>
  <c r="E172" i="1"/>
  <c r="D172" i="1"/>
  <c r="C172" i="1"/>
  <c r="H168" i="1"/>
  <c r="G168" i="1"/>
  <c r="E168" i="1"/>
  <c r="D168" i="1"/>
  <c r="C168" i="1"/>
  <c r="H167" i="1"/>
  <c r="G167" i="1"/>
  <c r="E167" i="1"/>
  <c r="D167" i="1"/>
  <c r="C167" i="1"/>
  <c r="H166" i="1"/>
  <c r="G166" i="1"/>
  <c r="E166" i="1"/>
  <c r="D166" i="1"/>
  <c r="C166" i="1"/>
  <c r="H162" i="1"/>
  <c r="G162" i="1"/>
  <c r="E162" i="1"/>
  <c r="D162" i="1"/>
  <c r="C162" i="1"/>
  <c r="H161" i="1"/>
  <c r="G161" i="1"/>
  <c r="E161" i="1"/>
  <c r="D161" i="1"/>
  <c r="C161" i="1"/>
  <c r="H160" i="1"/>
  <c r="G160" i="1"/>
  <c r="E160" i="1"/>
  <c r="D160" i="1"/>
  <c r="C160" i="1"/>
  <c r="H156" i="1"/>
  <c r="G156" i="1"/>
  <c r="E156" i="1"/>
  <c r="D156" i="1"/>
  <c r="C156" i="1"/>
  <c r="H155" i="1"/>
  <c r="G155" i="1"/>
  <c r="E155" i="1"/>
  <c r="D155" i="1"/>
  <c r="C155" i="1"/>
  <c r="H151" i="1"/>
  <c r="G151" i="1"/>
  <c r="E151" i="1"/>
  <c r="D151" i="1"/>
  <c r="C151" i="1"/>
  <c r="H150" i="1"/>
  <c r="G150" i="1"/>
  <c r="E150" i="1"/>
  <c r="D150" i="1"/>
  <c r="C150" i="1"/>
  <c r="H149" i="1"/>
  <c r="G149" i="1"/>
  <c r="E149" i="1"/>
  <c r="D149" i="1"/>
  <c r="C149" i="1"/>
  <c r="H148" i="1"/>
  <c r="G148" i="1"/>
  <c r="E148" i="1"/>
  <c r="D148" i="1"/>
  <c r="C148" i="1"/>
  <c r="H147" i="1"/>
  <c r="G147" i="1"/>
  <c r="E147" i="1"/>
  <c r="D147" i="1"/>
  <c r="C147" i="1"/>
  <c r="H143" i="1"/>
  <c r="G143" i="1"/>
  <c r="E143" i="1"/>
  <c r="D143" i="1"/>
  <c r="C143" i="1"/>
  <c r="H142" i="1"/>
  <c r="G142" i="1"/>
  <c r="E142" i="1"/>
  <c r="D142" i="1"/>
  <c r="C142" i="1"/>
  <c r="H141" i="1"/>
  <c r="G141" i="1"/>
  <c r="E141" i="1"/>
  <c r="D141" i="1"/>
  <c r="C141" i="1"/>
  <c r="H140" i="1"/>
  <c r="G140" i="1"/>
  <c r="E140" i="1"/>
  <c r="D140" i="1"/>
  <c r="C140" i="1"/>
  <c r="H136" i="1"/>
  <c r="G136" i="1"/>
  <c r="E136" i="1"/>
  <c r="D136" i="1"/>
  <c r="C136" i="1"/>
  <c r="H135" i="1"/>
  <c r="G135" i="1"/>
  <c r="E135" i="1"/>
  <c r="D135" i="1"/>
  <c r="C135" i="1"/>
  <c r="H133" i="1"/>
  <c r="G133" i="1"/>
  <c r="E133" i="1"/>
  <c r="D133" i="1"/>
  <c r="C133" i="1"/>
  <c r="H132" i="1"/>
  <c r="G132" i="1"/>
  <c r="E132" i="1"/>
  <c r="D132" i="1"/>
  <c r="C132" i="1"/>
  <c r="H128" i="1"/>
  <c r="G128" i="1"/>
  <c r="E128" i="1"/>
  <c r="D128" i="1"/>
  <c r="C128" i="1"/>
  <c r="H127" i="1"/>
  <c r="G127" i="1"/>
  <c r="E127" i="1"/>
  <c r="D127" i="1"/>
  <c r="C127" i="1"/>
  <c r="H126" i="1"/>
  <c r="G126" i="1"/>
  <c r="E126" i="1"/>
  <c r="D126" i="1"/>
  <c r="C126" i="1"/>
  <c r="H124" i="1"/>
  <c r="G124" i="1"/>
  <c r="E124" i="1"/>
  <c r="D124" i="1"/>
  <c r="C124" i="1"/>
  <c r="H123" i="1"/>
  <c r="G123" i="1"/>
  <c r="E123" i="1"/>
  <c r="D123" i="1"/>
  <c r="C123" i="1"/>
  <c r="H119" i="1"/>
  <c r="G119" i="1"/>
  <c r="E119" i="1"/>
  <c r="D119" i="1"/>
  <c r="C119" i="1"/>
  <c r="H118" i="1"/>
  <c r="G118" i="1"/>
  <c r="E118" i="1"/>
  <c r="D118" i="1"/>
  <c r="C118" i="1"/>
  <c r="H116" i="1"/>
  <c r="G116" i="1"/>
  <c r="E116" i="1"/>
  <c r="D116" i="1"/>
  <c r="C116" i="1"/>
  <c r="H115" i="1"/>
  <c r="G115" i="1"/>
  <c r="E115" i="1"/>
  <c r="D115" i="1"/>
  <c r="C115" i="1"/>
  <c r="H114" i="1"/>
  <c r="G114" i="1"/>
  <c r="E114" i="1"/>
  <c r="D114" i="1"/>
  <c r="C114" i="1"/>
  <c r="H113" i="1"/>
  <c r="G113" i="1"/>
  <c r="E113" i="1"/>
  <c r="D113" i="1"/>
  <c r="C113" i="1"/>
  <c r="H109" i="1"/>
  <c r="G109" i="1"/>
  <c r="E109" i="1"/>
  <c r="D109" i="1"/>
  <c r="C109" i="1"/>
  <c r="H108" i="1"/>
  <c r="G108" i="1"/>
  <c r="E108" i="1"/>
  <c r="D108" i="1"/>
  <c r="C108" i="1"/>
  <c r="H106" i="1"/>
  <c r="G106" i="1"/>
  <c r="E106" i="1"/>
  <c r="D106" i="1"/>
  <c r="C106" i="1"/>
  <c r="H105" i="1"/>
  <c r="G105" i="1"/>
  <c r="E105" i="1"/>
  <c r="D105" i="1"/>
  <c r="C105" i="1"/>
  <c r="H101" i="1"/>
  <c r="G101" i="1"/>
  <c r="E101" i="1"/>
  <c r="D101" i="1"/>
  <c r="C101" i="1"/>
  <c r="H100" i="1"/>
  <c r="G100" i="1"/>
  <c r="E100" i="1"/>
  <c r="D100" i="1"/>
  <c r="C100" i="1"/>
  <c r="H99" i="1"/>
  <c r="G99" i="1"/>
  <c r="E99" i="1"/>
  <c r="D99" i="1"/>
  <c r="C99" i="1"/>
  <c r="H97" i="1"/>
  <c r="G97" i="1"/>
  <c r="E97" i="1"/>
  <c r="D97" i="1"/>
  <c r="C97" i="1"/>
  <c r="H96" i="1"/>
  <c r="G96" i="1"/>
  <c r="E96" i="1"/>
  <c r="D96" i="1"/>
  <c r="C96" i="1"/>
  <c r="H92" i="1"/>
  <c r="G92" i="1"/>
  <c r="E92" i="1"/>
  <c r="D92" i="1"/>
  <c r="C92" i="1"/>
  <c r="H91" i="1"/>
  <c r="G91" i="1"/>
  <c r="E91" i="1"/>
  <c r="D91" i="1"/>
  <c r="C91" i="1"/>
  <c r="H89" i="1"/>
  <c r="G89" i="1"/>
  <c r="E89" i="1"/>
  <c r="D89" i="1"/>
  <c r="C89" i="1"/>
  <c r="H88" i="1"/>
  <c r="G88" i="1"/>
  <c r="E88" i="1"/>
  <c r="D88" i="1"/>
  <c r="C88" i="1"/>
  <c r="H87" i="1"/>
  <c r="G87" i="1"/>
  <c r="E87" i="1"/>
  <c r="D87" i="1"/>
  <c r="C87" i="1"/>
  <c r="H86" i="1"/>
  <c r="G86" i="1"/>
  <c r="E86" i="1"/>
  <c r="D86" i="1"/>
  <c r="C86" i="1"/>
  <c r="H82" i="1"/>
  <c r="G82" i="1"/>
  <c r="E82" i="1"/>
  <c r="D82" i="1"/>
  <c r="C82" i="1"/>
  <c r="H81" i="1"/>
  <c r="G81" i="1"/>
  <c r="E81" i="1"/>
  <c r="D81" i="1"/>
  <c r="C81" i="1"/>
  <c r="H79" i="1"/>
  <c r="G79" i="1"/>
  <c r="E79" i="1"/>
  <c r="D79" i="1"/>
  <c r="C79" i="1"/>
  <c r="H78" i="1"/>
  <c r="G78" i="1"/>
  <c r="E78" i="1"/>
  <c r="D78" i="1"/>
  <c r="C78" i="1"/>
  <c r="H74" i="1"/>
  <c r="G74" i="1"/>
  <c r="E74" i="1"/>
  <c r="D74" i="1"/>
  <c r="C74" i="1"/>
  <c r="H73" i="1"/>
  <c r="G73" i="1"/>
  <c r="E73" i="1"/>
  <c r="D73" i="1"/>
  <c r="C73" i="1"/>
  <c r="H71" i="1"/>
  <c r="G71" i="1"/>
  <c r="E71" i="1"/>
  <c r="D71" i="1"/>
  <c r="C71" i="1"/>
  <c r="H70" i="1"/>
  <c r="G70" i="1"/>
  <c r="E70" i="1"/>
  <c r="D70" i="1"/>
  <c r="C70" i="1"/>
  <c r="H66" i="1"/>
  <c r="G66" i="1"/>
  <c r="E66" i="1"/>
  <c r="D66" i="1"/>
  <c r="C66" i="1"/>
  <c r="H65" i="1"/>
  <c r="G65" i="1"/>
  <c r="E65" i="1"/>
  <c r="D65" i="1"/>
  <c r="C65" i="1"/>
  <c r="H63" i="1"/>
  <c r="G63" i="1"/>
  <c r="E63" i="1"/>
  <c r="D63" i="1"/>
  <c r="C63" i="1"/>
  <c r="H62" i="1"/>
  <c r="G62" i="1"/>
  <c r="E62" i="1"/>
  <c r="D62" i="1"/>
  <c r="C62" i="1"/>
  <c r="H58" i="1"/>
  <c r="G58" i="1"/>
  <c r="E58" i="1"/>
  <c r="D58" i="1"/>
  <c r="C58" i="1"/>
  <c r="H57" i="1"/>
  <c r="G57" i="1"/>
  <c r="E57" i="1"/>
  <c r="D57" i="1"/>
  <c r="C57" i="1"/>
  <c r="H55" i="1"/>
  <c r="G55" i="1"/>
  <c r="E55" i="1"/>
  <c r="D55" i="1"/>
  <c r="C55" i="1"/>
  <c r="H54" i="1"/>
  <c r="G54" i="1"/>
  <c r="E54" i="1"/>
  <c r="D54" i="1"/>
  <c r="C54" i="1"/>
  <c r="H50" i="1"/>
  <c r="G50" i="1"/>
  <c r="E50" i="1"/>
  <c r="D50" i="1"/>
  <c r="C50" i="1"/>
  <c r="H49" i="1"/>
  <c r="G49" i="1"/>
  <c r="E49" i="1"/>
  <c r="D49" i="1"/>
  <c r="C49" i="1"/>
  <c r="H48" i="1"/>
  <c r="G48" i="1"/>
  <c r="E48" i="1"/>
  <c r="D48" i="1"/>
  <c r="C48" i="1"/>
  <c r="H46" i="1"/>
  <c r="G46" i="1"/>
  <c r="E46" i="1"/>
  <c r="D46" i="1"/>
  <c r="C46" i="1"/>
  <c r="H45" i="1"/>
  <c r="G45" i="1"/>
  <c r="E45" i="1"/>
  <c r="D45" i="1"/>
  <c r="C45" i="1"/>
  <c r="H41" i="1"/>
  <c r="G41" i="1"/>
  <c r="E41" i="1"/>
  <c r="D41" i="1"/>
  <c r="C41" i="1"/>
  <c r="H40" i="1"/>
  <c r="G40" i="1"/>
  <c r="E40" i="1"/>
  <c r="D40" i="1"/>
  <c r="C40" i="1"/>
  <c r="H38" i="1"/>
  <c r="G38" i="1"/>
  <c r="E38" i="1"/>
  <c r="D38" i="1"/>
  <c r="C38" i="1"/>
  <c r="H37" i="1"/>
  <c r="G37" i="1"/>
  <c r="E37" i="1"/>
  <c r="D37" i="1"/>
  <c r="C37" i="1"/>
  <c r="H36" i="1"/>
  <c r="G36" i="1"/>
  <c r="E36" i="1"/>
  <c r="D36" i="1"/>
  <c r="C36" i="1"/>
  <c r="H35" i="1"/>
  <c r="G35" i="1"/>
  <c r="E35" i="1"/>
  <c r="D35" i="1"/>
  <c r="C35" i="1"/>
  <c r="H30" i="1"/>
  <c r="G30" i="1"/>
  <c r="E30" i="1"/>
  <c r="D30" i="1"/>
  <c r="C30" i="1"/>
  <c r="H29" i="1"/>
  <c r="G29" i="1"/>
  <c r="E29" i="1"/>
  <c r="D29" i="1"/>
  <c r="C29" i="1"/>
  <c r="H28" i="1"/>
  <c r="G28" i="1"/>
  <c r="E28" i="1"/>
  <c r="D28" i="1"/>
  <c r="C28" i="1"/>
  <c r="H27" i="1"/>
  <c r="G27" i="1"/>
  <c r="E27" i="1"/>
  <c r="D27" i="1"/>
  <c r="C27" i="1"/>
  <c r="H23" i="1"/>
  <c r="G23" i="1"/>
  <c r="E23" i="1"/>
  <c r="D23" i="1"/>
  <c r="C23" i="1"/>
  <c r="H21" i="1"/>
  <c r="G21" i="1"/>
  <c r="E21" i="1"/>
  <c r="D21" i="1"/>
  <c r="C21" i="1"/>
  <c r="H20" i="1"/>
  <c r="G20" i="1"/>
  <c r="E20" i="1"/>
  <c r="D20" i="1"/>
  <c r="C20" i="1"/>
  <c r="H16" i="1"/>
  <c r="G16" i="1"/>
  <c r="E16" i="1"/>
  <c r="D16" i="1"/>
  <c r="C16" i="1"/>
  <c r="H14" i="1"/>
  <c r="G14" i="1"/>
  <c r="E14" i="1"/>
  <c r="D14" i="1"/>
  <c r="C14" i="1"/>
  <c r="H13" i="1"/>
  <c r="G13" i="1"/>
  <c r="E13" i="1"/>
  <c r="D13" i="1"/>
  <c r="C13" i="1"/>
  <c r="H9" i="1"/>
  <c r="G9" i="1"/>
  <c r="E9" i="1"/>
  <c r="D9" i="1"/>
  <c r="C9" i="1"/>
  <c r="H7" i="1"/>
  <c r="G7" i="1"/>
  <c r="E7" i="1"/>
  <c r="D7" i="1"/>
  <c r="C7" i="1"/>
  <c r="H6" i="1"/>
  <c r="G6" i="1"/>
  <c r="E6" i="1"/>
  <c r="D6" i="1"/>
  <c r="C6" i="1"/>
  <c r="I224" i="1" l="1"/>
  <c r="F224" i="1"/>
  <c r="K12" i="13" l="1"/>
  <c r="K13" i="13"/>
  <c r="K14" i="13"/>
  <c r="K3" i="13"/>
  <c r="K4" i="13"/>
  <c r="K5" i="13"/>
  <c r="K6" i="13"/>
  <c r="K7" i="13"/>
  <c r="K8" i="13"/>
  <c r="K9" i="13"/>
  <c r="K10" i="13"/>
  <c r="G12" i="13"/>
  <c r="G13" i="13"/>
  <c r="G14" i="13"/>
  <c r="G3" i="13"/>
  <c r="G4" i="13"/>
  <c r="G5" i="13"/>
  <c r="G6" i="13"/>
  <c r="G7" i="13"/>
  <c r="G8" i="13"/>
  <c r="G9" i="13"/>
  <c r="G10" i="13"/>
  <c r="I140" i="3" l="1"/>
  <c r="I133" i="10"/>
  <c r="F133" i="10"/>
  <c r="F113" i="9"/>
  <c r="I118" i="8"/>
  <c r="F118" i="8"/>
  <c r="I128" i="7"/>
  <c r="F128" i="7"/>
  <c r="F107" i="6"/>
  <c r="I141" i="5"/>
  <c r="F141" i="5"/>
  <c r="I114" i="4"/>
  <c r="F114" i="4"/>
  <c r="F140" i="3"/>
  <c r="I113" i="11"/>
  <c r="F113" i="11"/>
  <c r="I238" i="1"/>
  <c r="C256" i="1" s="1"/>
  <c r="F238" i="1"/>
  <c r="I107" i="6" l="1"/>
  <c r="I113" i="9"/>
  <c r="H14" i="13"/>
  <c r="L14" i="13"/>
  <c r="J97" i="5"/>
  <c r="F96" i="5"/>
  <c r="J66" i="5"/>
  <c r="F65" i="5"/>
  <c r="F64" i="5"/>
  <c r="J54" i="5"/>
  <c r="F53" i="5"/>
  <c r="F52" i="5"/>
  <c r="F34" i="4"/>
  <c r="F30" i="4"/>
  <c r="F29" i="4"/>
  <c r="F19" i="4"/>
  <c r="F13" i="4"/>
  <c r="I65" i="5" l="1"/>
  <c r="I97" i="5"/>
  <c r="I66" i="5"/>
  <c r="I96" i="5"/>
  <c r="J96" i="5"/>
  <c r="I64" i="5"/>
  <c r="J64" i="5"/>
  <c r="J65" i="5"/>
  <c r="I54" i="5"/>
  <c r="I53" i="5"/>
  <c r="J53" i="5"/>
  <c r="J52" i="5"/>
  <c r="I52" i="5"/>
  <c r="J34" i="4"/>
  <c r="I34" i="4"/>
  <c r="J30" i="4"/>
  <c r="I30" i="4"/>
  <c r="J29" i="4"/>
  <c r="I29" i="4"/>
  <c r="I19" i="4"/>
  <c r="J19" i="4"/>
  <c r="J13" i="4"/>
  <c r="I13" i="4"/>
  <c r="J38" i="4"/>
  <c r="I38" i="4"/>
  <c r="J9" i="4"/>
  <c r="I9" i="4"/>
  <c r="J26" i="4"/>
  <c r="I26" i="4"/>
  <c r="J16" i="4"/>
  <c r="I16" i="4"/>
  <c r="I100" i="4"/>
  <c r="C128" i="4" s="1"/>
  <c r="F18" i="4"/>
  <c r="I127" i="3"/>
  <c r="C159" i="3" s="1"/>
  <c r="K15" i="13" l="1"/>
  <c r="W4" i="13" s="1"/>
  <c r="G15" i="13"/>
  <c r="S4" i="13" s="1"/>
  <c r="J14" i="13"/>
  <c r="I14" i="13"/>
  <c r="F14" i="13"/>
  <c r="E14" i="13"/>
  <c r="D14" i="13"/>
  <c r="C14" i="13"/>
  <c r="I13" i="13"/>
  <c r="E13" i="13"/>
  <c r="C13" i="13"/>
  <c r="I12" i="13"/>
  <c r="E12" i="13"/>
  <c r="C12" i="13"/>
  <c r="K11" i="13"/>
  <c r="W3" i="13" s="1"/>
  <c r="G11" i="13"/>
  <c r="S3" i="13" s="1"/>
  <c r="I10" i="13"/>
  <c r="E10" i="13"/>
  <c r="C10" i="13"/>
  <c r="B10" i="13"/>
  <c r="I9" i="13"/>
  <c r="E9" i="13"/>
  <c r="C9" i="13"/>
  <c r="B9" i="13"/>
  <c r="I8" i="13"/>
  <c r="E8" i="13"/>
  <c r="C8" i="13"/>
  <c r="B8" i="13"/>
  <c r="I7" i="13"/>
  <c r="E7" i="13"/>
  <c r="C7" i="13"/>
  <c r="B7" i="13"/>
  <c r="I6" i="13"/>
  <c r="E6" i="13"/>
  <c r="C6" i="13"/>
  <c r="B6" i="13"/>
  <c r="I5" i="13"/>
  <c r="E5" i="13"/>
  <c r="C5" i="13"/>
  <c r="B5" i="13"/>
  <c r="I4" i="13"/>
  <c r="E4" i="13"/>
  <c r="C4" i="13"/>
  <c r="B4" i="13"/>
  <c r="I3" i="13"/>
  <c r="E3" i="13"/>
  <c r="C3" i="13"/>
  <c r="B3" i="13"/>
  <c r="I11" i="13" l="1"/>
  <c r="U3" i="13" s="1"/>
  <c r="E11" i="13"/>
  <c r="Q3" i="13" s="1"/>
  <c r="C15" i="13"/>
  <c r="O4" i="13" s="1"/>
  <c r="C11" i="13"/>
  <c r="O3" i="13" s="1"/>
  <c r="I15" i="13"/>
  <c r="U4" i="13" s="1"/>
  <c r="E15" i="13"/>
  <c r="Q4" i="13" s="1"/>
  <c r="I79" i="3"/>
  <c r="J79" i="3"/>
  <c r="F114" i="3" l="1"/>
  <c r="F110" i="3"/>
  <c r="I106" i="3"/>
  <c r="J98" i="3"/>
  <c r="F97" i="3"/>
  <c r="F96" i="3"/>
  <c r="J67" i="3"/>
  <c r="F66" i="3"/>
  <c r="J65" i="3"/>
  <c r="F64" i="3"/>
  <c r="I110" i="3" l="1"/>
  <c r="J114" i="3"/>
  <c r="I114" i="3"/>
  <c r="J110" i="3"/>
  <c r="J106" i="3"/>
  <c r="J64" i="3"/>
  <c r="J89" i="3"/>
  <c r="I89" i="3"/>
  <c r="I52" i="3"/>
  <c r="I98" i="3"/>
  <c r="J97" i="3"/>
  <c r="I97" i="3"/>
  <c r="J96" i="3"/>
  <c r="I96" i="3"/>
  <c r="I65" i="3"/>
  <c r="I67" i="3"/>
  <c r="I66" i="3"/>
  <c r="J66" i="3"/>
  <c r="I64" i="3"/>
  <c r="J52" i="3"/>
  <c r="I54" i="3"/>
  <c r="J54" i="3"/>
  <c r="B3" i="12"/>
  <c r="B4" i="12"/>
  <c r="B5" i="12"/>
  <c r="B6" i="12"/>
  <c r="B7" i="12"/>
  <c r="B8" i="12"/>
  <c r="B9" i="12"/>
  <c r="B10" i="12"/>
  <c r="B12" i="12"/>
  <c r="B13" i="12"/>
  <c r="B14" i="12"/>
  <c r="K3" i="12"/>
  <c r="K4" i="12"/>
  <c r="K5" i="12"/>
  <c r="K6" i="12"/>
  <c r="K7" i="12"/>
  <c r="K8" i="12"/>
  <c r="K9" i="12"/>
  <c r="K10" i="12"/>
  <c r="K12" i="12"/>
  <c r="K13" i="12"/>
  <c r="K14" i="12"/>
  <c r="L14" i="12"/>
  <c r="I3" i="12"/>
  <c r="I4" i="12"/>
  <c r="I5" i="12"/>
  <c r="I6" i="12"/>
  <c r="I7" i="12"/>
  <c r="I8" i="12"/>
  <c r="I9" i="12"/>
  <c r="I10" i="12"/>
  <c r="I12" i="12"/>
  <c r="I13" i="12"/>
  <c r="G3" i="12"/>
  <c r="G4" i="12"/>
  <c r="G5" i="12"/>
  <c r="G6" i="12"/>
  <c r="G7" i="12"/>
  <c r="G8" i="12"/>
  <c r="G9" i="12"/>
  <c r="G10" i="12"/>
  <c r="G12" i="12"/>
  <c r="G13" i="12"/>
  <c r="G14" i="12"/>
  <c r="E3" i="12"/>
  <c r="E4" i="12"/>
  <c r="E5" i="12"/>
  <c r="E6" i="12"/>
  <c r="E7" i="12"/>
  <c r="E8" i="12"/>
  <c r="E9" i="12"/>
  <c r="E10" i="12"/>
  <c r="E12" i="12"/>
  <c r="E14" i="12"/>
  <c r="F14" i="12"/>
  <c r="E13" i="12"/>
  <c r="F13" i="12"/>
  <c r="C3" i="12"/>
  <c r="C4" i="12"/>
  <c r="C5" i="12"/>
  <c r="C6" i="12"/>
  <c r="C7" i="12"/>
  <c r="C8" i="12"/>
  <c r="C9" i="12"/>
  <c r="C10" i="12"/>
  <c r="C12" i="12"/>
  <c r="C13" i="12"/>
  <c r="C14" i="12"/>
  <c r="H14" i="12"/>
  <c r="F109" i="11"/>
  <c r="I105" i="11"/>
  <c r="F105" i="11"/>
  <c r="I99" i="11"/>
  <c r="F99" i="11"/>
  <c r="I93" i="11"/>
  <c r="F92" i="11"/>
  <c r="F87" i="11"/>
  <c r="J83" i="11"/>
  <c r="I83" i="11"/>
  <c r="F82" i="11"/>
  <c r="F81" i="11"/>
  <c r="J80" i="11"/>
  <c r="I80" i="11"/>
  <c r="F79" i="11"/>
  <c r="J79" i="11" s="1"/>
  <c r="J78" i="11"/>
  <c r="I78" i="11"/>
  <c r="J77" i="11"/>
  <c r="I77" i="11"/>
  <c r="F76" i="11"/>
  <c r="I76" i="11" s="1"/>
  <c r="J71" i="11"/>
  <c r="I71" i="11"/>
  <c r="F70" i="11"/>
  <c r="J69" i="11"/>
  <c r="I69" i="11"/>
  <c r="F68" i="11"/>
  <c r="F67" i="11"/>
  <c r="F62" i="11"/>
  <c r="F57" i="11"/>
  <c r="J57" i="11" s="1"/>
  <c r="F52" i="11"/>
  <c r="J52" i="11" s="1"/>
  <c r="F51" i="11"/>
  <c r="J51" i="11" s="1"/>
  <c r="F50" i="11"/>
  <c r="J50" i="11" s="1"/>
  <c r="J49" i="11"/>
  <c r="I49" i="11"/>
  <c r="F48" i="11"/>
  <c r="J48" i="11" s="1"/>
  <c r="F47" i="11"/>
  <c r="J47" i="11" s="1"/>
  <c r="J42" i="11"/>
  <c r="I42" i="11"/>
  <c r="F41" i="11"/>
  <c r="I41" i="11" s="1"/>
  <c r="F40" i="11"/>
  <c r="J39" i="11"/>
  <c r="I39" i="11"/>
  <c r="F38" i="11"/>
  <c r="F37" i="11"/>
  <c r="F36" i="11"/>
  <c r="F35" i="11"/>
  <c r="F30" i="11"/>
  <c r="I30" i="11" s="1"/>
  <c r="F29" i="11"/>
  <c r="J29" i="11" s="1"/>
  <c r="F28" i="11"/>
  <c r="F27" i="11"/>
  <c r="I26" i="11"/>
  <c r="J26" i="11"/>
  <c r="F25" i="11"/>
  <c r="F24" i="11"/>
  <c r="F19" i="11"/>
  <c r="I19" i="11" s="1"/>
  <c r="F18" i="11"/>
  <c r="F17" i="11"/>
  <c r="J16" i="11"/>
  <c r="I16" i="11"/>
  <c r="F15" i="11"/>
  <c r="J15" i="11" s="1"/>
  <c r="F14" i="11"/>
  <c r="J14" i="11" s="1"/>
  <c r="F9" i="11"/>
  <c r="I9" i="11" s="1"/>
  <c r="J8" i="11"/>
  <c r="I8" i="11"/>
  <c r="J7" i="11"/>
  <c r="I6" i="11"/>
  <c r="J6" i="11"/>
  <c r="C133" i="11" l="1"/>
  <c r="F12" i="12" s="1"/>
  <c r="F15" i="12" s="1"/>
  <c r="R4" i="12" s="1"/>
  <c r="J9" i="11"/>
  <c r="K15" i="12"/>
  <c r="W4" i="12" s="1"/>
  <c r="I15" i="12"/>
  <c r="U4" i="12" s="1"/>
  <c r="K11" i="12"/>
  <c r="W3" i="12" s="1"/>
  <c r="E15" i="12"/>
  <c r="Q4" i="12" s="1"/>
  <c r="E11" i="12"/>
  <c r="Q3" i="12" s="1"/>
  <c r="I11" i="12"/>
  <c r="U3" i="12" s="1"/>
  <c r="C15" i="12"/>
  <c r="O4" i="12" s="1"/>
  <c r="C11" i="12"/>
  <c r="O3" i="12" s="1"/>
  <c r="G15" i="12"/>
  <c r="S4" i="12" s="1"/>
  <c r="G11" i="12"/>
  <c r="S3" i="12" s="1"/>
  <c r="J19" i="11"/>
  <c r="I51" i="11"/>
  <c r="J76" i="11"/>
  <c r="I52" i="11"/>
  <c r="J67" i="11"/>
  <c r="I50" i="11"/>
  <c r="J28" i="11"/>
  <c r="I87" i="11"/>
  <c r="C131" i="11" s="1"/>
  <c r="F9" i="12" s="1"/>
  <c r="J27" i="11"/>
  <c r="I92" i="11"/>
  <c r="I94" i="11" s="1"/>
  <c r="C130" i="11" s="1"/>
  <c r="F8" i="12" s="1"/>
  <c r="J82" i="11"/>
  <c r="I82" i="11"/>
  <c r="J25" i="11"/>
  <c r="I25" i="11"/>
  <c r="J36" i="11"/>
  <c r="I36" i="11"/>
  <c r="J62" i="11"/>
  <c r="I62" i="11"/>
  <c r="I63" i="11" s="1"/>
  <c r="J68" i="11"/>
  <c r="I68" i="11"/>
  <c r="J81" i="11"/>
  <c r="I81" i="11"/>
  <c r="J18" i="11"/>
  <c r="I18" i="11"/>
  <c r="J40" i="11"/>
  <c r="I40" i="11"/>
  <c r="J38" i="11"/>
  <c r="I38" i="11"/>
  <c r="J24" i="11"/>
  <c r="I24" i="11"/>
  <c r="J35" i="11"/>
  <c r="I35" i="11"/>
  <c r="J17" i="11"/>
  <c r="I17" i="11"/>
  <c r="J37" i="11"/>
  <c r="I37" i="11"/>
  <c r="I29" i="11"/>
  <c r="J30" i="11"/>
  <c r="J70" i="11"/>
  <c r="I57" i="11"/>
  <c r="I58" i="11" s="1"/>
  <c r="I79" i="11"/>
  <c r="I7" i="11"/>
  <c r="I10" i="11" s="1"/>
  <c r="I67" i="11"/>
  <c r="J41" i="11"/>
  <c r="I14" i="11"/>
  <c r="I15" i="11"/>
  <c r="I70" i="11"/>
  <c r="I28" i="11"/>
  <c r="I47" i="11"/>
  <c r="I27" i="11"/>
  <c r="I48" i="11"/>
  <c r="C125" i="11" l="1"/>
  <c r="F3" i="12" s="1"/>
  <c r="I84" i="11"/>
  <c r="C129" i="11" s="1"/>
  <c r="F7" i="12" s="1"/>
  <c r="J108" i="11"/>
  <c r="I109" i="11" s="1"/>
  <c r="C132" i="11" s="1"/>
  <c r="F10" i="12" s="1"/>
  <c r="I43" i="11"/>
  <c r="I31" i="11"/>
  <c r="I20" i="11"/>
  <c r="C126" i="11" s="1"/>
  <c r="I53" i="11"/>
  <c r="I72" i="11"/>
  <c r="C128" i="11" s="1"/>
  <c r="F6" i="12" s="1"/>
  <c r="C127" i="11" l="1"/>
  <c r="F5" i="12" s="1"/>
  <c r="F4" i="12"/>
  <c r="D14" i="12"/>
  <c r="F11" i="12" l="1"/>
  <c r="R3" i="12" s="1"/>
  <c r="F134" i="1"/>
  <c r="J134" i="1" s="1"/>
  <c r="F125" i="1"/>
  <c r="I125" i="1" s="1"/>
  <c r="F117" i="1"/>
  <c r="I117" i="1" s="1"/>
  <c r="F107" i="1"/>
  <c r="J107" i="1" s="1"/>
  <c r="F98" i="1"/>
  <c r="J98" i="1" s="1"/>
  <c r="F90" i="1"/>
  <c r="J90" i="1" s="1"/>
  <c r="F80" i="1"/>
  <c r="J80" i="1" s="1"/>
  <c r="F72" i="1"/>
  <c r="I72" i="1" s="1"/>
  <c r="F64" i="1"/>
  <c r="J64" i="1" s="1"/>
  <c r="F56" i="1"/>
  <c r="J56" i="1" s="1"/>
  <c r="F47" i="1"/>
  <c r="J47" i="1" s="1"/>
  <c r="F39" i="1"/>
  <c r="I39" i="1" s="1"/>
  <c r="F31" i="1"/>
  <c r="J31" i="1" s="1"/>
  <c r="J125" i="1" l="1"/>
  <c r="J39" i="1"/>
  <c r="I90" i="1"/>
  <c r="I134" i="1"/>
  <c r="I98" i="1"/>
  <c r="I64" i="1"/>
  <c r="J117" i="1"/>
  <c r="I107" i="1"/>
  <c r="I80" i="1"/>
  <c r="J72" i="1"/>
  <c r="I56" i="1"/>
  <c r="I47" i="1"/>
  <c r="I31" i="1"/>
  <c r="F128" i="10"/>
  <c r="F109" i="9"/>
  <c r="F114" i="8"/>
  <c r="F124" i="7"/>
  <c r="F103" i="6"/>
  <c r="F137" i="5"/>
  <c r="F110" i="4"/>
  <c r="F136" i="3"/>
  <c r="I95" i="9" l="1"/>
  <c r="F54" i="8"/>
  <c r="F35" i="8"/>
  <c r="I229" i="1"/>
  <c r="C257" i="1" s="1"/>
  <c r="D13" i="12" s="1"/>
  <c r="F229" i="1"/>
  <c r="F70" i="10"/>
  <c r="F69" i="10"/>
  <c r="F59" i="10"/>
  <c r="F58" i="10"/>
  <c r="F50" i="10"/>
  <c r="F49" i="10"/>
  <c r="F48" i="10"/>
  <c r="F47" i="10"/>
  <c r="F39" i="10"/>
  <c r="I39" i="10" s="1"/>
  <c r="F38" i="10"/>
  <c r="F32" i="10"/>
  <c r="F31" i="10"/>
  <c r="F30" i="10"/>
  <c r="F24" i="10"/>
  <c r="F23" i="10"/>
  <c r="F22" i="10"/>
  <c r="F16" i="10"/>
  <c r="F15" i="10"/>
  <c r="F9" i="10"/>
  <c r="F8" i="10"/>
  <c r="F7" i="10"/>
  <c r="F6" i="10"/>
  <c r="F90" i="10"/>
  <c r="F89" i="10"/>
  <c r="F92" i="10"/>
  <c r="F91" i="10"/>
  <c r="F81" i="10"/>
  <c r="F80" i="10"/>
  <c r="F83" i="10"/>
  <c r="F82" i="10"/>
  <c r="F97" i="10"/>
  <c r="F94" i="10"/>
  <c r="F85" i="10"/>
  <c r="I85" i="10" s="1"/>
  <c r="F76" i="10"/>
  <c r="F72" i="10"/>
  <c r="F71" i="10"/>
  <c r="F64" i="10"/>
  <c r="F60" i="10"/>
  <c r="F53" i="10"/>
  <c r="I53" i="10" s="1"/>
  <c r="F51" i="10"/>
  <c r="I51" i="10" s="1"/>
  <c r="F43" i="10"/>
  <c r="F41" i="10"/>
  <c r="F34" i="10"/>
  <c r="F33" i="10"/>
  <c r="F26" i="10"/>
  <c r="F25" i="10"/>
  <c r="F18" i="10"/>
  <c r="F17" i="10"/>
  <c r="F11" i="10"/>
  <c r="F10" i="10"/>
  <c r="F113" i="3"/>
  <c r="I113" i="3" s="1"/>
  <c r="F109" i="3"/>
  <c r="I109" i="3" s="1"/>
  <c r="F105" i="3"/>
  <c r="I105" i="3" s="1"/>
  <c r="F104" i="3"/>
  <c r="F103" i="3"/>
  <c r="F99" i="3"/>
  <c r="F95" i="3"/>
  <c r="I95" i="3" s="1"/>
  <c r="F94" i="3"/>
  <c r="F93" i="3"/>
  <c r="F92" i="3"/>
  <c r="F91" i="3"/>
  <c r="F90" i="3"/>
  <c r="F88" i="3"/>
  <c r="I88" i="3" s="1"/>
  <c r="F87" i="3"/>
  <c r="F83" i="3"/>
  <c r="F78" i="3"/>
  <c r="I78" i="3" s="1"/>
  <c r="F77" i="3"/>
  <c r="F71" i="3"/>
  <c r="F63" i="3"/>
  <c r="I63" i="3" s="1"/>
  <c r="F62" i="3"/>
  <c r="F61" i="3"/>
  <c r="F60" i="3"/>
  <c r="F59" i="3"/>
  <c r="F58" i="3"/>
  <c r="F53" i="3"/>
  <c r="I53" i="3" s="1"/>
  <c r="F51" i="3"/>
  <c r="I51" i="3" s="1"/>
  <c r="F50" i="3"/>
  <c r="I50" i="3" s="1"/>
  <c r="F49" i="3"/>
  <c r="F48" i="3"/>
  <c r="F47" i="3"/>
  <c r="F46" i="3"/>
  <c r="F45" i="3"/>
  <c r="F41" i="3"/>
  <c r="F37" i="3"/>
  <c r="F36" i="3"/>
  <c r="F35" i="3"/>
  <c r="F34" i="3"/>
  <c r="F32" i="3"/>
  <c r="F31" i="3"/>
  <c r="F30" i="3"/>
  <c r="F26" i="3"/>
  <c r="F24" i="3"/>
  <c r="F23" i="3"/>
  <c r="F18" i="3"/>
  <c r="F17" i="3"/>
  <c r="F16" i="3"/>
  <c r="F12" i="3"/>
  <c r="F11" i="3"/>
  <c r="F10" i="3"/>
  <c r="F9" i="3"/>
  <c r="F8" i="3"/>
  <c r="F7" i="3"/>
  <c r="F6" i="3"/>
  <c r="F78" i="9"/>
  <c r="F77" i="9"/>
  <c r="F76" i="9"/>
  <c r="F75" i="9"/>
  <c r="F74" i="9"/>
  <c r="F70" i="9"/>
  <c r="F69" i="9"/>
  <c r="F68" i="9"/>
  <c r="F67" i="9"/>
  <c r="F66" i="9"/>
  <c r="F65" i="9"/>
  <c r="F60" i="9"/>
  <c r="F59" i="9"/>
  <c r="F54" i="9"/>
  <c r="F53" i="9"/>
  <c r="F49" i="9"/>
  <c r="F45" i="9"/>
  <c r="F44" i="9"/>
  <c r="F43" i="9"/>
  <c r="F39" i="9"/>
  <c r="F38" i="9"/>
  <c r="F37" i="9"/>
  <c r="F36" i="9"/>
  <c r="F32" i="9"/>
  <c r="F31" i="9"/>
  <c r="F30" i="9"/>
  <c r="F29" i="9"/>
  <c r="F28" i="9"/>
  <c r="F24" i="9"/>
  <c r="F23" i="9"/>
  <c r="F22" i="9"/>
  <c r="F21" i="9"/>
  <c r="F20" i="9"/>
  <c r="F16" i="9"/>
  <c r="F15" i="9"/>
  <c r="F14" i="9"/>
  <c r="F13" i="9"/>
  <c r="F12" i="9"/>
  <c r="F11" i="9"/>
  <c r="F7" i="9"/>
  <c r="F6" i="9"/>
  <c r="F83" i="8"/>
  <c r="F80" i="8"/>
  <c r="F79" i="8"/>
  <c r="F78" i="8"/>
  <c r="F77" i="8"/>
  <c r="F76" i="8"/>
  <c r="F72" i="8"/>
  <c r="F71" i="8"/>
  <c r="F70" i="8"/>
  <c r="F68" i="8"/>
  <c r="F67" i="8"/>
  <c r="F66" i="8"/>
  <c r="F62" i="8"/>
  <c r="F58" i="8"/>
  <c r="F53" i="8"/>
  <c r="F52" i="8"/>
  <c r="F48" i="8"/>
  <c r="F47" i="8"/>
  <c r="F46" i="8"/>
  <c r="F42" i="8"/>
  <c r="F41" i="8"/>
  <c r="F40" i="8"/>
  <c r="F39" i="8"/>
  <c r="F34" i="8"/>
  <c r="F33" i="8"/>
  <c r="F32" i="8"/>
  <c r="F31" i="8"/>
  <c r="F30" i="8"/>
  <c r="F26" i="8"/>
  <c r="F25" i="8"/>
  <c r="F24" i="8"/>
  <c r="F23" i="8"/>
  <c r="F22" i="8"/>
  <c r="F18" i="8"/>
  <c r="F17" i="8"/>
  <c r="F16" i="8"/>
  <c r="F12" i="8"/>
  <c r="F11" i="8"/>
  <c r="F10" i="8"/>
  <c r="F9" i="8"/>
  <c r="F8" i="8"/>
  <c r="F7" i="8"/>
  <c r="F6" i="8"/>
  <c r="F97" i="7"/>
  <c r="F94" i="7"/>
  <c r="F91" i="7"/>
  <c r="F89" i="7"/>
  <c r="F88" i="7"/>
  <c r="F84" i="7"/>
  <c r="F80" i="7"/>
  <c r="F78" i="7"/>
  <c r="F77" i="7"/>
  <c r="F68" i="7"/>
  <c r="F73" i="7"/>
  <c r="F72" i="7"/>
  <c r="F64" i="7"/>
  <c r="F63" i="7"/>
  <c r="F59" i="7"/>
  <c r="F58" i="7"/>
  <c r="F57" i="7"/>
  <c r="F56" i="7"/>
  <c r="F52" i="7"/>
  <c r="F51" i="7"/>
  <c r="F47" i="7"/>
  <c r="F46" i="7"/>
  <c r="F45" i="7"/>
  <c r="F44" i="7"/>
  <c r="F43" i="7"/>
  <c r="F39" i="7"/>
  <c r="F38" i="7"/>
  <c r="F37" i="7"/>
  <c r="F36" i="7"/>
  <c r="F35" i="7"/>
  <c r="F31" i="7"/>
  <c r="F30" i="7"/>
  <c r="F29" i="7"/>
  <c r="F28" i="7"/>
  <c r="F27" i="7"/>
  <c r="F26" i="7"/>
  <c r="F22" i="7"/>
  <c r="F21" i="7"/>
  <c r="F20" i="7"/>
  <c r="F19" i="7"/>
  <c r="F18" i="7"/>
  <c r="F17" i="7"/>
  <c r="F13" i="7"/>
  <c r="F11" i="7"/>
  <c r="F10" i="7"/>
  <c r="F9" i="7"/>
  <c r="F8" i="7"/>
  <c r="F7" i="7"/>
  <c r="F6" i="7"/>
  <c r="F76" i="6"/>
  <c r="F73" i="6"/>
  <c r="F69" i="6"/>
  <c r="F68" i="6"/>
  <c r="F67" i="6"/>
  <c r="F66" i="6"/>
  <c r="F65" i="6"/>
  <c r="F64" i="6"/>
  <c r="F60" i="6"/>
  <c r="F59" i="6"/>
  <c r="F55" i="6"/>
  <c r="F54" i="6"/>
  <c r="F50" i="6"/>
  <c r="F49" i="6"/>
  <c r="F44" i="6"/>
  <c r="F43" i="6"/>
  <c r="F42" i="6"/>
  <c r="F38" i="6"/>
  <c r="F37" i="6"/>
  <c r="F35" i="6"/>
  <c r="F34" i="6"/>
  <c r="F33" i="6"/>
  <c r="F32" i="6"/>
  <c r="F28" i="6"/>
  <c r="F27" i="6"/>
  <c r="F26" i="6"/>
  <c r="F24" i="6"/>
  <c r="F23" i="6"/>
  <c r="F22" i="6"/>
  <c r="F18" i="6"/>
  <c r="F17" i="6"/>
  <c r="F16" i="6"/>
  <c r="F15" i="6"/>
  <c r="F11" i="6"/>
  <c r="F10" i="6"/>
  <c r="F9" i="6"/>
  <c r="F8" i="6"/>
  <c r="F7" i="6"/>
  <c r="F6" i="6"/>
  <c r="F110" i="5"/>
  <c r="F109" i="5"/>
  <c r="F108" i="5"/>
  <c r="F107" i="5"/>
  <c r="F103" i="5"/>
  <c r="F102" i="5"/>
  <c r="F101" i="5"/>
  <c r="F95" i="5"/>
  <c r="F91" i="5"/>
  <c r="F90" i="5"/>
  <c r="F86" i="5"/>
  <c r="F85" i="5"/>
  <c r="F81" i="5"/>
  <c r="F80" i="5"/>
  <c r="F76" i="5"/>
  <c r="F75" i="5"/>
  <c r="F71" i="5"/>
  <c r="F70" i="5"/>
  <c r="F63" i="5"/>
  <c r="F62" i="5"/>
  <c r="F61" i="5"/>
  <c r="F60" i="5"/>
  <c r="F59" i="5"/>
  <c r="F58" i="5"/>
  <c r="F51" i="5"/>
  <c r="F50" i="5"/>
  <c r="F49" i="5"/>
  <c r="F48" i="5"/>
  <c r="F44" i="5"/>
  <c r="F43" i="5"/>
  <c r="F42" i="5"/>
  <c r="F41" i="5"/>
  <c r="F40" i="5"/>
  <c r="F36" i="5"/>
  <c r="F35" i="5"/>
  <c r="F34" i="5"/>
  <c r="F33" i="5"/>
  <c r="F32" i="5"/>
  <c r="F28" i="5"/>
  <c r="F27" i="5"/>
  <c r="F26" i="5"/>
  <c r="F25" i="5"/>
  <c r="F24" i="5"/>
  <c r="F20" i="5"/>
  <c r="F19" i="5"/>
  <c r="F18" i="5"/>
  <c r="F14" i="5"/>
  <c r="F13" i="5"/>
  <c r="F12" i="5"/>
  <c r="F8" i="5"/>
  <c r="F7" i="5"/>
  <c r="F6" i="5"/>
  <c r="F87" i="4"/>
  <c r="F86" i="4"/>
  <c r="F85" i="4"/>
  <c r="F84" i="4"/>
  <c r="F83" i="4"/>
  <c r="F79" i="4"/>
  <c r="F78" i="4"/>
  <c r="F77" i="4"/>
  <c r="F76" i="4"/>
  <c r="F75" i="4"/>
  <c r="F71" i="4"/>
  <c r="F70" i="4"/>
  <c r="F69" i="4"/>
  <c r="F68" i="4"/>
  <c r="F67" i="4"/>
  <c r="F63" i="4"/>
  <c r="F62" i="4"/>
  <c r="F61" i="4"/>
  <c r="F52" i="4"/>
  <c r="F51" i="4"/>
  <c r="F57" i="4"/>
  <c r="F56" i="4"/>
  <c r="F47" i="4"/>
  <c r="F46" i="4"/>
  <c r="F45" i="4"/>
  <c r="F44" i="4"/>
  <c r="F40" i="4"/>
  <c r="F39" i="4"/>
  <c r="F37" i="4"/>
  <c r="F36" i="4"/>
  <c r="F35" i="4"/>
  <c r="F28" i="4"/>
  <c r="F27" i="4"/>
  <c r="F25" i="4"/>
  <c r="F24" i="4"/>
  <c r="F23" i="4"/>
  <c r="F17" i="4"/>
  <c r="F15" i="4"/>
  <c r="F14" i="4"/>
  <c r="F8" i="4"/>
  <c r="F7" i="4"/>
  <c r="F6" i="4"/>
  <c r="F234" i="1"/>
  <c r="I132" i="3"/>
  <c r="C160" i="3" s="1"/>
  <c r="H13" i="12" s="1"/>
  <c r="F132" i="3"/>
  <c r="I106" i="4"/>
  <c r="F106" i="4"/>
  <c r="I133" i="5"/>
  <c r="C161" i="5" s="1"/>
  <c r="F133" i="5"/>
  <c r="I99" i="6"/>
  <c r="C125" i="6" s="1"/>
  <c r="D13" i="13" s="1"/>
  <c r="F99" i="6"/>
  <c r="I120" i="7"/>
  <c r="C146" i="7" s="1"/>
  <c r="F13" i="13" s="1"/>
  <c r="F120" i="7"/>
  <c r="I110" i="8"/>
  <c r="C137" i="8" s="1"/>
  <c r="H13" i="13" s="1"/>
  <c r="F110" i="8"/>
  <c r="I105" i="9"/>
  <c r="C132" i="9" s="1"/>
  <c r="J13" i="13" s="1"/>
  <c r="F105" i="9"/>
  <c r="I124" i="10"/>
  <c r="C151" i="10" s="1"/>
  <c r="L13" i="13" s="1"/>
  <c r="F124" i="10"/>
  <c r="I118" i="10"/>
  <c r="F118" i="10"/>
  <c r="I99" i="9"/>
  <c r="F99" i="9"/>
  <c r="I104" i="8"/>
  <c r="F104" i="8"/>
  <c r="I114" i="7"/>
  <c r="F114" i="7"/>
  <c r="I93" i="6"/>
  <c r="F93" i="6"/>
  <c r="I127" i="5"/>
  <c r="F127" i="5"/>
  <c r="J12" i="12"/>
  <c r="F100" i="4"/>
  <c r="H12" i="12"/>
  <c r="F127" i="3"/>
  <c r="D12" i="12"/>
  <c r="I114" i="10"/>
  <c r="F113" i="10"/>
  <c r="I110" i="10"/>
  <c r="F109" i="10"/>
  <c r="I106" i="10"/>
  <c r="F105" i="10"/>
  <c r="F94" i="9"/>
  <c r="I91" i="9"/>
  <c r="F90" i="9"/>
  <c r="I87" i="9"/>
  <c r="F86" i="9"/>
  <c r="I100" i="8"/>
  <c r="F99" i="8"/>
  <c r="I96" i="8"/>
  <c r="F95" i="8"/>
  <c r="I110" i="7"/>
  <c r="F109" i="7"/>
  <c r="I106" i="7"/>
  <c r="F105" i="7"/>
  <c r="I89" i="6"/>
  <c r="F88" i="6"/>
  <c r="I85" i="6"/>
  <c r="F84" i="6"/>
  <c r="I123" i="5"/>
  <c r="F122" i="5"/>
  <c r="I119" i="5"/>
  <c r="F118" i="5"/>
  <c r="I96" i="4"/>
  <c r="F95" i="4"/>
  <c r="I123" i="3"/>
  <c r="F122" i="3"/>
  <c r="I220" i="1"/>
  <c r="F219" i="1"/>
  <c r="F101" i="10"/>
  <c r="F82" i="9"/>
  <c r="F91" i="8"/>
  <c r="F87" i="8"/>
  <c r="F101" i="7"/>
  <c r="F80" i="6"/>
  <c r="F114" i="5"/>
  <c r="F91" i="4"/>
  <c r="F118" i="3"/>
  <c r="C129" i="4" l="1"/>
  <c r="J13" i="12" s="1"/>
  <c r="J15" i="12" s="1"/>
  <c r="V4" i="12" s="1"/>
  <c r="L12" i="13"/>
  <c r="L15" i="13" s="1"/>
  <c r="X4" i="13" s="1"/>
  <c r="C150" i="10"/>
  <c r="C131" i="9"/>
  <c r="J12" i="13" s="1"/>
  <c r="J15" i="13" s="1"/>
  <c r="V4" i="13" s="1"/>
  <c r="C136" i="8"/>
  <c r="H12" i="13" s="1"/>
  <c r="H15" i="13" s="1"/>
  <c r="T4" i="13" s="1"/>
  <c r="C145" i="7"/>
  <c r="F12" i="13" s="1"/>
  <c r="F15" i="13" s="1"/>
  <c r="R4" i="13" s="1"/>
  <c r="C124" i="6"/>
  <c r="D12" i="13" s="1"/>
  <c r="D15" i="13" s="1"/>
  <c r="P4" i="13" s="1"/>
  <c r="C160" i="5"/>
  <c r="L12" i="12" s="1"/>
  <c r="J76" i="6"/>
  <c r="I76" i="6"/>
  <c r="D15" i="12"/>
  <c r="P4" i="12" s="1"/>
  <c r="H15" i="12"/>
  <c r="T4" i="12" s="1"/>
  <c r="L13" i="12"/>
  <c r="I94" i="9"/>
  <c r="I96" i="9" s="1"/>
  <c r="I54" i="8"/>
  <c r="I91" i="4"/>
  <c r="C125" i="4" s="1"/>
  <c r="J8" i="12" s="1"/>
  <c r="J11" i="9"/>
  <c r="J67" i="8"/>
  <c r="I114" i="5"/>
  <c r="C157" i="5" s="1"/>
  <c r="L8" i="12" s="1"/>
  <c r="I87" i="8"/>
  <c r="I82" i="9"/>
  <c r="C128" i="9" s="1"/>
  <c r="J8" i="13" s="1"/>
  <c r="J61" i="9"/>
  <c r="I95" i="4"/>
  <c r="I97" i="4" s="1"/>
  <c r="C126" i="4" s="1"/>
  <c r="J9" i="12" s="1"/>
  <c r="J65" i="9"/>
  <c r="I88" i="6"/>
  <c r="I90" i="6" s="1"/>
  <c r="I99" i="8"/>
  <c r="I101" i="8" s="1"/>
  <c r="J76" i="4"/>
  <c r="I101" i="10"/>
  <c r="C147" i="10" s="1"/>
  <c r="L8" i="13" s="1"/>
  <c r="J52" i="8"/>
  <c r="J48" i="3"/>
  <c r="J59" i="3"/>
  <c r="I101" i="7"/>
  <c r="C142" i="7" s="1"/>
  <c r="F8" i="13" s="1"/>
  <c r="I122" i="3"/>
  <c r="I124" i="3" s="1"/>
  <c r="C157" i="3" s="1"/>
  <c r="H9" i="12" s="1"/>
  <c r="I84" i="6"/>
  <c r="I86" i="6" s="1"/>
  <c r="I95" i="8"/>
  <c r="I97" i="8" s="1"/>
  <c r="J61" i="5"/>
  <c r="J37" i="7"/>
  <c r="J40" i="8"/>
  <c r="J66" i="8"/>
  <c r="J47" i="10"/>
  <c r="J91" i="7"/>
  <c r="J80" i="8"/>
  <c r="J75" i="9"/>
  <c r="J47" i="3"/>
  <c r="J58" i="3"/>
  <c r="J81" i="10"/>
  <c r="J71" i="4"/>
  <c r="J19" i="7"/>
  <c r="J12" i="9"/>
  <c r="J15" i="9"/>
  <c r="J75" i="4"/>
  <c r="J20" i="7"/>
  <c r="J16" i="9"/>
  <c r="J61" i="3"/>
  <c r="J9" i="10"/>
  <c r="I91" i="8"/>
  <c r="I219" i="1"/>
  <c r="I221" i="1" s="1"/>
  <c r="C254" i="1" s="1"/>
  <c r="D9" i="12" s="1"/>
  <c r="J39" i="8"/>
  <c r="J66" i="9"/>
  <c r="J71" i="3"/>
  <c r="I118" i="3"/>
  <c r="C156" i="3" s="1"/>
  <c r="H8" i="12" s="1"/>
  <c r="I80" i="6"/>
  <c r="C121" i="6" s="1"/>
  <c r="D8" i="13" s="1"/>
  <c r="J63" i="5"/>
  <c r="J81" i="5"/>
  <c r="J68" i="7"/>
  <c r="J90" i="7"/>
  <c r="J79" i="8"/>
  <c r="J74" i="9"/>
  <c r="J80" i="10"/>
  <c r="J21" i="9"/>
  <c r="J60" i="3"/>
  <c r="J93" i="3"/>
  <c r="J8" i="10"/>
  <c r="J62" i="5"/>
  <c r="J73" i="3"/>
  <c r="J70" i="10"/>
  <c r="J80" i="5"/>
  <c r="J20" i="9"/>
  <c r="J92" i="3"/>
  <c r="J48" i="10"/>
  <c r="I51" i="7"/>
  <c r="J51" i="7"/>
  <c r="I52" i="7"/>
  <c r="J52" i="7"/>
  <c r="I40" i="8"/>
  <c r="I39" i="8"/>
  <c r="I122" i="5"/>
  <c r="I124" i="5" s="1"/>
  <c r="I109" i="7"/>
  <c r="I111" i="7" s="1"/>
  <c r="I90" i="9"/>
  <c r="I92" i="9" s="1"/>
  <c r="I118" i="5"/>
  <c r="I120" i="5" s="1"/>
  <c r="I105" i="7"/>
  <c r="I107" i="7" s="1"/>
  <c r="I86" i="9"/>
  <c r="I88" i="9" s="1"/>
  <c r="I70" i="10"/>
  <c r="J58" i="10"/>
  <c r="I58" i="10"/>
  <c r="J59" i="10"/>
  <c r="I59" i="10"/>
  <c r="J49" i="10"/>
  <c r="I49" i="10"/>
  <c r="J50" i="10"/>
  <c r="I50" i="10"/>
  <c r="I47" i="10"/>
  <c r="I48" i="10"/>
  <c r="J38" i="10"/>
  <c r="I38" i="10"/>
  <c r="J39" i="10"/>
  <c r="J31" i="10"/>
  <c r="I31" i="10"/>
  <c r="J32" i="10"/>
  <c r="I32" i="10"/>
  <c r="J30" i="10"/>
  <c r="I30" i="10"/>
  <c r="J23" i="10"/>
  <c r="I23" i="10"/>
  <c r="J24" i="10"/>
  <c r="I24" i="10"/>
  <c r="J22" i="10"/>
  <c r="I22" i="10"/>
  <c r="J15" i="10"/>
  <c r="I15" i="10"/>
  <c r="J16" i="10"/>
  <c r="I16" i="10"/>
  <c r="I8" i="10"/>
  <c r="I9" i="10"/>
  <c r="J7" i="10"/>
  <c r="I7" i="10"/>
  <c r="J6" i="10"/>
  <c r="I6" i="10"/>
  <c r="J89" i="10"/>
  <c r="I89" i="10"/>
  <c r="J90" i="10"/>
  <c r="I90" i="10"/>
  <c r="J91" i="10"/>
  <c r="I91" i="10"/>
  <c r="J92" i="10"/>
  <c r="I92" i="10"/>
  <c r="I80" i="10"/>
  <c r="I81" i="10"/>
  <c r="J82" i="10"/>
  <c r="I82" i="10"/>
  <c r="J83" i="10"/>
  <c r="I83" i="10"/>
  <c r="I113" i="10"/>
  <c r="I115" i="10" s="1"/>
  <c r="I109" i="10"/>
  <c r="I111" i="10" s="1"/>
  <c r="I105" i="10"/>
  <c r="I107" i="10" s="1"/>
  <c r="J97" i="10"/>
  <c r="I97" i="10"/>
  <c r="I98" i="10" s="1"/>
  <c r="J93" i="10"/>
  <c r="I93" i="10"/>
  <c r="J85" i="10"/>
  <c r="J84" i="10"/>
  <c r="I84" i="10"/>
  <c r="J76" i="10"/>
  <c r="I76" i="10"/>
  <c r="I77" i="10" s="1"/>
  <c r="J72" i="10"/>
  <c r="I72" i="10"/>
  <c r="J65" i="10"/>
  <c r="I65" i="10"/>
  <c r="J64" i="10"/>
  <c r="I64" i="10"/>
  <c r="J60" i="10"/>
  <c r="I60" i="10"/>
  <c r="J51" i="10"/>
  <c r="J53" i="10"/>
  <c r="J41" i="10"/>
  <c r="I41" i="10"/>
  <c r="J43" i="10"/>
  <c r="I43" i="10"/>
  <c r="J34" i="10"/>
  <c r="I34" i="10"/>
  <c r="J33" i="10"/>
  <c r="I33" i="10"/>
  <c r="J26" i="10"/>
  <c r="I26" i="10"/>
  <c r="J25" i="10"/>
  <c r="I25" i="10"/>
  <c r="J18" i="10"/>
  <c r="I18" i="10"/>
  <c r="J17" i="10"/>
  <c r="I17" i="10"/>
  <c r="J10" i="10"/>
  <c r="I10" i="10"/>
  <c r="J11" i="10"/>
  <c r="I11" i="10"/>
  <c r="J113" i="3"/>
  <c r="I115" i="3"/>
  <c r="J109" i="3"/>
  <c r="I111" i="3"/>
  <c r="J104" i="3"/>
  <c r="I104" i="3"/>
  <c r="J105" i="3"/>
  <c r="J103" i="3"/>
  <c r="I103" i="3"/>
  <c r="J99" i="3"/>
  <c r="I99" i="3"/>
  <c r="J94" i="3"/>
  <c r="I94" i="3"/>
  <c r="J95" i="3"/>
  <c r="I92" i="3"/>
  <c r="I93" i="3"/>
  <c r="J90" i="3"/>
  <c r="I90" i="3"/>
  <c r="J91" i="3"/>
  <c r="I91" i="3"/>
  <c r="J87" i="3"/>
  <c r="I87" i="3"/>
  <c r="J88" i="3"/>
  <c r="J83" i="3"/>
  <c r="I83" i="3"/>
  <c r="I84" i="3" s="1"/>
  <c r="J77" i="3"/>
  <c r="I77" i="3"/>
  <c r="I80" i="3" s="1"/>
  <c r="J78" i="3"/>
  <c r="J72" i="3"/>
  <c r="I72" i="3"/>
  <c r="I73" i="3"/>
  <c r="I71" i="3"/>
  <c r="J62" i="3"/>
  <c r="I62" i="3"/>
  <c r="J63" i="3"/>
  <c r="I60" i="3"/>
  <c r="I61" i="3"/>
  <c r="I58" i="3"/>
  <c r="I59" i="3"/>
  <c r="J51" i="3"/>
  <c r="J53" i="3"/>
  <c r="J49" i="3"/>
  <c r="I49" i="3"/>
  <c r="J50" i="3"/>
  <c r="I47" i="3"/>
  <c r="I48" i="3"/>
  <c r="J45" i="3"/>
  <c r="I45" i="3"/>
  <c r="J46" i="3"/>
  <c r="I46" i="3"/>
  <c r="J41" i="3"/>
  <c r="I41" i="3"/>
  <c r="I42" i="3" s="1"/>
  <c r="J36" i="3"/>
  <c r="I36" i="3"/>
  <c r="J37" i="3"/>
  <c r="I37" i="3"/>
  <c r="J34" i="3"/>
  <c r="I34" i="3"/>
  <c r="J35" i="3"/>
  <c r="I35" i="3"/>
  <c r="J31" i="3"/>
  <c r="I31" i="3"/>
  <c r="J32" i="3"/>
  <c r="I32" i="3"/>
  <c r="J30" i="3"/>
  <c r="I30" i="3"/>
  <c r="J24" i="3"/>
  <c r="I24" i="3"/>
  <c r="J26" i="3"/>
  <c r="I26" i="3"/>
  <c r="J23" i="3"/>
  <c r="I23" i="3"/>
  <c r="J17" i="3"/>
  <c r="I17" i="3"/>
  <c r="J18" i="3"/>
  <c r="I18" i="3"/>
  <c r="J16" i="3"/>
  <c r="I16" i="3"/>
  <c r="J11" i="3"/>
  <c r="I11" i="3"/>
  <c r="J12" i="3"/>
  <c r="I12" i="3"/>
  <c r="I10" i="3"/>
  <c r="J10" i="3"/>
  <c r="J8" i="3"/>
  <c r="I8" i="3"/>
  <c r="J9" i="3"/>
  <c r="I9" i="3"/>
  <c r="J6" i="3"/>
  <c r="I6" i="3"/>
  <c r="J7" i="3"/>
  <c r="I7" i="3"/>
  <c r="J77" i="9"/>
  <c r="I77" i="9"/>
  <c r="J78" i="9"/>
  <c r="I78" i="9"/>
  <c r="J76" i="9"/>
  <c r="I76" i="9"/>
  <c r="I74" i="9"/>
  <c r="I75" i="9"/>
  <c r="J69" i="9"/>
  <c r="I69" i="9"/>
  <c r="J70" i="9"/>
  <c r="I70" i="9"/>
  <c r="J67" i="9"/>
  <c r="I67" i="9"/>
  <c r="J68" i="9"/>
  <c r="I68" i="9"/>
  <c r="I65" i="9"/>
  <c r="I66" i="9"/>
  <c r="J60" i="9"/>
  <c r="I60" i="9"/>
  <c r="I61" i="9"/>
  <c r="J59" i="9"/>
  <c r="I59" i="9"/>
  <c r="J54" i="9"/>
  <c r="I54" i="9"/>
  <c r="J55" i="9"/>
  <c r="I55" i="9"/>
  <c r="J53" i="9"/>
  <c r="I53" i="9"/>
  <c r="J49" i="9"/>
  <c r="I49" i="9"/>
  <c r="J44" i="9"/>
  <c r="I44" i="9"/>
  <c r="J45" i="9"/>
  <c r="I45" i="9"/>
  <c r="J43" i="9"/>
  <c r="I43" i="9"/>
  <c r="J38" i="9"/>
  <c r="I38" i="9"/>
  <c r="J39" i="9"/>
  <c r="I39" i="9"/>
  <c r="J36" i="9"/>
  <c r="I36" i="9"/>
  <c r="J37" i="9"/>
  <c r="I37" i="9"/>
  <c r="J31" i="9"/>
  <c r="I31" i="9"/>
  <c r="J32" i="9"/>
  <c r="I32" i="9"/>
  <c r="J30" i="9"/>
  <c r="I30" i="9"/>
  <c r="J28" i="9"/>
  <c r="I28" i="9"/>
  <c r="J29" i="9"/>
  <c r="I29" i="9"/>
  <c r="J23" i="9"/>
  <c r="I23" i="9"/>
  <c r="J24" i="9"/>
  <c r="I24" i="9"/>
  <c r="J22" i="9"/>
  <c r="I22" i="9"/>
  <c r="I20" i="9"/>
  <c r="I21" i="9"/>
  <c r="I15" i="9"/>
  <c r="I16" i="9"/>
  <c r="J13" i="9"/>
  <c r="I13" i="9"/>
  <c r="J14" i="9"/>
  <c r="I14" i="9"/>
  <c r="I11" i="9"/>
  <c r="I12" i="9"/>
  <c r="J6" i="9"/>
  <c r="I6" i="9"/>
  <c r="J7" i="9"/>
  <c r="I7" i="9"/>
  <c r="J83" i="8"/>
  <c r="I83" i="8"/>
  <c r="I84" i="8" s="1"/>
  <c r="I79" i="8"/>
  <c r="I80" i="8"/>
  <c r="J78" i="8"/>
  <c r="I78" i="8"/>
  <c r="J76" i="8"/>
  <c r="I76" i="8"/>
  <c r="J77" i="8"/>
  <c r="I77" i="8"/>
  <c r="J71" i="8"/>
  <c r="I71" i="8"/>
  <c r="J72" i="8"/>
  <c r="I72" i="8"/>
  <c r="J70" i="8"/>
  <c r="I70" i="8"/>
  <c r="I68" i="8"/>
  <c r="J68" i="8"/>
  <c r="I69" i="8"/>
  <c r="J69" i="8"/>
  <c r="I66" i="8"/>
  <c r="I67" i="8"/>
  <c r="J62" i="8"/>
  <c r="I62" i="8"/>
  <c r="I63" i="8" s="1"/>
  <c r="J58" i="8"/>
  <c r="I58" i="8"/>
  <c r="I59" i="8" s="1"/>
  <c r="J53" i="8"/>
  <c r="I53" i="8"/>
  <c r="J54" i="8"/>
  <c r="I52" i="8"/>
  <c r="J47" i="8"/>
  <c r="I47" i="8"/>
  <c r="J48" i="8"/>
  <c r="I48" i="8"/>
  <c r="J41" i="8"/>
  <c r="I41" i="8"/>
  <c r="J42" i="8"/>
  <c r="I42" i="8"/>
  <c r="J34" i="8"/>
  <c r="I34" i="8"/>
  <c r="J35" i="8"/>
  <c r="I35" i="8"/>
  <c r="J32" i="8"/>
  <c r="I32" i="8"/>
  <c r="J33" i="8"/>
  <c r="I33" i="8"/>
  <c r="J30" i="8"/>
  <c r="I30" i="8"/>
  <c r="J31" i="8"/>
  <c r="I31" i="8"/>
  <c r="J25" i="8"/>
  <c r="I25" i="8"/>
  <c r="J26" i="8"/>
  <c r="I26" i="8"/>
  <c r="J24" i="8"/>
  <c r="I24" i="8"/>
  <c r="J22" i="8"/>
  <c r="I22" i="8"/>
  <c r="J23" i="8"/>
  <c r="I23" i="8"/>
  <c r="J17" i="8"/>
  <c r="I17" i="8"/>
  <c r="J18" i="8"/>
  <c r="I18" i="8"/>
  <c r="J16" i="8"/>
  <c r="I16" i="8"/>
  <c r="J11" i="8"/>
  <c r="I11" i="8"/>
  <c r="J12" i="8"/>
  <c r="I12" i="8"/>
  <c r="J10" i="8"/>
  <c r="I10" i="8"/>
  <c r="J8" i="8"/>
  <c r="I8" i="8"/>
  <c r="J9" i="8"/>
  <c r="I9" i="8"/>
  <c r="J6" i="8"/>
  <c r="I6" i="8"/>
  <c r="J7" i="8"/>
  <c r="I7" i="8"/>
  <c r="J97" i="7"/>
  <c r="I97" i="7"/>
  <c r="I98" i="7" s="1"/>
  <c r="J94" i="7"/>
  <c r="I94" i="7"/>
  <c r="I95" i="7" s="1"/>
  <c r="I90" i="7"/>
  <c r="I91" i="7"/>
  <c r="J88" i="7"/>
  <c r="I88" i="7"/>
  <c r="J89" i="7"/>
  <c r="I89" i="7"/>
  <c r="J84" i="7"/>
  <c r="I84" i="7"/>
  <c r="I85" i="7" s="1"/>
  <c r="J79" i="7"/>
  <c r="I79" i="7"/>
  <c r="J80" i="7"/>
  <c r="I80" i="7"/>
  <c r="J77" i="7"/>
  <c r="I77" i="7"/>
  <c r="J78" i="7"/>
  <c r="I78" i="7"/>
  <c r="I68" i="7"/>
  <c r="I69" i="7" s="1"/>
  <c r="J72" i="7"/>
  <c r="I72" i="7"/>
  <c r="J73" i="7"/>
  <c r="I73" i="7"/>
  <c r="J63" i="7"/>
  <c r="I63" i="7"/>
  <c r="J64" i="7"/>
  <c r="I64" i="7"/>
  <c r="J58" i="7"/>
  <c r="I58" i="7"/>
  <c r="J59" i="7"/>
  <c r="I59" i="7"/>
  <c r="J56" i="7"/>
  <c r="I56" i="7"/>
  <c r="J57" i="7"/>
  <c r="I57" i="7"/>
  <c r="J46" i="7"/>
  <c r="I46" i="7"/>
  <c r="J47" i="7"/>
  <c r="I47" i="7"/>
  <c r="J45" i="7"/>
  <c r="I45" i="7"/>
  <c r="J43" i="7"/>
  <c r="I43" i="7"/>
  <c r="J44" i="7"/>
  <c r="I44" i="7"/>
  <c r="J38" i="7"/>
  <c r="I38" i="7"/>
  <c r="J39" i="7"/>
  <c r="I39" i="7"/>
  <c r="I37" i="7"/>
  <c r="J35" i="7"/>
  <c r="I35" i="7"/>
  <c r="J36" i="7"/>
  <c r="I36" i="7"/>
  <c r="J30" i="7"/>
  <c r="I30" i="7"/>
  <c r="J31" i="7"/>
  <c r="I31" i="7"/>
  <c r="J28" i="7"/>
  <c r="I28" i="7"/>
  <c r="J29" i="7"/>
  <c r="I29" i="7"/>
  <c r="J26" i="7"/>
  <c r="I26" i="7"/>
  <c r="J27" i="7"/>
  <c r="I27" i="7"/>
  <c r="J21" i="7"/>
  <c r="I21" i="7"/>
  <c r="J22" i="7"/>
  <c r="I22" i="7"/>
  <c r="I19" i="7"/>
  <c r="I20" i="7"/>
  <c r="J17" i="7"/>
  <c r="I17" i="7"/>
  <c r="J18" i="7"/>
  <c r="I18" i="7"/>
  <c r="J12" i="7"/>
  <c r="I12" i="7"/>
  <c r="J13" i="7"/>
  <c r="I13" i="7"/>
  <c r="J10" i="7"/>
  <c r="I10" i="7"/>
  <c r="J11" i="7"/>
  <c r="I11" i="7"/>
  <c r="J8" i="7"/>
  <c r="I8" i="7"/>
  <c r="J9" i="7"/>
  <c r="I9" i="7"/>
  <c r="J6" i="7"/>
  <c r="I6" i="7"/>
  <c r="J7" i="7"/>
  <c r="I7" i="7"/>
  <c r="I77" i="6"/>
  <c r="J73" i="6"/>
  <c r="I73" i="6"/>
  <c r="I74" i="6" s="1"/>
  <c r="J68" i="6"/>
  <c r="I68" i="6"/>
  <c r="J66" i="6"/>
  <c r="I66" i="6"/>
  <c r="J67" i="6"/>
  <c r="I67" i="6"/>
  <c r="J64" i="6"/>
  <c r="I64" i="6"/>
  <c r="J65" i="6"/>
  <c r="I65" i="6"/>
  <c r="J59" i="6"/>
  <c r="I59" i="6"/>
  <c r="J60" i="6"/>
  <c r="I60" i="6"/>
  <c r="J55" i="6"/>
  <c r="I55" i="6"/>
  <c r="J54" i="6"/>
  <c r="I54" i="6"/>
  <c r="J50" i="6"/>
  <c r="I50" i="6"/>
  <c r="J49" i="6"/>
  <c r="I49" i="6"/>
  <c r="J44" i="6"/>
  <c r="I44" i="6"/>
  <c r="J45" i="6"/>
  <c r="I45" i="6"/>
  <c r="J42" i="6"/>
  <c r="I42" i="6"/>
  <c r="J43" i="6"/>
  <c r="I43" i="6"/>
  <c r="J37" i="6"/>
  <c r="I37" i="6"/>
  <c r="J38" i="6"/>
  <c r="I38" i="6"/>
  <c r="J34" i="6"/>
  <c r="I34" i="6"/>
  <c r="J35" i="6"/>
  <c r="I35" i="6"/>
  <c r="J32" i="6"/>
  <c r="I32" i="6"/>
  <c r="J33" i="6"/>
  <c r="I33" i="6"/>
  <c r="J27" i="6"/>
  <c r="I27" i="6"/>
  <c r="J28" i="6"/>
  <c r="I28" i="6"/>
  <c r="I24" i="6"/>
  <c r="J24" i="6"/>
  <c r="I26" i="6"/>
  <c r="J26" i="6"/>
  <c r="J22" i="6"/>
  <c r="I22" i="6"/>
  <c r="J23" i="6"/>
  <c r="I23" i="6"/>
  <c r="J17" i="6"/>
  <c r="I17" i="6"/>
  <c r="J18" i="6"/>
  <c r="I18" i="6"/>
  <c r="J15" i="6"/>
  <c r="I15" i="6"/>
  <c r="J16" i="6"/>
  <c r="I16" i="6"/>
  <c r="J10" i="6"/>
  <c r="I10" i="6"/>
  <c r="J11" i="6"/>
  <c r="I11" i="6"/>
  <c r="J8" i="6"/>
  <c r="I8" i="6"/>
  <c r="J9" i="6"/>
  <c r="I9" i="6"/>
  <c r="J6" i="6"/>
  <c r="I6" i="6"/>
  <c r="J7" i="6"/>
  <c r="I7" i="6"/>
  <c r="J109" i="5"/>
  <c r="I109" i="5"/>
  <c r="J110" i="5"/>
  <c r="I110" i="5"/>
  <c r="J107" i="5"/>
  <c r="I107" i="5"/>
  <c r="J108" i="5"/>
  <c r="I108" i="5"/>
  <c r="J102" i="5"/>
  <c r="I102" i="5"/>
  <c r="J103" i="5"/>
  <c r="I103" i="5"/>
  <c r="J101" i="5"/>
  <c r="I101" i="5"/>
  <c r="J95" i="5"/>
  <c r="I95" i="5"/>
  <c r="J90" i="5"/>
  <c r="I90" i="5"/>
  <c r="J91" i="5"/>
  <c r="I91" i="5"/>
  <c r="J85" i="5"/>
  <c r="I85" i="5"/>
  <c r="J86" i="5"/>
  <c r="I86" i="5"/>
  <c r="I80" i="5"/>
  <c r="I81" i="5"/>
  <c r="J76" i="5"/>
  <c r="I76" i="5"/>
  <c r="J75" i="5"/>
  <c r="I75" i="5"/>
  <c r="J70" i="5"/>
  <c r="I70" i="5"/>
  <c r="J71" i="5"/>
  <c r="I71" i="5"/>
  <c r="I61" i="5"/>
  <c r="I62" i="5"/>
  <c r="I63" i="5"/>
  <c r="J59" i="5"/>
  <c r="I59" i="5"/>
  <c r="J58" i="5"/>
  <c r="I58" i="5"/>
  <c r="J60" i="5"/>
  <c r="I60" i="5"/>
  <c r="I51" i="5"/>
  <c r="J51" i="5"/>
  <c r="J49" i="5"/>
  <c r="I49" i="5"/>
  <c r="J48" i="5"/>
  <c r="I48" i="5"/>
  <c r="J50" i="5"/>
  <c r="I50" i="5"/>
  <c r="J43" i="5"/>
  <c r="I43" i="5"/>
  <c r="J42" i="5"/>
  <c r="I42" i="5"/>
  <c r="J44" i="5"/>
  <c r="I44" i="5"/>
  <c r="J41" i="5"/>
  <c r="I41" i="5"/>
  <c r="J40" i="5"/>
  <c r="I40" i="5"/>
  <c r="J35" i="5"/>
  <c r="I35" i="5"/>
  <c r="J34" i="5"/>
  <c r="I34" i="5"/>
  <c r="J36" i="5"/>
  <c r="I36" i="5"/>
  <c r="J33" i="5"/>
  <c r="I33" i="5"/>
  <c r="J32" i="5"/>
  <c r="I32" i="5"/>
  <c r="J27" i="5"/>
  <c r="I27" i="5"/>
  <c r="J26" i="5"/>
  <c r="I26" i="5"/>
  <c r="J28" i="5"/>
  <c r="I28" i="5"/>
  <c r="J25" i="5"/>
  <c r="I25" i="5"/>
  <c r="J24" i="5"/>
  <c r="I24" i="5"/>
  <c r="I18" i="5"/>
  <c r="J18" i="5"/>
  <c r="I19" i="5"/>
  <c r="J19" i="5"/>
  <c r="I20" i="5"/>
  <c r="J20" i="5"/>
  <c r="J12" i="5"/>
  <c r="I12" i="5"/>
  <c r="J13" i="5"/>
  <c r="I13" i="5"/>
  <c r="J14" i="5"/>
  <c r="I14" i="5"/>
  <c r="J7" i="5"/>
  <c r="I7" i="5"/>
  <c r="J6" i="5"/>
  <c r="I6" i="5"/>
  <c r="J8" i="5"/>
  <c r="I8" i="5"/>
  <c r="J86" i="4"/>
  <c r="I86" i="4"/>
  <c r="J85" i="4"/>
  <c r="I85" i="4"/>
  <c r="J87" i="4"/>
  <c r="I87" i="4"/>
  <c r="J83" i="4"/>
  <c r="I83" i="4"/>
  <c r="J84" i="4"/>
  <c r="I84" i="4"/>
  <c r="J78" i="4"/>
  <c r="I78" i="4"/>
  <c r="J77" i="4"/>
  <c r="I77" i="4"/>
  <c r="J79" i="4"/>
  <c r="I79" i="4"/>
  <c r="I75" i="4"/>
  <c r="I76" i="4"/>
  <c r="J69" i="4"/>
  <c r="I69" i="4"/>
  <c r="J70" i="4"/>
  <c r="I70" i="4"/>
  <c r="I71" i="4"/>
  <c r="J68" i="4"/>
  <c r="I68" i="4"/>
  <c r="J67" i="4"/>
  <c r="I67" i="4"/>
  <c r="J62" i="4"/>
  <c r="I62" i="4"/>
  <c r="J61" i="4"/>
  <c r="I61" i="4"/>
  <c r="J63" i="4"/>
  <c r="I63" i="4"/>
  <c r="J51" i="4"/>
  <c r="I51" i="4"/>
  <c r="J52" i="4"/>
  <c r="I52" i="4"/>
  <c r="J56" i="4"/>
  <c r="I56" i="4"/>
  <c r="J57" i="4"/>
  <c r="I57" i="4"/>
  <c r="J46" i="4"/>
  <c r="I46" i="4"/>
  <c r="J45" i="4"/>
  <c r="I45" i="4"/>
  <c r="J47" i="4"/>
  <c r="I47" i="4"/>
  <c r="J44" i="4"/>
  <c r="I44" i="4"/>
  <c r="J39" i="4"/>
  <c r="I39" i="4"/>
  <c r="J37" i="4"/>
  <c r="I37" i="4"/>
  <c r="J40" i="4"/>
  <c r="I40" i="4"/>
  <c r="J36" i="4"/>
  <c r="I36" i="4"/>
  <c r="J35" i="4"/>
  <c r="I35" i="4"/>
  <c r="J27" i="4"/>
  <c r="I27" i="4"/>
  <c r="J25" i="4"/>
  <c r="I25" i="4"/>
  <c r="J28" i="4"/>
  <c r="I28" i="4"/>
  <c r="I24" i="4"/>
  <c r="J24" i="4"/>
  <c r="J23" i="4"/>
  <c r="I23" i="4"/>
  <c r="J17" i="4"/>
  <c r="I17" i="4"/>
  <c r="J15" i="4"/>
  <c r="I15" i="4"/>
  <c r="J18" i="4"/>
  <c r="I18" i="4"/>
  <c r="J14" i="4"/>
  <c r="I14" i="4"/>
  <c r="J7" i="4"/>
  <c r="I7" i="4"/>
  <c r="J8" i="4"/>
  <c r="I8" i="4"/>
  <c r="J6" i="4"/>
  <c r="I6" i="4"/>
  <c r="L15" i="12" l="1"/>
  <c r="X4" i="12" s="1"/>
  <c r="C122" i="6"/>
  <c r="C148" i="10"/>
  <c r="C129" i="9"/>
  <c r="J9" i="13" s="1"/>
  <c r="C143" i="7"/>
  <c r="F9" i="13" s="1"/>
  <c r="C134" i="8"/>
  <c r="H9" i="13" s="1"/>
  <c r="J102" i="6"/>
  <c r="I103" i="6" s="1"/>
  <c r="C158" i="5"/>
  <c r="L9" i="12" s="1"/>
  <c r="I107" i="3"/>
  <c r="I41" i="4"/>
  <c r="I55" i="5"/>
  <c r="I31" i="4"/>
  <c r="I20" i="4"/>
  <c r="J113" i="8"/>
  <c r="I114" i="8" s="1"/>
  <c r="C135" i="8" s="1"/>
  <c r="H10" i="13" s="1"/>
  <c r="I73" i="10"/>
  <c r="I86" i="10"/>
  <c r="I17" i="9"/>
  <c r="I25" i="9"/>
  <c r="I33" i="9"/>
  <c r="I49" i="8"/>
  <c r="I70" i="6"/>
  <c r="I53" i="4"/>
  <c r="I58" i="4"/>
  <c r="I43" i="8"/>
  <c r="I68" i="3"/>
  <c r="I44" i="10"/>
  <c r="I55" i="10"/>
  <c r="I55" i="3"/>
  <c r="C154" i="3"/>
  <c r="H6" i="12" s="1"/>
  <c r="C133" i="8"/>
  <c r="H8" i="13" s="1"/>
  <c r="J108" i="9"/>
  <c r="D9" i="13"/>
  <c r="I87" i="5"/>
  <c r="I67" i="5"/>
  <c r="I40" i="9"/>
  <c r="I74" i="7"/>
  <c r="J109" i="4"/>
  <c r="I110" i="4" s="1"/>
  <c r="I71" i="9"/>
  <c r="I100" i="3"/>
  <c r="I10" i="4"/>
  <c r="I46" i="9"/>
  <c r="I79" i="9"/>
  <c r="I13" i="8"/>
  <c r="I81" i="8"/>
  <c r="I88" i="4"/>
  <c r="I65" i="7"/>
  <c r="I8" i="9"/>
  <c r="I64" i="4"/>
  <c r="I21" i="5"/>
  <c r="I92" i="5"/>
  <c r="I51" i="6"/>
  <c r="I32" i="7"/>
  <c r="I81" i="7"/>
  <c r="I19" i="8"/>
  <c r="I27" i="8"/>
  <c r="C129" i="8" s="1"/>
  <c r="I19" i="3"/>
  <c r="I72" i="4"/>
  <c r="I77" i="5"/>
  <c r="I98" i="5"/>
  <c r="I56" i="6"/>
  <c r="I48" i="7"/>
  <c r="I12" i="6"/>
  <c r="I9" i="5"/>
  <c r="I15" i="5"/>
  <c r="I29" i="5"/>
  <c r="I62" i="9"/>
  <c r="I40" i="7"/>
  <c r="I73" i="8"/>
  <c r="I60" i="7"/>
  <c r="J135" i="3"/>
  <c r="I74" i="3"/>
  <c r="I12" i="10"/>
  <c r="C142" i="10" s="1"/>
  <c r="L3" i="13" s="1"/>
  <c r="I66" i="10"/>
  <c r="I82" i="5"/>
  <c r="I48" i="4"/>
  <c r="I72" i="5"/>
  <c r="I19" i="6"/>
  <c r="I29" i="6"/>
  <c r="I46" i="6"/>
  <c r="I61" i="6"/>
  <c r="I92" i="7"/>
  <c r="I36" i="8"/>
  <c r="I37" i="5"/>
  <c r="J123" i="7"/>
  <c r="C131" i="8"/>
  <c r="H6" i="13" s="1"/>
  <c r="I51" i="9"/>
  <c r="I13" i="3"/>
  <c r="I19" i="10"/>
  <c r="I35" i="10"/>
  <c r="I45" i="5"/>
  <c r="I56" i="9"/>
  <c r="I38" i="3"/>
  <c r="J127" i="10"/>
  <c r="I80" i="4"/>
  <c r="J136" i="5"/>
  <c r="I137" i="5" s="1"/>
  <c r="I104" i="5"/>
  <c r="I111" i="5"/>
  <c r="I39" i="6"/>
  <c r="I14" i="7"/>
  <c r="I23" i="7"/>
  <c r="I55" i="8"/>
  <c r="I27" i="10"/>
  <c r="I61" i="10"/>
  <c r="I53" i="7"/>
  <c r="L9" i="13"/>
  <c r="I95" i="10"/>
  <c r="C123" i="9" l="1"/>
  <c r="J3" i="13" s="1"/>
  <c r="C127" i="9"/>
  <c r="C118" i="6"/>
  <c r="D5" i="13" s="1"/>
  <c r="C116" i="6"/>
  <c r="D3" i="13" s="1"/>
  <c r="C140" i="7"/>
  <c r="F6" i="13" s="1"/>
  <c r="C146" i="10"/>
  <c r="L7" i="13" s="1"/>
  <c r="C138" i="7"/>
  <c r="F4" i="13" s="1"/>
  <c r="C124" i="9"/>
  <c r="J4" i="13" s="1"/>
  <c r="C139" i="7"/>
  <c r="F5" i="13" s="1"/>
  <c r="C141" i="7"/>
  <c r="F7" i="13" s="1"/>
  <c r="C137" i="7"/>
  <c r="F3" i="13" s="1"/>
  <c r="C128" i="8"/>
  <c r="H3" i="13" s="1"/>
  <c r="C120" i="6"/>
  <c r="D7" i="13" s="1"/>
  <c r="C121" i="4"/>
  <c r="J4" i="12" s="1"/>
  <c r="C130" i="8"/>
  <c r="H5" i="13" s="1"/>
  <c r="C125" i="9"/>
  <c r="J5" i="13" s="1"/>
  <c r="C143" i="10"/>
  <c r="L4" i="13" s="1"/>
  <c r="C144" i="10"/>
  <c r="L5" i="13" s="1"/>
  <c r="C152" i="5"/>
  <c r="L3" i="12" s="1"/>
  <c r="C155" i="3"/>
  <c r="H7" i="12" s="1"/>
  <c r="C151" i="3"/>
  <c r="H3" i="12" s="1"/>
  <c r="C155" i="5"/>
  <c r="L6" i="12" s="1"/>
  <c r="C156" i="5"/>
  <c r="L7" i="12" s="1"/>
  <c r="C154" i="5"/>
  <c r="L5" i="12" s="1"/>
  <c r="C153" i="5"/>
  <c r="L4" i="12" s="1"/>
  <c r="C124" i="4"/>
  <c r="J7" i="12" s="1"/>
  <c r="C122" i="4"/>
  <c r="J5" i="12" s="1"/>
  <c r="C120" i="4"/>
  <c r="J3" i="12" s="1"/>
  <c r="C123" i="4"/>
  <c r="J6" i="12" s="1"/>
  <c r="C153" i="3"/>
  <c r="H5" i="12" s="1"/>
  <c r="C159" i="5"/>
  <c r="L10" i="12" s="1"/>
  <c r="I124" i="7"/>
  <c r="C144" i="7" s="1"/>
  <c r="F10" i="13" s="1"/>
  <c r="I109" i="9"/>
  <c r="C130" i="9" s="1"/>
  <c r="J10" i="13" s="1"/>
  <c r="I128" i="10"/>
  <c r="C149" i="10" s="1"/>
  <c r="L10" i="13" s="1"/>
  <c r="C123" i="6"/>
  <c r="D10" i="13" s="1"/>
  <c r="C145" i="10"/>
  <c r="L6" i="13" s="1"/>
  <c r="C127" i="4"/>
  <c r="J10" i="12" s="1"/>
  <c r="I136" i="3"/>
  <c r="C158" i="3" s="1"/>
  <c r="H10" i="12" s="1"/>
  <c r="C119" i="6"/>
  <c r="D6" i="13" s="1"/>
  <c r="I27" i="3"/>
  <c r="C152" i="3" s="1"/>
  <c r="H4" i="12" s="1"/>
  <c r="H4" i="13"/>
  <c r="J7" i="13"/>
  <c r="C132" i="8"/>
  <c r="H7" i="13" s="1"/>
  <c r="C117" i="6"/>
  <c r="D4" i="13" s="1"/>
  <c r="C126" i="9"/>
  <c r="J6" i="13" s="1"/>
  <c r="L11" i="13" l="1"/>
  <c r="X3" i="13" s="1"/>
  <c r="H11" i="13"/>
  <c r="T3" i="13" s="1"/>
  <c r="D11" i="13"/>
  <c r="P3" i="13" s="1"/>
  <c r="J11" i="13"/>
  <c r="V3" i="13" s="1"/>
  <c r="F11" i="13"/>
  <c r="R3" i="13" s="1"/>
  <c r="J11" i="12"/>
  <c r="V3" i="12" s="1"/>
  <c r="L11" i="12"/>
  <c r="X3" i="12" s="1"/>
  <c r="H11" i="12"/>
  <c r="T3" i="12" s="1"/>
  <c r="I215" i="1"/>
  <c r="C253" i="1" s="1"/>
  <c r="D8" i="12" s="1"/>
  <c r="F215" i="1"/>
  <c r="F211" i="1"/>
  <c r="F210" i="1"/>
  <c r="F208" i="1"/>
  <c r="F207" i="1"/>
  <c r="F203" i="1"/>
  <c r="F202" i="1"/>
  <c r="F201" i="1"/>
  <c r="F200" i="1"/>
  <c r="F199" i="1"/>
  <c r="F195" i="1"/>
  <c r="F194" i="1"/>
  <c r="F193" i="1"/>
  <c r="F192" i="1"/>
  <c r="F191" i="1"/>
  <c r="F187" i="1"/>
  <c r="F186" i="1"/>
  <c r="F185" i="1"/>
  <c r="F184" i="1"/>
  <c r="F180" i="1"/>
  <c r="F179" i="1"/>
  <c r="F178" i="1"/>
  <c r="F174" i="1"/>
  <c r="F173" i="1"/>
  <c r="F172" i="1"/>
  <c r="F168" i="1"/>
  <c r="F167" i="1"/>
  <c r="F166" i="1"/>
  <c r="F162" i="1"/>
  <c r="F161" i="1"/>
  <c r="F160" i="1"/>
  <c r="F156" i="1"/>
  <c r="F155" i="1"/>
  <c r="F151" i="1"/>
  <c r="F150" i="1"/>
  <c r="F149" i="1"/>
  <c r="F148" i="1"/>
  <c r="F147" i="1"/>
  <c r="F143" i="1"/>
  <c r="F142" i="1"/>
  <c r="F141" i="1"/>
  <c r="F140" i="1"/>
  <c r="F136" i="1"/>
  <c r="F135" i="1"/>
  <c r="F133" i="1"/>
  <c r="F132" i="1"/>
  <c r="F128" i="1"/>
  <c r="F127" i="1"/>
  <c r="F126" i="1"/>
  <c r="F124" i="1"/>
  <c r="F123" i="1"/>
  <c r="F119" i="1"/>
  <c r="F118" i="1"/>
  <c r="F116" i="1"/>
  <c r="F115" i="1"/>
  <c r="F114" i="1"/>
  <c r="F113" i="1"/>
  <c r="F109" i="1"/>
  <c r="F108" i="1"/>
  <c r="F106" i="1"/>
  <c r="F105" i="1"/>
  <c r="F101" i="1"/>
  <c r="F100" i="1"/>
  <c r="F99" i="1"/>
  <c r="F97" i="1"/>
  <c r="F96" i="1"/>
  <c r="F92" i="1"/>
  <c r="F91" i="1"/>
  <c r="F89" i="1"/>
  <c r="F88" i="1"/>
  <c r="F87" i="1"/>
  <c r="F86" i="1"/>
  <c r="F82" i="1"/>
  <c r="F81" i="1"/>
  <c r="F79" i="1"/>
  <c r="F78" i="1"/>
  <c r="F74" i="1"/>
  <c r="F73" i="1"/>
  <c r="F71" i="1"/>
  <c r="F70" i="1"/>
  <c r="F66" i="1"/>
  <c r="F65" i="1"/>
  <c r="F63" i="1"/>
  <c r="F62" i="1"/>
  <c r="J58" i="1"/>
  <c r="F57" i="1"/>
  <c r="F55" i="1"/>
  <c r="F54" i="1"/>
  <c r="F49" i="1"/>
  <c r="F48" i="1"/>
  <c r="F46" i="1"/>
  <c r="F45" i="1"/>
  <c r="J41" i="1"/>
  <c r="F40" i="1"/>
  <c r="F38" i="1"/>
  <c r="F37" i="1"/>
  <c r="F36" i="1"/>
  <c r="F35" i="1"/>
  <c r="F30" i="1"/>
  <c r="F29" i="1"/>
  <c r="F28" i="1"/>
  <c r="F27" i="1"/>
  <c r="F23" i="1"/>
  <c r="F22" i="1"/>
  <c r="J22" i="1" s="1"/>
  <c r="F21" i="1"/>
  <c r="F20" i="1"/>
  <c r="F16" i="1"/>
  <c r="F15" i="1"/>
  <c r="I15" i="1" s="1"/>
  <c r="F14" i="1"/>
  <c r="F13" i="1"/>
  <c r="F8" i="1"/>
  <c r="J8" i="1" s="1"/>
  <c r="F9" i="1"/>
  <c r="F7" i="1"/>
  <c r="F6" i="1"/>
  <c r="I187" i="1" l="1"/>
  <c r="J118" i="1"/>
  <c r="J155" i="1"/>
  <c r="J192" i="1"/>
  <c r="I16" i="1"/>
  <c r="J78" i="1"/>
  <c r="J147" i="1"/>
  <c r="J161" i="1"/>
  <c r="I173" i="1"/>
  <c r="I156" i="1"/>
  <c r="J156" i="1"/>
  <c r="I119" i="1"/>
  <c r="J119" i="1"/>
  <c r="I149" i="1"/>
  <c r="J149" i="1"/>
  <c r="J148" i="1"/>
  <c r="I174" i="1"/>
  <c r="I8" i="1"/>
  <c r="I41" i="1"/>
  <c r="J15" i="1"/>
  <c r="I57" i="1"/>
  <c r="I40" i="1"/>
  <c r="I118" i="1"/>
  <c r="J79" i="1"/>
  <c r="J193" i="1"/>
  <c r="I155" i="1"/>
  <c r="J210" i="1"/>
  <c r="I210" i="1"/>
  <c r="J211" i="1"/>
  <c r="J209" i="1"/>
  <c r="I209" i="1"/>
  <c r="J207" i="1"/>
  <c r="I207" i="1"/>
  <c r="J208" i="1"/>
  <c r="I208" i="1"/>
  <c r="J202" i="1"/>
  <c r="I202" i="1"/>
  <c r="J203" i="1"/>
  <c r="J201" i="1"/>
  <c r="I201" i="1"/>
  <c r="J199" i="1"/>
  <c r="I199" i="1"/>
  <c r="J200" i="1"/>
  <c r="I200" i="1"/>
  <c r="J194" i="1"/>
  <c r="I194" i="1"/>
  <c r="J195" i="1"/>
  <c r="I192" i="1"/>
  <c r="I193" i="1"/>
  <c r="J191" i="1"/>
  <c r="I191" i="1"/>
  <c r="J186" i="1"/>
  <c r="I186" i="1"/>
  <c r="J187" i="1"/>
  <c r="J184" i="1"/>
  <c r="I184" i="1"/>
  <c r="J185" i="1"/>
  <c r="I185" i="1"/>
  <c r="J179" i="1"/>
  <c r="I179" i="1"/>
  <c r="J180" i="1"/>
  <c r="I180" i="1"/>
  <c r="J178" i="1"/>
  <c r="I178" i="1"/>
  <c r="J173" i="1"/>
  <c r="J174" i="1"/>
  <c r="J172" i="1"/>
  <c r="I172" i="1"/>
  <c r="J167" i="1"/>
  <c r="I167" i="1"/>
  <c r="I161" i="1"/>
  <c r="J150" i="1"/>
  <c r="I150" i="1"/>
  <c r="J151" i="1"/>
  <c r="I151" i="1"/>
  <c r="I147" i="1"/>
  <c r="I148" i="1"/>
  <c r="J142" i="1"/>
  <c r="I142" i="1"/>
  <c r="J143" i="1"/>
  <c r="I143" i="1"/>
  <c r="J140" i="1"/>
  <c r="I140" i="1"/>
  <c r="J141" i="1"/>
  <c r="I141" i="1"/>
  <c r="J135" i="1"/>
  <c r="I135" i="1"/>
  <c r="J136" i="1"/>
  <c r="I136" i="1"/>
  <c r="J132" i="1"/>
  <c r="I132" i="1"/>
  <c r="J133" i="1"/>
  <c r="I133" i="1"/>
  <c r="J127" i="1"/>
  <c r="I127" i="1"/>
  <c r="J128" i="1"/>
  <c r="I128" i="1"/>
  <c r="J126" i="1"/>
  <c r="I126" i="1"/>
  <c r="J123" i="1"/>
  <c r="I123" i="1"/>
  <c r="J124" i="1"/>
  <c r="I124" i="1"/>
  <c r="J116" i="1"/>
  <c r="I116" i="1"/>
  <c r="J115" i="1"/>
  <c r="I115" i="1"/>
  <c r="J113" i="1"/>
  <c r="I113" i="1"/>
  <c r="J114" i="1"/>
  <c r="I114" i="1"/>
  <c r="I109" i="1"/>
  <c r="J109" i="1"/>
  <c r="I108" i="1"/>
  <c r="J108" i="1"/>
  <c r="J105" i="1"/>
  <c r="I105" i="1"/>
  <c r="J106" i="1"/>
  <c r="I106" i="1"/>
  <c r="J100" i="1"/>
  <c r="I100" i="1"/>
  <c r="J101" i="1"/>
  <c r="I101" i="1"/>
  <c r="J99" i="1"/>
  <c r="I99" i="1"/>
  <c r="J97" i="1"/>
  <c r="I97" i="1"/>
  <c r="J96" i="1"/>
  <c r="I96" i="1"/>
  <c r="J91" i="1"/>
  <c r="I91" i="1"/>
  <c r="J92" i="1"/>
  <c r="I92" i="1"/>
  <c r="J88" i="1"/>
  <c r="I88" i="1"/>
  <c r="J89" i="1"/>
  <c r="I89" i="1"/>
  <c r="J86" i="1"/>
  <c r="I86" i="1"/>
  <c r="J87" i="1"/>
  <c r="I87" i="1"/>
  <c r="J81" i="1"/>
  <c r="I81" i="1"/>
  <c r="J82" i="1"/>
  <c r="I82" i="1"/>
  <c r="I78" i="1"/>
  <c r="I79" i="1"/>
  <c r="J73" i="1"/>
  <c r="I73" i="1"/>
  <c r="J74" i="1"/>
  <c r="I74" i="1"/>
  <c r="J70" i="1"/>
  <c r="I70" i="1"/>
  <c r="J71" i="1"/>
  <c r="I71" i="1"/>
  <c r="I21" i="1"/>
  <c r="J21" i="1"/>
  <c r="I37" i="1"/>
  <c r="J37" i="1"/>
  <c r="I46" i="1"/>
  <c r="J46" i="1"/>
  <c r="J57" i="1"/>
  <c r="J40" i="1"/>
  <c r="I38" i="1"/>
  <c r="J38" i="1"/>
  <c r="I45" i="1"/>
  <c r="J45" i="1"/>
  <c r="J6" i="1"/>
  <c r="J7" i="1"/>
  <c r="J16" i="1"/>
  <c r="J65" i="1"/>
  <c r="I65" i="1"/>
  <c r="J66" i="1"/>
  <c r="I66" i="1"/>
  <c r="J62" i="1"/>
  <c r="I62" i="1"/>
  <c r="J63" i="1"/>
  <c r="I63" i="1"/>
  <c r="I58" i="1"/>
  <c r="J54" i="1"/>
  <c r="I54" i="1"/>
  <c r="J55" i="1"/>
  <c r="I55" i="1"/>
  <c r="J49" i="1"/>
  <c r="I49" i="1"/>
  <c r="J50" i="1"/>
  <c r="I50" i="1"/>
  <c r="J48" i="1"/>
  <c r="I48" i="1"/>
  <c r="J35" i="1"/>
  <c r="I35" i="1"/>
  <c r="J36" i="1"/>
  <c r="I36" i="1"/>
  <c r="J30" i="1"/>
  <c r="I30" i="1"/>
  <c r="J29" i="1"/>
  <c r="I29" i="1"/>
  <c r="J27" i="1"/>
  <c r="I27" i="1"/>
  <c r="J28" i="1"/>
  <c r="I28" i="1"/>
  <c r="J20" i="1"/>
  <c r="I20" i="1"/>
  <c r="J23" i="1"/>
  <c r="I23" i="1"/>
  <c r="I22" i="1"/>
  <c r="I13" i="1"/>
  <c r="J13" i="1"/>
  <c r="J14" i="1"/>
  <c r="I14" i="1"/>
  <c r="J9" i="1"/>
  <c r="I9" i="1"/>
  <c r="I7" i="1"/>
  <c r="I6" i="1"/>
  <c r="I32" i="1" l="1"/>
  <c r="I157" i="1"/>
  <c r="I152" i="1"/>
  <c r="I175" i="1"/>
  <c r="I181" i="1"/>
  <c r="I102" i="1"/>
  <c r="I137" i="1"/>
  <c r="I144" i="1"/>
  <c r="I196" i="1"/>
  <c r="I75" i="1"/>
  <c r="I93" i="1"/>
  <c r="I83" i="1"/>
  <c r="I67" i="1"/>
  <c r="I188" i="1"/>
  <c r="I204" i="1"/>
  <c r="I51" i="1"/>
  <c r="I212" i="1"/>
  <c r="I59" i="1"/>
  <c r="I110" i="1"/>
  <c r="I120" i="1"/>
  <c r="I129" i="1"/>
  <c r="I17" i="1"/>
  <c r="I42" i="1"/>
  <c r="I24" i="1"/>
  <c r="I10" i="1"/>
  <c r="C249" i="1" l="1"/>
  <c r="D4" i="12" s="1"/>
  <c r="C248" i="1"/>
  <c r="D3" i="12" s="1"/>
  <c r="C252" i="1"/>
  <c r="D7" i="12" s="1"/>
  <c r="C250" i="1"/>
  <c r="D5" i="12" s="1"/>
  <c r="B168" i="1"/>
  <c r="B166" i="1"/>
  <c r="B162" i="1"/>
  <c r="B160" i="1"/>
  <c r="J166" i="1" l="1"/>
  <c r="I166" i="1"/>
  <c r="J160" i="1"/>
  <c r="I160" i="1"/>
  <c r="I162" i="1"/>
  <c r="J162" i="1"/>
  <c r="J168" i="1"/>
  <c r="I168" i="1"/>
  <c r="I163" i="1" l="1"/>
  <c r="J233" i="1"/>
  <c r="I234" i="1" s="1"/>
  <c r="I169" i="1"/>
  <c r="C255" i="1" l="1"/>
  <c r="D10" i="12" s="1"/>
  <c r="C251" i="1"/>
  <c r="D6" i="12" s="1"/>
  <c r="D11" i="12" l="1"/>
  <c r="P3" i="12" s="1"/>
</calcChain>
</file>

<file path=xl/comments1.xml><?xml version="1.0" encoding="utf-8"?>
<comments xmlns="http://schemas.openxmlformats.org/spreadsheetml/2006/main">
  <authors>
    <author>Rhythima Shinde</author>
    <author/>
  </authors>
  <commentList>
    <comment ref="J2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2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0.xml><?xml version="1.0" encoding="utf-8"?>
<comments xmlns="http://schemas.openxmlformats.org/spreadsheetml/2006/main">
  <authors>
    <author>Rhythima Shinde</author>
    <author/>
  </authors>
  <commentList>
    <comment ref="J127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8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3.xml><?xml version="1.0" encoding="utf-8"?>
<comments xmlns="http://schemas.openxmlformats.org/spreadsheetml/2006/main">
  <authors>
    <author/>
    <author>Rhythima Shinde</author>
  </authors>
  <commentList>
    <comment ref="B129" authorId="0" shapeId="0">
      <text>
        <r>
          <rPr>
            <sz val="11"/>
            <color rgb="FF000000"/>
            <rFont val="Calibri"/>
            <family val="2"/>
            <charset val="1"/>
          </rPr>
          <t>Heating coverage is not 100%, maybe it’s 2 sources, p. 50</t>
        </r>
      </text>
    </comment>
    <comment ref="J135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4.xml><?xml version="1.0" encoding="utf-8"?>
<comments xmlns="http://schemas.openxmlformats.org/spreadsheetml/2006/main">
  <authors>
    <author>Rhythima Shinde</author>
    <author/>
  </authors>
  <commentList>
    <comment ref="J109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0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5.xml><?xml version="1.0" encoding="utf-8"?>
<comments xmlns="http://schemas.openxmlformats.org/spreadsheetml/2006/main">
  <authors>
    <author>Rhythima Shinde</author>
    <author/>
  </authors>
  <commentList>
    <comment ref="J13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37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6.xml><?xml version="1.0" encoding="utf-8"?>
<comments xmlns="http://schemas.openxmlformats.org/spreadsheetml/2006/main">
  <authors>
    <author/>
    <author>Rhythima Shinde</author>
  </authors>
  <commentList>
    <comment ref="B96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2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7.xml><?xml version="1.0" encoding="utf-8"?>
<comments xmlns="http://schemas.openxmlformats.org/spreadsheetml/2006/main">
  <authors>
    <author/>
    <author>Rhythima Shinde</author>
  </authors>
  <commentList>
    <comment ref="B4" authorId="0" shapeId="0">
      <text>
        <r>
          <rPr>
            <sz val="11"/>
            <color rgb="FF000000"/>
            <rFont val="Calibri"/>
            <family val="2"/>
            <charset val="1"/>
          </rPr>
          <t>This component is completely different, I don’t know why, so didn’t change it anywhere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8.xml><?xml version="1.0" encoding="utf-8"?>
<comments xmlns="http://schemas.openxmlformats.org/spreadsheetml/2006/main">
  <authors>
    <author>Rhythima Shinde</author>
    <author/>
  </authors>
  <commentList>
    <comment ref="J11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9.xml><?xml version="1.0" encoding="utf-8"?>
<comments xmlns="http://schemas.openxmlformats.org/spreadsheetml/2006/main">
  <authors>
    <author>Rhythima Shinde</author>
    <author/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9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sharedStrings.xml><?xml version="1.0" encoding="utf-8"?>
<sst xmlns="http://schemas.openxmlformats.org/spreadsheetml/2006/main" count="1825" uniqueCount="297">
  <si>
    <t>Building lifetime</t>
  </si>
  <si>
    <t>Building</t>
  </si>
  <si>
    <t>Component</t>
  </si>
  <si>
    <t>Lifetime</t>
  </si>
  <si>
    <t>KBOB material</t>
  </si>
  <si>
    <t>KBOB density , averaged (KG/m3)</t>
  </si>
  <si>
    <t>KBOB density (KG/m3)</t>
  </si>
  <si>
    <t>KBOB unit (FU)</t>
  </si>
  <si>
    <t>KBOB GHG factor (Kg CO2 eq/ FU)</t>
  </si>
  <si>
    <t>GHG (KGCO2eq/m2/year)</t>
  </si>
  <si>
    <t>tons of material</t>
  </si>
  <si>
    <t>MFH01</t>
  </si>
  <si>
    <t>Floor 1</t>
  </si>
  <si>
    <t>Area (m²)</t>
  </si>
  <si>
    <t>Cement cast plaster floor</t>
  </si>
  <si>
    <t>Concrete floor slab (Fe 80 kg/m³)</t>
  </si>
  <si>
    <t>Poor concrete</t>
  </si>
  <si>
    <t>Floor 2</t>
  </si>
  <si>
    <t>Floor 3</t>
  </si>
  <si>
    <t>Floor 4</t>
  </si>
  <si>
    <t xml:space="preserve">Adhesive mortar </t>
  </si>
  <si>
    <t>Cement mortar</t>
  </si>
  <si>
    <t>Ceramics</t>
  </si>
  <si>
    <t>Ceiling 1</t>
  </si>
  <si>
    <t>Concrete slab (FE 80 kg/m³)</t>
  </si>
  <si>
    <t>Expanded polystyrene (EPS) (30 kg/m³)</t>
  </si>
  <si>
    <t>Glass wool mat (30 kg/m³)</t>
  </si>
  <si>
    <t>Ceiling 2</t>
  </si>
  <si>
    <t>Flooring of polyurethane (PU)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</si>
  <si>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</si>
  <si>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</si>
  <si>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</si>
  <si>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</si>
  <si>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</si>
  <si>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</si>
  <si>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</si>
  <si>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</si>
  <si>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</si>
  <si>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</si>
  <si>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</si>
  <si>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Concrete wall (FE 60 kg/m³)</t>
  </si>
  <si>
    <t>External wall 2</t>
  </si>
  <si>
    <t>Base plaster</t>
  </si>
  <si>
    <t>Brickwork (concrete brick)</t>
  </si>
  <si>
    <t>Gypsum plaster</t>
  </si>
  <si>
    <t>Mineral plaster</t>
  </si>
  <si>
    <t>External wall 3</t>
  </si>
  <si>
    <t>Extruded polystyrene (XPS) (30 kg/m³)</t>
  </si>
  <si>
    <t>Internal wall 1</t>
  </si>
  <si>
    <t>Internal wall 2</t>
  </si>
  <si>
    <t>Internal wall 3</t>
  </si>
  <si>
    <t>Internal wall 4</t>
  </si>
  <si>
    <t>Roof 1</t>
  </si>
  <si>
    <t>Natural stone plates</t>
  </si>
  <si>
    <t>Roof 2</t>
  </si>
  <si>
    <t>Non-woven filter (PE) and drainage layer</t>
  </si>
  <si>
    <t>Polyurethane foam (PU) (30 kg/m³)</t>
  </si>
  <si>
    <t>Substrate for vegetation</t>
  </si>
  <si>
    <t>Roof 3</t>
  </si>
  <si>
    <t>Roof 4</t>
  </si>
  <si>
    <t>Insulation (recycled glass foam fill)</t>
  </si>
  <si>
    <t>Exterior door</t>
  </si>
  <si>
    <t>Wood, aluminum clad</t>
  </si>
  <si>
    <t>Windows</t>
  </si>
  <si>
    <t>Area</t>
  </si>
  <si>
    <t>Wood/ aluminium, triple glazing</t>
  </si>
  <si>
    <t>electricity</t>
  </si>
  <si>
    <t>accomodation unit</t>
  </si>
  <si>
    <t>ERA</t>
  </si>
  <si>
    <t>Electricity</t>
  </si>
  <si>
    <t>hot water</t>
  </si>
  <si>
    <t>Hot water consumption</t>
  </si>
  <si>
    <t>Hot Water Heating source</t>
  </si>
  <si>
    <t>Combined with central heat generator: Electric heat pump water brine (135 kW)</t>
  </si>
  <si>
    <t xml:space="preserve">Hot water energy carrier </t>
  </si>
  <si>
    <t>Energy mix</t>
  </si>
  <si>
    <t>transport</t>
  </si>
  <si>
    <t>lorry</t>
  </si>
  <si>
    <t>MFH02 lifetime (years)</t>
  </si>
  <si>
    <t>MFH02</t>
  </si>
  <si>
    <t>Floor</t>
  </si>
  <si>
    <t xml:space="preserve">kg </t>
  </si>
  <si>
    <t>Concrete floor slab (FE 80 kg/m³)</t>
  </si>
  <si>
    <t>reinforcement steel</t>
  </si>
  <si>
    <t>Polyurethane (PUR / PIR) (30 kg/m³)</t>
  </si>
  <si>
    <t>Solid Spruce / Fir / Larch (parquet)</t>
  </si>
  <si>
    <t>sawn timber used in Viola (much higher GHG factor)</t>
  </si>
  <si>
    <t>Vapour barrier of polyethylene (PE)</t>
  </si>
  <si>
    <t>5-layer insulated (glass wool) wood panel</t>
  </si>
  <si>
    <t>Timber battens with sand fill</t>
  </si>
  <si>
    <t>8% estimated</t>
  </si>
  <si>
    <t>sand</t>
  </si>
  <si>
    <t>92% estimated</t>
  </si>
  <si>
    <t>3-layer solid wood panel PVAc-bound</t>
  </si>
  <si>
    <t>Fibre board</t>
  </si>
  <si>
    <t>Medium density fibreboard (MDF), UF bonded</t>
  </si>
  <si>
    <t>Log wood panel with 0.26 m rock wool</t>
  </si>
  <si>
    <t>rockwool</t>
  </si>
  <si>
    <t>Solid Spruce / Fir / Larch</t>
  </si>
  <si>
    <t xml:space="preserve">Timber battens with rock wool (60 kg/m³ </t>
  </si>
  <si>
    <t>Bitumen waterproofing membrane GV2</t>
  </si>
  <si>
    <t>Drainage slab (poor concrete)</t>
  </si>
  <si>
    <t>Non-woven filter (PE)</t>
  </si>
  <si>
    <t>Sand lime brick</t>
  </si>
  <si>
    <t xml:space="preserve">Gypsum plaster board 12cm x 17.5cm </t>
  </si>
  <si>
    <t>timber frame construction with intermediate glass wool insulation</t>
  </si>
  <si>
    <t>Roof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</si>
  <si>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</si>
  <si>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</si>
  <si>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</si>
  <si>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- </t>
  </si>
  <si>
    <t xml:space="preserve">m2 </t>
  </si>
  <si>
    <t>window</t>
  </si>
  <si>
    <t>Triple glazing, Ug value 0.5 W/m 2K, thickness 36 mm</t>
  </si>
  <si>
    <t xml:space="preserve">                                                                                      </t>
  </si>
  <si>
    <t>Combined with central heat generator: District heating</t>
  </si>
  <si>
    <t>wood chips</t>
  </si>
  <si>
    <t>tkm</t>
  </si>
  <si>
    <t>Reported (John, 2012)</t>
  </si>
  <si>
    <t>Calculated</t>
  </si>
  <si>
    <t>Ceiling</t>
  </si>
  <si>
    <t>External wall</t>
  </si>
  <si>
    <t>Internal wall</t>
  </si>
  <si>
    <t>windows</t>
  </si>
  <si>
    <t>door</t>
  </si>
  <si>
    <t>MFH03</t>
  </si>
  <si>
    <t>Bitumen sealing</t>
  </si>
  <si>
    <t>Concrete C 8 / 10 (lean concrete)</t>
  </si>
  <si>
    <t>Rockwool insulation (60 kg/m³)</t>
  </si>
  <si>
    <t>Floor slab element of plywood filled with crushed stones</t>
  </si>
  <si>
    <t>Gypsum fibre board</t>
  </si>
  <si>
    <t>Stucco</t>
  </si>
  <si>
    <t>Timber battens with intermediate insulation</t>
  </si>
  <si>
    <t>Concrete slab (Fe 80 kg/m³)</t>
  </si>
  <si>
    <t>Cladding of solid Spruce / Fir / Larch</t>
  </si>
  <si>
    <t>Fibre board soft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</si>
  <si>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</si>
  <si>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</si>
  <si>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</si>
  <si>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</si>
  <si>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</si>
  <si>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Fibre cement facing tile</t>
  </si>
  <si>
    <t>Concrete wall (Fe 60 kg/m³)</t>
  </si>
  <si>
    <t>Foam glass</t>
  </si>
  <si>
    <t xml:space="preserve">Timber frame construction with intermediate rock wool insulation (60 kg/m³) </t>
  </si>
  <si>
    <t>Floor slab element of plywood with intermediate rock wool insulation</t>
  </si>
  <si>
    <t>Gravel</t>
  </si>
  <si>
    <t>Timber battens</t>
  </si>
  <si>
    <t>Timber battens with intermediate glass wool mat (30 kg/m³)</t>
  </si>
  <si>
    <t>Timber battens with intermediate insulation (0.3 m) and installation gap (0.05 m)</t>
  </si>
  <si>
    <t>Timber cladding</t>
  </si>
  <si>
    <t>Column 1</t>
  </si>
  <si>
    <t>Steel (filled with quarry sand) - volume (m³)</t>
  </si>
  <si>
    <t>Column 2</t>
  </si>
  <si>
    <t xml:space="preserve">Central hot water only, electric heat pump </t>
  </si>
  <si>
    <t>energy mix</t>
  </si>
  <si>
    <t>MFH04</t>
  </si>
  <si>
    <t>Expanded polystyrene (EPS) (15 kg/m³)</t>
  </si>
  <si>
    <t>Granite floor slabs (mottled and brush-finished) in mortar bedding</t>
  </si>
  <si>
    <t>(White) gypsum plaster, painted</t>
  </si>
  <si>
    <t>Solid Oak (parquet)</t>
  </si>
  <si>
    <t>Masonry-BN (standard brick)</t>
  </si>
  <si>
    <t>Flagstone in a bed of crushed stones</t>
  </si>
  <si>
    <t>Protective sheet of rubber granulate</t>
  </si>
  <si>
    <t>26.45 m²</t>
  </si>
  <si>
    <t xml:space="preserve">Timber battens and counter battens with intermediate air space </t>
  </si>
  <si>
    <t>113.51 m²</t>
  </si>
  <si>
    <t xml:space="preserve">Timber battens with intermediate air space  </t>
  </si>
  <si>
    <t>Metal, glass insert</t>
  </si>
  <si>
    <t>Wood/ aluminium, double glazing</t>
  </si>
  <si>
    <t>Combined with central heat generator: Electric heat pump water brine (16.7 kW)</t>
  </si>
  <si>
    <t>MFH05</t>
  </si>
  <si>
    <t>Mastic asphalt</t>
  </si>
  <si>
    <t>Rock wool (60 kg/m³)</t>
  </si>
  <si>
    <t>Gypsum plaster board</t>
  </si>
  <si>
    <t>Oriented strand board (OSB)</t>
  </si>
  <si>
    <t>Brickwork</t>
  </si>
  <si>
    <t>Internal wall 5</t>
  </si>
  <si>
    <t>Sand-lime brick</t>
  </si>
  <si>
    <t>Internal wall 6</t>
  </si>
  <si>
    <t>Cement slates</t>
  </si>
  <si>
    <t>Windows 1</t>
  </si>
  <si>
    <t>Windows 2</t>
  </si>
  <si>
    <t>Wood/ aluminium, transparent insulation</t>
  </si>
  <si>
    <t>Combined with central heat generator: Electric heat pump air water (60 kW)</t>
  </si>
  <si>
    <t>sun</t>
  </si>
  <si>
    <t>MFH07</t>
  </si>
  <si>
    <t xml:space="preserve">Glass wool mat </t>
  </si>
  <si>
    <t>Lean concrete</t>
  </si>
  <si>
    <t xml:space="preserve">Clinker quarter brick </t>
  </si>
  <si>
    <t>Non-woven polyethylene (PE)</t>
  </si>
  <si>
    <t>Fibre cement board</t>
  </si>
  <si>
    <t>Column</t>
  </si>
  <si>
    <t>Reinforced concrete (m³)</t>
  </si>
  <si>
    <t xml:space="preserve">Metal with glass insert </t>
  </si>
  <si>
    <t>Aluminium overhead light</t>
  </si>
  <si>
    <t>Central, hot water only: Modulating condensing boiler (kW 70)</t>
  </si>
  <si>
    <t>natural gas</t>
  </si>
  <si>
    <t>MFH08</t>
  </si>
  <si>
    <t>Tile / brick &amp; timber construction, battens</t>
  </si>
  <si>
    <t>Flagstones</t>
  </si>
  <si>
    <t>insulation (glass wool) (30 kg/m³)</t>
  </si>
  <si>
    <t>Sand filling</t>
  </si>
  <si>
    <t xml:space="preserve">Log wood panel with 6 cm insulation (glass wool) (30 kg/m³) 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</si>
  <si>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</si>
  <si>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</si>
  <si>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</si>
  <si>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</si>
  <si>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 xml:space="preserve">12 cm X 16 cm timber frame construction </t>
  </si>
  <si>
    <t xml:space="preserve">Roof 3 (Additional sloping roof as cover for flat roof) </t>
  </si>
  <si>
    <t>Columns 1</t>
  </si>
  <si>
    <t>Columns 2</t>
  </si>
  <si>
    <t>Solid wood (m³)</t>
  </si>
  <si>
    <t xml:space="preserve">Wood, glass insert </t>
  </si>
  <si>
    <t>Combined with central heat generator: Electric heat pump water brine (24.9 kW)</t>
  </si>
  <si>
    <t>MFH10</t>
  </si>
  <si>
    <t>Insulation of Polyurethane (PU)</t>
  </si>
  <si>
    <t>Linoleum</t>
  </si>
  <si>
    <t>Wood wool board, cement bonded</t>
  </si>
  <si>
    <t xml:space="preserve">Timber battens and counter battens with air cavity </t>
  </si>
  <si>
    <t>Air cavity</t>
  </si>
  <si>
    <t>Hard fibre board</t>
  </si>
  <si>
    <t>Rafters with cellulose insulation</t>
  </si>
  <si>
    <t>Timber battens and air cavity</t>
  </si>
  <si>
    <r>
      <rPr>
        <sz val="11"/>
        <color rgb="FF000000"/>
        <rFont val="Calibri"/>
        <family val="2"/>
        <charset val="1"/>
      </rPr>
      <t>Reinforced concrete (</t>
    </r>
    <r>
      <rPr>
        <sz val="11"/>
        <color rgb="FF000000"/>
        <rFont val="Calibri"/>
        <family val="2"/>
      </rPr>
      <t>m³</t>
    </r>
    <r>
      <rPr>
        <sz val="11"/>
        <color rgb="FF000000"/>
        <rFont val="Calibri"/>
        <family val="2"/>
        <charset val="1"/>
      </rPr>
      <t>)</t>
    </r>
  </si>
  <si>
    <t>Exterior door 1</t>
  </si>
  <si>
    <t>Exterior door 2</t>
  </si>
  <si>
    <t>Wood, triple glazing</t>
  </si>
  <si>
    <t xml:space="preserve">Wood, double glazing </t>
  </si>
  <si>
    <t>Combined with central heat generator: Near/ district heating from cogeneration</t>
  </si>
  <si>
    <t>MFH11</t>
  </si>
  <si>
    <t>Anhydrite floor</t>
  </si>
  <si>
    <t>Metal frame construction with rock wool insulation</t>
  </si>
  <si>
    <t>Concrete slabs</t>
  </si>
  <si>
    <t>Sand</t>
  </si>
  <si>
    <t>Windows 3</t>
  </si>
  <si>
    <t xml:space="preserve">Plastic, double glazing </t>
  </si>
  <si>
    <t>Combined with central heat generator: Electric heat pump water brine (40.8 kW)</t>
  </si>
  <si>
    <t>MFH12</t>
  </si>
  <si>
    <t>Phenolic foam (PF) (15 kg/m³)</t>
  </si>
  <si>
    <t>Concrete bond</t>
  </si>
  <si>
    <t>Edge-glued timber floor</t>
  </si>
  <si>
    <t>Fibre board, emission-free ("Living board")</t>
  </si>
  <si>
    <t>Timber battens with intermediate rock wool insulation</t>
  </si>
  <si>
    <t>Solid wood (spruce), raw</t>
  </si>
  <si>
    <t>Medium density fibre board (DWD)</t>
  </si>
  <si>
    <t xml:space="preserve">Metal stud construction with intermediate rock wool insulation </t>
  </si>
  <si>
    <t>Particle board, emission-free ("Living board")</t>
  </si>
  <si>
    <t>Protective drainage layer made of PE</t>
  </si>
  <si>
    <t>Rock wool insulation</t>
  </si>
  <si>
    <t>Bituminous geomembrane</t>
  </si>
  <si>
    <t>Combined with central heat generator: Electric heat pump water brine (28.1 kW)</t>
  </si>
  <si>
    <t>Double insulating glazing, Ug value 1.1 W/m 2K, thickness 24 mm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</si>
  <si>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</si>
  <si>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</si>
  <si>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</si>
  <si>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</si>
  <si>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</si>
  <si>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</si>
  <si>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</si>
  <si>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</si>
  <si>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mfh12</t>
  </si>
  <si>
    <t>mfh11</t>
  </si>
  <si>
    <t>R</t>
  </si>
  <si>
    <t>C</t>
  </si>
  <si>
    <t>transmission heat demand</t>
  </si>
  <si>
    <t xml:space="preserve">cellulose insulation, timber ratio 6% </t>
  </si>
  <si>
    <t>embodied</t>
  </si>
  <si>
    <t>operational</t>
  </si>
  <si>
    <t>Protective Layer (PE)</t>
  </si>
  <si>
    <t>Heating source</t>
  </si>
  <si>
    <t>Energy carrier</t>
  </si>
  <si>
    <t>Electric heat pump water brine (343 kW)</t>
  </si>
  <si>
    <t xml:space="preserve">100% heating coverage, surface heating floor </t>
  </si>
  <si>
    <t>Heating coverage</t>
  </si>
  <si>
    <t>Energy demand</t>
  </si>
  <si>
    <t>District heating</t>
  </si>
  <si>
    <t xml:space="preserve">Electric heat pump water brine </t>
  </si>
  <si>
    <t xml:space="preserve">energy mix </t>
  </si>
  <si>
    <t>Electric heat pump water brine (16.7 kW)</t>
  </si>
  <si>
    <t xml:space="preserve">80% heating coverage, surface heating floor </t>
  </si>
  <si>
    <t>Modulating condensating boiler (kW 200)</t>
  </si>
  <si>
    <t>Electric heat pump water brine (24.9 kW)</t>
  </si>
  <si>
    <t>100% heating coverage, surface heating floor</t>
  </si>
  <si>
    <t>Near/ district heating from cogeneration</t>
  </si>
  <si>
    <t xml:space="preserve">natural gas </t>
  </si>
  <si>
    <t>Electric heat pump water brine (40.8 kW)</t>
  </si>
  <si>
    <t>Electric heat pump water brine (28.1 kW)</t>
  </si>
  <si>
    <t>Metal-glass insert</t>
  </si>
  <si>
    <t>Electric heat pump air water (92 kW)</t>
  </si>
  <si>
    <t>Energy demand (calculated)</t>
  </si>
  <si>
    <t>market for glazing, triple, U&lt;1.1 W/m2K' (square meter, GLO, None)</t>
  </si>
  <si>
    <t>space heating and electricity</t>
  </si>
  <si>
    <t>ventilation</t>
  </si>
  <si>
    <t>ventilation electricity demand</t>
  </si>
  <si>
    <t>ventilation demand</t>
  </si>
  <si>
    <t>heating demand +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</si>
</sst>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5">
    <xf numFmtId="0" fontId="0" fillId="0" borderId="0" xfId="0"/>
    <xf numFmtId="0" fontId="0" fillId="0" borderId="0" xfId="0" applyFont="1" applyAlignment="1" applyProtection="1"/>
    <xf numFmtId="0" fontId="0" fillId="0" borderId="0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/>
    <xf numFmtId="0" fontId="2" fillId="0" borderId="0" xfId="0" applyFont="1" applyAlignment="1" applyProtection="1"/>
    <xf numFmtId="164" fontId="0" fillId="0" borderId="0" xfId="0" applyNumberFormat="1" applyAlignment="1" applyProtection="1"/>
    <xf numFmtId="0" fontId="0" fillId="2" borderId="0" xfId="0" applyFont="1" applyFill="1" applyAlignment="1" applyProtection="1"/>
    <xf numFmtId="0" fontId="0" fillId="0" borderId="0" xfId="0" applyFont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3" fillId="0" borderId="0" xfId="0" applyFont="1" applyBorder="1" applyAlignment="1" applyProtection="1"/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0" xfId="2" applyFont="1" applyBorder="1" applyAlignment="1" applyProtection="1"/>
    <xf numFmtId="0" fontId="3" fillId="0" borderId="0" xfId="2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/>
    <xf numFmtId="11" fontId="5" fillId="3" borderId="0" xfId="0" applyNumberFormat="1" applyFont="1" applyFill="1"/>
    <xf numFmtId="164" fontId="0" fillId="0" borderId="0" xfId="0" applyNumberFormat="1" applyFont="1" applyAlignment="1" applyProtection="1"/>
    <xf numFmtId="0" fontId="0" fillId="0" borderId="0" xfId="0" applyFont="1" applyFill="1" applyBorder="1" applyAlignment="1" applyProtection="1"/>
    <xf numFmtId="0" fontId="0" fillId="0" borderId="2" xfId="0" applyFont="1" applyBorder="1"/>
    <xf numFmtId="9" fontId="0" fillId="3" borderId="0" xfId="0" applyNumberFormat="1" applyFill="1"/>
    <xf numFmtId="0" fontId="5" fillId="3" borderId="0" xfId="0" applyNumberFormat="1" applyFont="1" applyFill="1"/>
    <xf numFmtId="0" fontId="0" fillId="0" borderId="0" xfId="0" applyFont="1" applyAlignment="1" applyProtection="1">
      <alignment horizontal="left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8" fillId="3" borderId="0" xfId="0" applyFont="1" applyFill="1"/>
    <xf numFmtId="0" fontId="0" fillId="0" borderId="0" xfId="0" applyNumberFormat="1" applyFont="1" applyBorder="1" applyAlignment="1">
      <alignment wrapText="1"/>
    </xf>
    <xf numFmtId="0" fontId="0" fillId="3" borderId="0" xfId="0" applyFill="1"/>
    <xf numFmtId="0" fontId="0" fillId="0" borderId="0" xfId="0" applyBorder="1"/>
    <xf numFmtId="0" fontId="5" fillId="0" borderId="0" xfId="0" applyFont="1"/>
    <xf numFmtId="11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2" xfId="0" applyNumberFormat="1" applyFont="1" applyBorder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0" xfId="0" applyNumberFormat="1" applyAlignment="1" applyProtection="1"/>
    <xf numFmtId="0" fontId="0" fillId="0" borderId="4" xfId="0" applyBorder="1"/>
    <xf numFmtId="2" fontId="0" fillId="0" borderId="1" xfId="0" applyNumberFormat="1" applyBorder="1"/>
    <xf numFmtId="2" fontId="0" fillId="0" borderId="2" xfId="0" applyNumberFormat="1" applyBorder="1"/>
    <xf numFmtId="2" fontId="8" fillId="3" borderId="5" xfId="0" applyNumberFormat="1" applyFont="1" applyFill="1" applyBorder="1"/>
    <xf numFmtId="2" fontId="8" fillId="3" borderId="3" xfId="0" applyNumberFormat="1" applyFont="1" applyFill="1" applyBorder="1"/>
    <xf numFmtId="2" fontId="8" fillId="3" borderId="1" xfId="0" applyNumberFormat="1" applyFont="1" applyFill="1" applyBorder="1"/>
    <xf numFmtId="2" fontId="8" fillId="3" borderId="2" xfId="0" applyNumberFormat="1" applyFont="1" applyFill="1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8" fillId="0" borderId="0" xfId="0" applyFont="1" applyAlignment="1" applyProtection="1"/>
    <xf numFmtId="0" fontId="8" fillId="2" borderId="0" xfId="0" applyFont="1" applyFill="1" applyAlignment="1" applyProtection="1"/>
    <xf numFmtId="11" fontId="5" fillId="3" borderId="0" xfId="0" applyNumberFormat="1" applyFont="1" applyFill="1" applyAlignment="1"/>
    <xf numFmtId="9" fontId="0" fillId="0" borderId="0" xfId="0" applyNumberFormat="1" applyFont="1" applyAlignment="1"/>
    <xf numFmtId="0" fontId="0" fillId="0" borderId="0" xfId="0" applyNumberFormat="1" applyFont="1" applyBorder="1" applyAlignment="1"/>
    <xf numFmtId="0" fontId="0" fillId="3" borderId="0" xfId="0" applyFill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ill="1" applyAlignment="1"/>
    <xf numFmtId="9" fontId="0" fillId="3" borderId="0" xfId="0" applyNumberFormat="1" applyFill="1" applyAlignment="1"/>
    <xf numFmtId="0" fontId="0" fillId="0" borderId="2" xfId="0" applyFont="1" applyBorder="1" applyAlignment="1"/>
    <xf numFmtId="0" fontId="5" fillId="3" borderId="0" xfId="0" applyNumberFormat="1" applyFont="1" applyFill="1" applyAlignment="1"/>
    <xf numFmtId="0" fontId="8" fillId="3" borderId="0" xfId="0" applyFont="1" applyFill="1" applyAlignment="1"/>
    <xf numFmtId="0" fontId="0" fillId="0" borderId="0" xfId="0" applyFont="1" applyBorder="1" applyAlignment="1"/>
    <xf numFmtId="0" fontId="3" fillId="0" borderId="0" xfId="0" applyFont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2" xfId="0" applyNumberFormat="1" applyFont="1" applyBorder="1" applyAlignment="1">
      <alignment wrapText="1"/>
    </xf>
    <xf numFmtId="164" fontId="0" fillId="0" borderId="0" xfId="0" applyNumberFormat="1" applyFont="1" applyFill="1" applyAlignment="1"/>
    <xf numFmtId="0" fontId="0" fillId="0" borderId="0" xfId="0" applyFill="1" applyAlignment="1" applyProtection="1"/>
    <xf numFmtId="164" fontId="0" fillId="0" borderId="0" xfId="0" applyNumberFormat="1" applyFill="1" applyAlignment="1" applyProtection="1"/>
    <xf numFmtId="164" fontId="0" fillId="0" borderId="0" xfId="0" applyNumberFormat="1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85208879748707622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'MHF01-05'!$C$3:$L$3</c:f>
              <c:numCache>
                <c:formatCode>0.00</c:formatCode>
                <c:ptCount val="10"/>
                <c:pt idx="0">
                  <c:v>0.72899999999999998</c:v>
                </c:pt>
                <c:pt idx="1">
                  <c:v>0.89940222222222221</c:v>
                </c:pt>
                <c:pt idx="2">
                  <c:v>0.72899999999999998</c:v>
                </c:pt>
                <c:pt idx="3">
                  <c:v>0.77110333333333347</c:v>
                </c:pt>
                <c:pt idx="4">
                  <c:v>1.4</c:v>
                </c:pt>
                <c:pt idx="5">
                  <c:v>0.46064864583333331</c:v>
                </c:pt>
                <c:pt idx="6">
                  <c:v>0.69699999999999995</c:v>
                </c:pt>
                <c:pt idx="7">
                  <c:v>0.57974999999999999</c:v>
                </c:pt>
                <c:pt idx="8">
                  <c:v>1.1000000000000001</c:v>
                </c:pt>
                <c:pt idx="9">
                  <c:v>0.86040222222222218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EE7-A179-275CCE1E9C99}"/>
            </c:ext>
          </c:extLst>
        </c:ser>
        <c:ser>
          <c:idx val="1"/>
          <c:order val="1"/>
          <c:tx>
            <c:strRef>
              <c:f>'MHF01-05'!$B$4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'MHF01-05'!$C$4:$L$4</c:f>
              <c:numCache>
                <c:formatCode>0.00</c:formatCode>
                <c:ptCount val="10"/>
                <c:pt idx="0">
                  <c:v>4.38</c:v>
                </c:pt>
                <c:pt idx="1">
                  <c:v>2.0484502499999997</c:v>
                </c:pt>
                <c:pt idx="2">
                  <c:v>2.87</c:v>
                </c:pt>
                <c:pt idx="3">
                  <c:v>3.1205783666666669</c:v>
                </c:pt>
                <c:pt idx="4">
                  <c:v>1.21</c:v>
                </c:pt>
                <c:pt idx="5">
                  <c:v>1.82180875</c:v>
                </c:pt>
                <c:pt idx="6">
                  <c:v>2.66</c:v>
                </c:pt>
                <c:pt idx="7">
                  <c:v>1.4855390888888891</c:v>
                </c:pt>
                <c:pt idx="8">
                  <c:v>1.08</c:v>
                </c:pt>
                <c:pt idx="9">
                  <c:v>1.2378555555555555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EE7-A179-275CCE1E9C99}"/>
            </c:ext>
          </c:extLst>
        </c:ser>
        <c:ser>
          <c:idx val="2"/>
          <c:order val="2"/>
          <c:tx>
            <c:strRef>
              <c:f>'MHF01-05'!$B$5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'MHF01-05'!$C$5:$L$5</c:f>
              <c:numCache>
                <c:formatCode>0.00</c:formatCode>
                <c:ptCount val="10"/>
                <c:pt idx="0">
                  <c:v>1.06</c:v>
                </c:pt>
                <c:pt idx="1">
                  <c:v>2.564629222222222</c:v>
                </c:pt>
                <c:pt idx="2">
                  <c:v>6.02</c:v>
                </c:pt>
                <c:pt idx="3">
                  <c:v>6.1276554999999995</c:v>
                </c:pt>
                <c:pt idx="4">
                  <c:v>0.71799999999999997</c:v>
                </c:pt>
                <c:pt idx="5">
                  <c:v>1.5945754999999997</c:v>
                </c:pt>
                <c:pt idx="6">
                  <c:v>0.94399999999999995</c:v>
                </c:pt>
                <c:pt idx="7">
                  <c:v>2.3092583333333336</c:v>
                </c:pt>
                <c:pt idx="8">
                  <c:v>0.23499999999999999</c:v>
                </c:pt>
                <c:pt idx="9">
                  <c:v>0.88280530000000002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EE7-A179-275CCE1E9C99}"/>
            </c:ext>
          </c:extLst>
        </c:ser>
        <c:ser>
          <c:idx val="3"/>
          <c:order val="3"/>
          <c:tx>
            <c:strRef>
              <c:f>'MHF01-05'!$B$6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'MHF01-05'!$C$6:$L$6</c:f>
              <c:numCache>
                <c:formatCode>0.00</c:formatCode>
                <c:ptCount val="10"/>
                <c:pt idx="0">
                  <c:v>0.93200000000000005</c:v>
                </c:pt>
                <c:pt idx="1">
                  <c:v>0.77445416666666667</c:v>
                </c:pt>
                <c:pt idx="2">
                  <c:v>1.37</c:v>
                </c:pt>
                <c:pt idx="3">
                  <c:v>1.0967850000000001</c:v>
                </c:pt>
                <c:pt idx="4">
                  <c:v>0.49399999999999999</c:v>
                </c:pt>
                <c:pt idx="5">
                  <c:v>0.68378240000000001</c:v>
                </c:pt>
                <c:pt idx="6">
                  <c:v>0.379</c:v>
                </c:pt>
                <c:pt idx="7">
                  <c:v>0.88148333333333329</c:v>
                </c:pt>
                <c:pt idx="8">
                  <c:v>0.745</c:v>
                </c:pt>
                <c:pt idx="9">
                  <c:v>0.34137499999999998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EE7-A179-275CCE1E9C99}"/>
            </c:ext>
          </c:extLst>
        </c:ser>
        <c:ser>
          <c:idx val="4"/>
          <c:order val="4"/>
          <c:tx>
            <c:strRef>
              <c:f>'MHF01-05'!$B$7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'MHF01-05'!$C$7:$L$7</c:f>
              <c:numCache>
                <c:formatCode>0.00</c:formatCode>
                <c:ptCount val="10"/>
                <c:pt idx="0">
                  <c:v>3.92</c:v>
                </c:pt>
                <c:pt idx="1">
                  <c:v>4.7926416666666665</c:v>
                </c:pt>
                <c:pt idx="2">
                  <c:v>2.2999999999999998</c:v>
                </c:pt>
                <c:pt idx="3">
                  <c:v>2.9716871666666673</c:v>
                </c:pt>
                <c:pt idx="4">
                  <c:v>1.42</c:v>
                </c:pt>
                <c:pt idx="5">
                  <c:v>1.5252734458333332</c:v>
                </c:pt>
                <c:pt idx="6">
                  <c:v>2.15</c:v>
                </c:pt>
                <c:pt idx="7">
                  <c:v>1.4180164379084967</c:v>
                </c:pt>
                <c:pt idx="8">
                  <c:v>0.29699999999999999</c:v>
                </c:pt>
                <c:pt idx="9">
                  <c:v>1.3056583333333331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1-4EE7-A179-275CCE1E9C99}"/>
            </c:ext>
          </c:extLst>
        </c:ser>
        <c:ser>
          <c:idx val="5"/>
          <c:order val="5"/>
          <c:tx>
            <c:strRef>
              <c:f>'MHF01-05'!$B$8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'MHF01-05'!$C$8:$L$8</c:f>
              <c:numCache>
                <c:formatCode>0.00</c:formatCode>
                <c:ptCount val="10"/>
                <c:pt idx="0">
                  <c:v>1.04E-2</c:v>
                </c:pt>
                <c:pt idx="1">
                  <c:v>8.9482434969160619E-3</c:v>
                </c:pt>
                <c:pt idx="2">
                  <c:v>1.54</c:v>
                </c:pt>
                <c:pt idx="3">
                  <c:v>1.6229498666666669</c:v>
                </c:pt>
                <c:pt idx="4">
                  <c:v>5.0999999999999997E-2</c:v>
                </c:pt>
                <c:pt idx="5">
                  <c:v>4.3987165775401071E-2</c:v>
                </c:pt>
                <c:pt idx="6">
                  <c:v>2.1399999999999999E-2</c:v>
                </c:pt>
                <c:pt idx="7">
                  <c:v>2.2192649737490626E-2</c:v>
                </c:pt>
                <c:pt idx="8">
                  <c:v>1.54E-2</c:v>
                </c:pt>
                <c:pt idx="9">
                  <c:v>1.3313725490196077E-2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1-4EE7-A179-275CCE1E9C99}"/>
            </c:ext>
          </c:extLst>
        </c:ser>
        <c:ser>
          <c:idx val="6"/>
          <c:order val="6"/>
          <c:tx>
            <c:strRef>
              <c:f>'MHF01-05'!$B$9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'MHF01-05'!$C$9:$L$9</c:f>
              <c:numCache>
                <c:formatCode>0.00</c:formatCode>
                <c:ptCount val="10"/>
                <c:pt idx="0">
                  <c:v>1.06</c:v>
                </c:pt>
                <c:pt idx="1">
                  <c:v>1.6469498666666669</c:v>
                </c:pt>
                <c:pt idx="2">
                  <c:v>5.7500000000000002E-2</c:v>
                </c:pt>
                <c:pt idx="3">
                  <c:v>4.6949771689497717E-2</c:v>
                </c:pt>
                <c:pt idx="4">
                  <c:v>1.52</c:v>
                </c:pt>
                <c:pt idx="5">
                  <c:v>1.6229498666666669</c:v>
                </c:pt>
                <c:pt idx="6">
                  <c:v>0.58399999999999996</c:v>
                </c:pt>
                <c:pt idx="7">
                  <c:v>1.0506831999999999</c:v>
                </c:pt>
                <c:pt idx="8">
                  <c:v>0.65400000000000003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1-4EE7-A179-275CCE1E9C99}"/>
            </c:ext>
          </c:extLst>
        </c:ser>
        <c:ser>
          <c:idx val="7"/>
          <c:order val="7"/>
          <c:tx>
            <c:strRef>
              <c:f>'MHF01-05'!$B$10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'MHF01-05'!$C$10:$L$10</c:f>
              <c:numCache>
                <c:formatCode>0.00</c:formatCode>
                <c:ptCount val="10"/>
                <c:pt idx="0">
                  <c:v>0.91900000000000004</c:v>
                </c:pt>
                <c:pt idx="1">
                  <c:v>0.30720766282457762</c:v>
                </c:pt>
                <c:pt idx="2">
                  <c:v>0.70799999999999996</c:v>
                </c:pt>
                <c:pt idx="3">
                  <c:v>0.57482544354066778</c:v>
                </c:pt>
                <c:pt idx="4">
                  <c:v>0.34100000000000003</c:v>
                </c:pt>
                <c:pt idx="5">
                  <c:v>0.34889750397225938</c:v>
                </c:pt>
                <c:pt idx="6">
                  <c:v>0.58199999999999996</c:v>
                </c:pt>
                <c:pt idx="7">
                  <c:v>0.43433466969688195</c:v>
                </c:pt>
                <c:pt idx="8">
                  <c:v>0.36599999999999999</c:v>
                </c:pt>
                <c:pt idx="9">
                  <c:v>0.10076084199999998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1-4EE7-A179-275CCE1E9C99}"/>
            </c:ext>
          </c:extLst>
        </c:ser>
        <c:ser>
          <c:idx val="8"/>
          <c:order val="8"/>
          <c:tx>
            <c:strRef>
              <c:f>'MHF01-05'!$B$12</c:f>
              <c:strCache>
                <c:ptCount val="1"/>
                <c:pt idx="0">
                  <c:v>heating demand +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'MHF01-05'!$C$12:$L$12</c:f>
              <c:numCache>
                <c:formatCode>0.00</c:formatCode>
                <c:ptCount val="10"/>
                <c:pt idx="0">
                  <c:v>2.12</c:v>
                </c:pt>
                <c:pt idx="1">
                  <c:v>2.2683601168141592</c:v>
                </c:pt>
                <c:pt idx="2">
                  <c:v>1.19</c:v>
                </c:pt>
                <c:pt idx="3">
                  <c:v>1.3522918310502283</c:v>
                </c:pt>
                <c:pt idx="4">
                  <c:v>1.1499999999999999</c:v>
                </c:pt>
                <c:pt idx="5">
                  <c:v>1.8894702352941177</c:v>
                </c:pt>
                <c:pt idx="6">
                  <c:v>2.77</c:v>
                </c:pt>
                <c:pt idx="7">
                  <c:v>2.4715783539697846</c:v>
                </c:pt>
                <c:pt idx="8">
                  <c:v>0.68200000000000005</c:v>
                </c:pt>
                <c:pt idx="9">
                  <c:v>1.8307991764705882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1-4EE7-A179-275CCE1E9C99}"/>
            </c:ext>
          </c:extLst>
        </c:ser>
        <c:ser>
          <c:idx val="9"/>
          <c:order val="9"/>
          <c:tx>
            <c:strRef>
              <c:f>'MHF01-05'!$B$13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'MHF01-05'!$C$13:$L$13</c:f>
              <c:numCache>
                <c:formatCode>0.00</c:formatCode>
                <c:ptCount val="10"/>
                <c:pt idx="0">
                  <c:v>1.2</c:v>
                </c:pt>
                <c:pt idx="1">
                  <c:v>0.60526799999999992</c:v>
                </c:pt>
                <c:pt idx="2">
                  <c:v>0.84299999999999997</c:v>
                </c:pt>
                <c:pt idx="3">
                  <c:v>1.0797600000000001</c:v>
                </c:pt>
                <c:pt idx="4">
                  <c:v>0.23100000000000001</c:v>
                </c:pt>
                <c:pt idx="5">
                  <c:v>0.17222399999999999</c:v>
                </c:pt>
                <c:pt idx="6">
                  <c:v>1.99</c:v>
                </c:pt>
                <c:pt idx="7">
                  <c:v>1.0051919999999999</c:v>
                </c:pt>
                <c:pt idx="8">
                  <c:v>0.53500000000000003</c:v>
                </c:pt>
                <c:pt idx="9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31-4EE7-A179-275CCE1E9C99}"/>
            </c:ext>
          </c:extLst>
        </c:ser>
        <c:ser>
          <c:idx val="10"/>
          <c:order val="10"/>
          <c:tx>
            <c:strRef>
              <c:f>'MHF01-05'!$B$14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'MHF01-05'!$C$14:$L$14</c:f>
              <c:numCache>
                <c:formatCode>0.00</c:formatCode>
                <c:ptCount val="10"/>
                <c:pt idx="0">
                  <c:v>0.40600000000000003</c:v>
                </c:pt>
                <c:pt idx="1">
                  <c:v>0.6478560000000001</c:v>
                </c:pt>
                <c:pt idx="2">
                  <c:v>0.76700000000000002</c:v>
                </c:pt>
                <c:pt idx="3">
                  <c:v>0.81</c:v>
                </c:pt>
                <c:pt idx="4">
                  <c:v>0.105</c:v>
                </c:pt>
                <c:pt idx="5">
                  <c:v>0.14846699999999999</c:v>
                </c:pt>
                <c:pt idx="8">
                  <c:v>0.93500000000000005</c:v>
                </c:pt>
                <c:pt idx="9">
                  <c:v>0.82601639999999998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1-4EE7-A179-275CCE1E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8065902551985336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'MHF01-05'!$O$3:$X$3</c:f>
              <c:numCache>
                <c:formatCode>0.00</c:formatCode>
                <c:ptCount val="10"/>
                <c:pt idx="0">
                  <c:v>13.010400000000002</c:v>
                </c:pt>
                <c:pt idx="1">
                  <c:v>13.042683300765937</c:v>
                </c:pt>
                <c:pt idx="2">
                  <c:v>15.5945</c:v>
                </c:pt>
                <c:pt idx="3">
                  <c:v>16.3325344485635</c:v>
                </c:pt>
                <c:pt idx="4">
                  <c:v>7.1540000000000008</c:v>
                </c:pt>
                <c:pt idx="5">
                  <c:v>8.1019232780809922</c:v>
                </c:pt>
                <c:pt idx="6">
                  <c:v>8.0174000000000003</c:v>
                </c:pt>
                <c:pt idx="7">
                  <c:v>8.181257712898427</c:v>
                </c:pt>
                <c:pt idx="8">
                  <c:v>4.4923999999999999</c:v>
                </c:pt>
                <c:pt idx="9">
                  <c:v>6.3651208452679731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BFA-8802-DB2EA405F6B5}"/>
            </c:ext>
          </c:extLst>
        </c:ser>
        <c:ser>
          <c:idx val="1"/>
          <c:order val="1"/>
          <c:tx>
            <c:strRef>
              <c:f>'MHF01-05'!$N$4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'MHF01-05'!$O$4:$X$4</c:f>
              <c:numCache>
                <c:formatCode>0.00</c:formatCode>
                <c:ptCount val="10"/>
                <c:pt idx="0">
                  <c:v>3.7260000000000004</c:v>
                </c:pt>
                <c:pt idx="1">
                  <c:v>3.5214841168141593</c:v>
                </c:pt>
                <c:pt idx="2">
                  <c:v>2.8</c:v>
                </c:pt>
                <c:pt idx="3">
                  <c:v>3.2420518310502282</c:v>
                </c:pt>
                <c:pt idx="4">
                  <c:v>1.486</c:v>
                </c:pt>
                <c:pt idx="5">
                  <c:v>2.2101612352941178</c:v>
                </c:pt>
                <c:pt idx="6">
                  <c:v>4.76</c:v>
                </c:pt>
                <c:pt idx="7">
                  <c:v>3.4767703539697843</c:v>
                </c:pt>
                <c:pt idx="8">
                  <c:v>2.1520000000000001</c:v>
                </c:pt>
                <c:pt idx="9">
                  <c:v>3.500415576470588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BFA-8802-DB2EA40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9851534658348E-2"/>
          <c:y val="3.9426523297491037E-2"/>
          <c:w val="0.66067555956221025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'MFH07-12'!$C$3:$L$3</c:f>
              <c:numCache>
                <c:formatCode>0.00</c:formatCode>
                <c:ptCount val="10"/>
                <c:pt idx="0">
                  <c:v>1.0900000000000001</c:v>
                </c:pt>
                <c:pt idx="1">
                  <c:v>1.313275</c:v>
                </c:pt>
                <c:pt idx="2">
                  <c:v>0.90400000000000003</c:v>
                </c:pt>
                <c:pt idx="3">
                  <c:v>1.8629440500000001</c:v>
                </c:pt>
                <c:pt idx="4">
                  <c:v>0.873</c:v>
                </c:pt>
                <c:pt idx="5">
                  <c:v>1.1432033041666665</c:v>
                </c:pt>
                <c:pt idx="6">
                  <c:v>0.68200000000000005</c:v>
                </c:pt>
                <c:pt idx="7">
                  <c:v>1.0270458333333332</c:v>
                </c:pt>
                <c:pt idx="8">
                  <c:v>1.49</c:v>
                </c:pt>
                <c:pt idx="9">
                  <c:v>3.7510083333333335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D11-9679-9A7869D37976}"/>
            </c:ext>
          </c:extLst>
        </c:ser>
        <c:ser>
          <c:idx val="1"/>
          <c:order val="1"/>
          <c:tx>
            <c:strRef>
              <c:f>'MFH07-12'!$B$4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'MFH07-12'!$C$4:$L$4</c:f>
              <c:numCache>
                <c:formatCode>0.00</c:formatCode>
                <c:ptCount val="10"/>
                <c:pt idx="0">
                  <c:v>3.23</c:v>
                </c:pt>
                <c:pt idx="1">
                  <c:v>3.0540995333333329</c:v>
                </c:pt>
                <c:pt idx="2">
                  <c:v>1.53</c:v>
                </c:pt>
                <c:pt idx="3">
                  <c:v>1.5079139333333336</c:v>
                </c:pt>
                <c:pt idx="4">
                  <c:v>2.5</c:v>
                </c:pt>
                <c:pt idx="5">
                  <c:v>3.0462406666666664</c:v>
                </c:pt>
                <c:pt idx="6">
                  <c:v>1.9</c:v>
                </c:pt>
                <c:pt idx="7">
                  <c:v>1.2892458333333334</c:v>
                </c:pt>
                <c:pt idx="8">
                  <c:v>2.27</c:v>
                </c:pt>
                <c:pt idx="9">
                  <c:v>2.6381561111111114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9-4D11-9679-9A7869D37976}"/>
            </c:ext>
          </c:extLst>
        </c:ser>
        <c:ser>
          <c:idx val="2"/>
          <c:order val="2"/>
          <c:tx>
            <c:strRef>
              <c:f>'MFH07-12'!$B$5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'MFH07-12'!$C$5:$L$5</c:f>
              <c:numCache>
                <c:formatCode>0.00</c:formatCode>
                <c:ptCount val="10"/>
                <c:pt idx="0">
                  <c:v>0.504</c:v>
                </c:pt>
                <c:pt idx="1">
                  <c:v>1.71541875</c:v>
                </c:pt>
                <c:pt idx="2">
                  <c:v>2.62</c:v>
                </c:pt>
                <c:pt idx="3">
                  <c:v>3.1509243888888889</c:v>
                </c:pt>
                <c:pt idx="4">
                  <c:v>1.69</c:v>
                </c:pt>
                <c:pt idx="5">
                  <c:v>1.5944355555555558</c:v>
                </c:pt>
                <c:pt idx="6">
                  <c:v>1.47</c:v>
                </c:pt>
                <c:pt idx="7">
                  <c:v>3.1223084583333334</c:v>
                </c:pt>
                <c:pt idx="8">
                  <c:v>1.08</c:v>
                </c:pt>
                <c:pt idx="9">
                  <c:v>1.8328629333333335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D11-9679-9A7869D37976}"/>
            </c:ext>
          </c:extLst>
        </c:ser>
        <c:ser>
          <c:idx val="3"/>
          <c:order val="3"/>
          <c:tx>
            <c:strRef>
              <c:f>'MFH07-12'!$B$6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'MFH07-12'!$C$6:$L$6</c:f>
              <c:numCache>
                <c:formatCode>0.00</c:formatCode>
                <c:ptCount val="10"/>
                <c:pt idx="0">
                  <c:v>0.62</c:v>
                </c:pt>
                <c:pt idx="1">
                  <c:v>0.90758333333333319</c:v>
                </c:pt>
                <c:pt idx="2">
                  <c:v>0.89100000000000001</c:v>
                </c:pt>
                <c:pt idx="3">
                  <c:v>0.49810833333333332</c:v>
                </c:pt>
                <c:pt idx="4">
                  <c:v>0.55600000000000005</c:v>
                </c:pt>
                <c:pt idx="5">
                  <c:v>0.57656666666666667</c:v>
                </c:pt>
                <c:pt idx="6">
                  <c:v>0.71699999999999997</c:v>
                </c:pt>
                <c:pt idx="7">
                  <c:v>0.71084166666666659</c:v>
                </c:pt>
                <c:pt idx="8">
                  <c:v>3.84</c:v>
                </c:pt>
                <c:pt idx="9">
                  <c:v>2.4042849999999998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D11-9679-9A7869D37976}"/>
            </c:ext>
          </c:extLst>
        </c:ser>
        <c:ser>
          <c:idx val="4"/>
          <c:order val="4"/>
          <c:tx>
            <c:strRef>
              <c:f>'MFH07-12'!$B$7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'MFH07-12'!$C$7:$L$7</c:f>
              <c:numCache>
                <c:formatCode>0.00</c:formatCode>
                <c:ptCount val="10"/>
                <c:pt idx="0">
                  <c:v>0.76900000000000002</c:v>
                </c:pt>
                <c:pt idx="1">
                  <c:v>0.9185314333333332</c:v>
                </c:pt>
                <c:pt idx="2">
                  <c:v>0.61499999999999999</c:v>
                </c:pt>
                <c:pt idx="3">
                  <c:v>1.3386341111111111</c:v>
                </c:pt>
                <c:pt idx="4">
                  <c:v>2.72</c:v>
                </c:pt>
                <c:pt idx="5">
                  <c:v>2.460298775</c:v>
                </c:pt>
                <c:pt idx="6">
                  <c:v>1.24</c:v>
                </c:pt>
                <c:pt idx="7">
                  <c:v>1.7239967500000002</c:v>
                </c:pt>
                <c:pt idx="8">
                  <c:v>0.96799999999999997</c:v>
                </c:pt>
                <c:pt idx="9">
                  <c:v>2.4439347258333335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9-4D11-9679-9A7869D37976}"/>
            </c:ext>
          </c:extLst>
        </c:ser>
        <c:ser>
          <c:idx val="5"/>
          <c:order val="5"/>
          <c:tx>
            <c:strRef>
              <c:f>'MFH07-12'!$B$8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'MFH07-12'!$C$8:$L$8</c:f>
              <c:numCache>
                <c:formatCode>0.00</c:formatCode>
                <c:ptCount val="10"/>
                <c:pt idx="0">
                  <c:v>7.0099999999999997E-3</c:v>
                </c:pt>
                <c:pt idx="1">
                  <c:v>5.7733799568484481E-3</c:v>
                </c:pt>
                <c:pt idx="2">
                  <c:v>1.6799999999999999E-2</c:v>
                </c:pt>
                <c:pt idx="3">
                  <c:v>1.7416882075051252E-2</c:v>
                </c:pt>
                <c:pt idx="4">
                  <c:v>8.5500000000000007E-2</c:v>
                </c:pt>
                <c:pt idx="5">
                  <c:v>8.308095238095238E-2</c:v>
                </c:pt>
                <c:pt idx="6">
                  <c:v>8.6899999999999998E-3</c:v>
                </c:pt>
                <c:pt idx="7">
                  <c:v>7.1512699483029891E-3</c:v>
                </c:pt>
                <c:pt idx="8">
                  <c:v>4.6100000000000004E-3</c:v>
                </c:pt>
                <c:pt idx="9">
                  <c:v>3.9794871794871789E-3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9-4D11-9679-9A7869D37976}"/>
            </c:ext>
          </c:extLst>
        </c:ser>
        <c:ser>
          <c:idx val="6"/>
          <c:order val="6"/>
          <c:tx>
            <c:strRef>
              <c:f>'MFH07-12'!$B$9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'MFH07-12'!$C$9:$L$9</c:f>
              <c:numCache>
                <c:formatCode>0.00</c:formatCode>
                <c:ptCount val="10"/>
                <c:pt idx="0">
                  <c:v>0.98</c:v>
                </c:pt>
                <c:pt idx="1">
                  <c:v>1.5848082666666667</c:v>
                </c:pt>
                <c:pt idx="2">
                  <c:v>0.92200000000000004</c:v>
                </c:pt>
                <c:pt idx="3">
                  <c:v>1.6229498666666669</c:v>
                </c:pt>
                <c:pt idx="4">
                  <c:v>0.56999999999999995</c:v>
                </c:pt>
                <c:pt idx="5">
                  <c:v>1.3368165333333333</c:v>
                </c:pt>
                <c:pt idx="6">
                  <c:v>0.50600000000000001</c:v>
                </c:pt>
                <c:pt idx="7">
                  <c:v>1.9129888000000002</c:v>
                </c:pt>
                <c:pt idx="8">
                  <c:v>1.1499999999999999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9-4D11-9679-9A7869D37976}"/>
            </c:ext>
          </c:extLst>
        </c:ser>
        <c:ser>
          <c:idx val="7"/>
          <c:order val="7"/>
          <c:tx>
            <c:strRef>
              <c:f>'MFH07-12'!$B$10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'MFH07-12'!$C$10:$L$10</c:f>
              <c:numCache>
                <c:formatCode>0.00</c:formatCode>
                <c:ptCount val="10"/>
                <c:pt idx="0">
                  <c:v>0.50800000000000001</c:v>
                </c:pt>
                <c:pt idx="1">
                  <c:v>0.45044946018255244</c:v>
                </c:pt>
                <c:pt idx="2">
                  <c:v>0.40300000000000002</c:v>
                </c:pt>
                <c:pt idx="3">
                  <c:v>0.44420221638556612</c:v>
                </c:pt>
                <c:pt idx="4">
                  <c:v>0.72599999999999998</c:v>
                </c:pt>
                <c:pt idx="5">
                  <c:v>0.42934195625918903</c:v>
                </c:pt>
                <c:pt idx="6">
                  <c:v>0.40400000000000003</c:v>
                </c:pt>
                <c:pt idx="7">
                  <c:v>0.11388973814944367</c:v>
                </c:pt>
                <c:pt idx="8">
                  <c:v>0.56100000000000005</c:v>
                </c:pt>
                <c:pt idx="9">
                  <c:v>0.30428338780820158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9-4D11-9679-9A7869D37976}"/>
            </c:ext>
          </c:extLst>
        </c:ser>
        <c:ser>
          <c:idx val="8"/>
          <c:order val="8"/>
          <c:tx>
            <c:strRef>
              <c:f>'MFH07-12'!$B$12</c:f>
              <c:strCache>
                <c:ptCount val="1"/>
                <c:pt idx="0">
                  <c:v>heating demand +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'MFH07-12'!$C$12:$L$12</c:f>
              <c:numCache>
                <c:formatCode>0.00</c:formatCode>
                <c:ptCount val="10"/>
                <c:pt idx="0">
                  <c:v>3.2</c:v>
                </c:pt>
                <c:pt idx="1">
                  <c:v>4.0765874003422367</c:v>
                </c:pt>
                <c:pt idx="2">
                  <c:v>1.28</c:v>
                </c:pt>
                <c:pt idx="3">
                  <c:v>1.4273642800249577</c:v>
                </c:pt>
                <c:pt idx="4">
                  <c:v>1.32</c:v>
                </c:pt>
                <c:pt idx="5">
                  <c:v>1.4262653000000001</c:v>
                </c:pt>
                <c:pt idx="6">
                  <c:v>0.376</c:v>
                </c:pt>
                <c:pt idx="7">
                  <c:v>1.4331888450438302</c:v>
                </c:pt>
                <c:pt idx="8" formatCode="0.000">
                  <c:v>0.46</c:v>
                </c:pt>
                <c:pt idx="9" formatCode="0.000">
                  <c:v>1.9126207008547009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9-4D11-9679-9A7869D37976}"/>
            </c:ext>
          </c:extLst>
        </c:ser>
        <c:ser>
          <c:idx val="9"/>
          <c:order val="9"/>
          <c:tx>
            <c:strRef>
              <c:f>'MFH07-12'!$B$13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'MFH07-12'!$C$13:$L$13</c:f>
              <c:numCache>
                <c:formatCode>0.00</c:formatCode>
                <c:ptCount val="10"/>
                <c:pt idx="0">
                  <c:v>3.66</c:v>
                </c:pt>
                <c:pt idx="1">
                  <c:v>5.2504900000000001</c:v>
                </c:pt>
                <c:pt idx="2">
                  <c:v>1.23</c:v>
                </c:pt>
                <c:pt idx="3">
                  <c:v>0.62099999999999989</c:v>
                </c:pt>
                <c:pt idx="4">
                  <c:v>0.59</c:v>
                </c:pt>
                <c:pt idx="5">
                  <c:v>3.8480000000000003E-3</c:v>
                </c:pt>
                <c:pt idx="6">
                  <c:v>1.1499999999999999</c:v>
                </c:pt>
                <c:pt idx="7">
                  <c:v>0.58291199999999999</c:v>
                </c:pt>
                <c:pt idx="8" formatCode="0.000">
                  <c:v>1.23</c:v>
                </c:pt>
                <c:pt idx="9" formatCode="0.000">
                  <c:v>0.62017199999999995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59-4D11-9679-9A7869D37976}"/>
            </c:ext>
          </c:extLst>
        </c:ser>
        <c:ser>
          <c:idx val="10"/>
          <c:order val="10"/>
          <c:tx>
            <c:strRef>
              <c:f>'MFH07-12'!$B$14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'MFH07-12'!$C$14:$L$14</c:f>
              <c:numCache>
                <c:formatCode>0.00</c:formatCode>
                <c:ptCount val="10"/>
                <c:pt idx="0">
                  <c:v>0.38700000000000001</c:v>
                </c:pt>
                <c:pt idx="1">
                  <c:v>0.54437900000000006</c:v>
                </c:pt>
                <c:pt idx="2">
                  <c:v>0.76700000000000002</c:v>
                </c:pt>
                <c:pt idx="3">
                  <c:v>1.0797600000000001</c:v>
                </c:pt>
                <c:pt idx="4">
                  <c:v>0.88800000000000001</c:v>
                </c:pt>
                <c:pt idx="5">
                  <c:v>1.2507220000000001</c:v>
                </c:pt>
                <c:pt idx="6">
                  <c:v>0.38</c:v>
                </c:pt>
                <c:pt idx="7">
                  <c:v>0.535381</c:v>
                </c:pt>
                <c:pt idx="8" formatCode="0.000">
                  <c:v>0.24199999999999999</c:v>
                </c:pt>
                <c:pt idx="9" formatCode="0.000">
                  <c:v>0.34012439999999999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9-4D11-9679-9A7869D3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37923290757243E-2"/>
          <c:y val="8.0804232804232809E-2"/>
          <c:w val="0.7785008069182107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'MFH07-12'!$O$3:$X$3</c:f>
              <c:numCache>
                <c:formatCode>0.00</c:formatCode>
                <c:ptCount val="10"/>
                <c:pt idx="0">
                  <c:v>7.7080100000000007</c:v>
                </c:pt>
                <c:pt idx="1">
                  <c:v>9.9499391568060673</c:v>
                </c:pt>
                <c:pt idx="2">
                  <c:v>7.9017999999999997</c:v>
                </c:pt>
                <c:pt idx="3">
                  <c:v>10.443093781793953</c:v>
                </c:pt>
                <c:pt idx="4">
                  <c:v>9.7205000000000013</c:v>
                </c:pt>
                <c:pt idx="5">
                  <c:v>10.669984410029029</c:v>
                </c:pt>
                <c:pt idx="6">
                  <c:v>6.9276899999999992</c:v>
                </c:pt>
                <c:pt idx="7">
                  <c:v>9.9074683497644145</c:v>
                </c:pt>
                <c:pt idx="8">
                  <c:v>11.36361</c:v>
                </c:pt>
                <c:pt idx="9">
                  <c:v>15.001459845265467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50C-A421-4DFEEF27D374}"/>
            </c:ext>
          </c:extLst>
        </c:ser>
        <c:ser>
          <c:idx val="1"/>
          <c:order val="1"/>
          <c:tx>
            <c:strRef>
              <c:f>'MFH07-12'!$N$4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'MFH07-12'!$O$4:$X$4</c:f>
              <c:numCache>
                <c:formatCode>0.00</c:formatCode>
                <c:ptCount val="10"/>
                <c:pt idx="0">
                  <c:v>7.2469999999999999</c:v>
                </c:pt>
                <c:pt idx="1">
                  <c:v>9.871456400342236</c:v>
                </c:pt>
                <c:pt idx="2">
                  <c:v>3.2769999999999997</c:v>
                </c:pt>
                <c:pt idx="3">
                  <c:v>3.1281242800249576</c:v>
                </c:pt>
                <c:pt idx="4">
                  <c:v>2.798</c:v>
                </c:pt>
                <c:pt idx="5">
                  <c:v>2.6808353</c:v>
                </c:pt>
                <c:pt idx="6">
                  <c:v>1.9059999999999997</c:v>
                </c:pt>
                <c:pt idx="7">
                  <c:v>2.5514818450438304</c:v>
                </c:pt>
                <c:pt idx="8">
                  <c:v>1.9319999999999999</c:v>
                </c:pt>
                <c:pt idx="9">
                  <c:v>2.8729171008547012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50C-A421-4DFEEF27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8475978376"/>
          <c:y val="0.17513177519476733"/>
          <c:w val="0.16315570321817335"/>
          <c:h val="0.63439203432904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390523</xdr:colOff>
      <xdr:row>16</xdr:row>
      <xdr:rowOff>133349</xdr:rowOff>
    </xdr:from>
    <xdr:to>
      <xdr:col>21</xdr:col>
      <xdr:colOff>104774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419098</xdr:colOff>
      <xdr:row>16</xdr:row>
      <xdr:rowOff>133349</xdr:rowOff>
    </xdr:from>
    <xdr:to>
      <xdr:col>21</xdr:col>
      <xdr:colOff>133349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B2">
            <v>60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>
            <v>60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A7"/>
          <cell r="B7">
            <v>60</v>
          </cell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  <cell r="B9"/>
          <cell r="I9"/>
          <cell r="J9"/>
          <cell r="K9"/>
        </row>
        <row r="10">
          <cell r="A10" t="str">
            <v>Anhydrite floor</v>
          </cell>
          <cell r="B10">
            <v>60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B11">
            <v>60</v>
          </cell>
          <cell r="H11" t="str">
            <v>clay plaster</v>
          </cell>
          <cell r="I11">
            <v>1800</v>
          </cell>
          <cell r="J11" t="str">
            <v xml:space="preserve">kg </v>
          </cell>
          <cell r="K11">
            <v>2.3E-2</v>
          </cell>
        </row>
        <row r="12">
          <cell r="A12" t="str">
            <v>Bitumen sealing</v>
          </cell>
          <cell r="B12">
            <v>60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B14">
            <v>30</v>
          </cell>
          <cell r="H14" t="str">
            <v>hot bitumen</v>
          </cell>
          <cell r="I14">
            <v>1000</v>
          </cell>
          <cell r="J14" t="str">
            <v xml:space="preserve">kg </v>
          </cell>
          <cell r="K14">
            <v>3.06</v>
          </cell>
        </row>
        <row r="15">
          <cell r="A15" t="str">
            <v>Bituminous vapour barrier</v>
          </cell>
          <cell r="B15">
            <v>30</v>
          </cell>
          <cell r="H15" t="str">
            <v>hot bitumen</v>
          </cell>
          <cell r="I15">
            <v>1000</v>
          </cell>
          <cell r="J15" t="str">
            <v xml:space="preserve">kg </v>
          </cell>
          <cell r="K15">
            <v>3.06</v>
          </cell>
        </row>
        <row r="16">
          <cell r="A16" t="str">
            <v>Box beam element with intermediate cellu- lose insulation</v>
          </cell>
          <cell r="B16"/>
          <cell r="K16"/>
        </row>
        <row r="17">
          <cell r="A17" t="str">
            <v>Brickwork</v>
          </cell>
          <cell r="B17">
            <v>60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B18">
            <v>60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>
            <v>60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>
            <v>60</v>
          </cell>
          <cell r="H20" t="str">
            <v>cellulose fibers</v>
          </cell>
          <cell r="I20" t="str">
            <v xml:space="preserve">35-60 </v>
          </cell>
          <cell r="J20" t="str">
            <v xml:space="preserve">kg </v>
          </cell>
          <cell r="K20">
            <v>0.25700000000000001</v>
          </cell>
        </row>
        <row r="21">
          <cell r="A21"/>
          <cell r="B21"/>
          <cell r="K21"/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B26">
            <v>30</v>
          </cell>
          <cell r="H26" t="str">
            <v>Solid wood spruce / fir / larch, air dried, planed</v>
          </cell>
          <cell r="I26">
            <v>485</v>
          </cell>
          <cell r="J26" t="str">
            <v xml:space="preserve">kg </v>
          </cell>
          <cell r="K26">
            <v>0.125</v>
          </cell>
        </row>
        <row r="27">
          <cell r="A27" t="str">
            <v xml:space="preserve">Clinker quarter brick </v>
          </cell>
          <cell r="B27">
            <v>60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B28">
            <v>60</v>
          </cell>
          <cell r="H28" t="str">
            <v>Polystyrene extruded (XPS)</v>
          </cell>
          <cell r="I28">
            <v>30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>
            <v>60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>
            <v>60</v>
          </cell>
          <cell r="H30" t="str">
            <v>concrete brick</v>
          </cell>
          <cell r="I30">
            <v>2300</v>
          </cell>
          <cell r="J30" t="str">
            <v xml:space="preserve">kg </v>
          </cell>
          <cell r="K30">
            <v>0.217</v>
          </cell>
        </row>
        <row r="31">
          <cell r="A31" t="str">
            <v>Concrete C 8 / 10 (lean concrete)</v>
          </cell>
          <cell r="B31">
            <v>60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A33"/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A35"/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A37"/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>
            <v>60</v>
          </cell>
          <cell r="H43" t="str">
            <v>Glued laminated timber, UF bonded, dry area</v>
          </cell>
          <cell r="I43">
            <v>470</v>
          </cell>
          <cell r="J43" t="str">
            <v xml:space="preserve">kg </v>
          </cell>
          <cell r="K43">
            <v>0.44600000000000001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A50"/>
          <cell r="B50"/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B52">
            <v>30</v>
          </cell>
          <cell r="H52" t="str">
            <v>Medium density fibreboard (MDF), UF bonded</v>
          </cell>
          <cell r="I52">
            <v>685</v>
          </cell>
          <cell r="J52" t="str">
            <v xml:space="preserve">kg </v>
          </cell>
          <cell r="K52">
            <v>1.04</v>
          </cell>
        </row>
        <row r="53">
          <cell r="A53" t="str">
            <v>Fibre board, emission-free ("Living board")</v>
          </cell>
          <cell r="B53">
            <v>30</v>
          </cell>
          <cell r="H53" t="str">
            <v>Medium density fibreboard (MDF), UF bonded</v>
          </cell>
          <cell r="I53">
            <v>685</v>
          </cell>
          <cell r="J53" t="str">
            <v xml:space="preserve">kg </v>
          </cell>
          <cell r="K53">
            <v>1.04</v>
          </cell>
        </row>
        <row r="54">
          <cell r="A54" t="str">
            <v>Fibre cement board</v>
          </cell>
          <cell r="B54">
            <v>30</v>
          </cell>
          <cell r="H54" t="str">
            <v>Medium density fibreboard (MDF), UF bonded</v>
          </cell>
          <cell r="I54">
            <v>685</v>
          </cell>
          <cell r="J54" t="str">
            <v xml:space="preserve">kg </v>
          </cell>
          <cell r="K54">
            <v>1.04</v>
          </cell>
        </row>
        <row r="55">
          <cell r="A55" t="str">
            <v>Fibre cement facing tile</v>
          </cell>
          <cell r="B55">
            <v>30</v>
          </cell>
          <cell r="H55" t="str">
            <v>Medium density fibreboard (MDF), UF bonded</v>
          </cell>
          <cell r="I55">
            <v>685</v>
          </cell>
          <cell r="J55" t="str">
            <v xml:space="preserve">kg </v>
          </cell>
          <cell r="K55">
            <v>1.04</v>
          </cell>
        </row>
        <row r="56">
          <cell r="A56" t="str">
            <v>Fibre cement roof slate</v>
          </cell>
          <cell r="B56">
            <v>30</v>
          </cell>
          <cell r="H56" t="str">
            <v>Medium density fibreboard (MDF), UF bonded</v>
          </cell>
          <cell r="I56">
            <v>685</v>
          </cell>
          <cell r="J56" t="str">
            <v xml:space="preserve">kg </v>
          </cell>
          <cell r="K56">
            <v>1.04</v>
          </cell>
        </row>
        <row r="57">
          <cell r="A57" t="str">
            <v>Flagstone in a bed of crushed stones</v>
          </cell>
          <cell r="B57">
            <v>60</v>
          </cell>
          <cell r="H57" t="str">
            <v>cement stone</v>
          </cell>
          <cell r="I57">
            <v>1700</v>
          </cell>
          <cell r="J57" t="str">
            <v xml:space="preserve">kg </v>
          </cell>
          <cell r="K57">
            <v>0.129</v>
          </cell>
        </row>
        <row r="58">
          <cell r="A58" t="str">
            <v>Flagstones</v>
          </cell>
          <cell r="B58">
            <v>60</v>
          </cell>
          <cell r="H58" t="str">
            <v>cement stone</v>
          </cell>
          <cell r="I58">
            <v>1700</v>
          </cell>
          <cell r="J58" t="str">
            <v xml:space="preserve">kg </v>
          </cell>
          <cell r="K58">
            <v>0.129</v>
          </cell>
        </row>
        <row r="59">
          <cell r="A59" t="str">
            <v>Floor slab element of plywood</v>
          </cell>
          <cell r="B59">
            <v>60</v>
          </cell>
          <cell r="H59" t="str">
            <v>'plywood production' (kilogram, RER, None)</v>
          </cell>
          <cell r="I59">
            <v>500</v>
          </cell>
          <cell r="J59" t="str">
            <v xml:space="preserve">kg </v>
          </cell>
          <cell r="K59">
            <v>0.17</v>
          </cell>
        </row>
        <row r="60">
          <cell r="A60" t="str">
            <v>Floor slab element of plywood filled with crushed stones</v>
          </cell>
          <cell r="B60">
            <v>60</v>
          </cell>
          <cell r="H60" t="str">
            <v>'plywood production' (kilogram, RER, None)</v>
          </cell>
          <cell r="I60">
            <v>500</v>
          </cell>
          <cell r="J60" t="str">
            <v xml:space="preserve">kg </v>
          </cell>
          <cell r="K60">
            <v>0.17</v>
          </cell>
        </row>
        <row r="61">
          <cell r="A61" t="str">
            <v>Floor slab element of plywood with intermediate rock wool insulation</v>
          </cell>
          <cell r="B61">
            <v>60</v>
          </cell>
          <cell r="H61" t="str">
            <v>'plywood production' (kilogram, RER, None)</v>
          </cell>
          <cell r="I61">
            <v>500</v>
          </cell>
          <cell r="J61" t="str">
            <v xml:space="preserve">kg </v>
          </cell>
          <cell r="K61">
            <v>0.17</v>
          </cell>
        </row>
        <row r="62">
          <cell r="A62"/>
          <cell r="K62"/>
        </row>
        <row r="63">
          <cell r="A63" t="str">
            <v>Flooring of polyurethane (PU)</v>
          </cell>
          <cell r="B63">
            <v>60</v>
          </cell>
          <cell r="H63" t="str">
            <v>Polyurethane (PUR/PIR)</v>
          </cell>
          <cell r="I63">
            <v>30</v>
          </cell>
          <cell r="J63" t="str">
            <v xml:space="preserve">kg </v>
          </cell>
          <cell r="K63">
            <v>7.52</v>
          </cell>
        </row>
        <row r="64">
          <cell r="A64" t="str">
            <v>Foam glass</v>
          </cell>
          <cell r="B64">
            <v>60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B65">
            <v>60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>
            <v>60</v>
          </cell>
          <cell r="H66" t="str">
            <v>glass wool</v>
          </cell>
          <cell r="I66">
            <v>50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B67">
            <v>60</v>
          </cell>
          <cell r="H67" t="str">
            <v>glass wool</v>
          </cell>
          <cell r="I67">
            <v>30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  <cell r="B69"/>
          <cell r="K69"/>
        </row>
        <row r="70">
          <cell r="A70" t="str">
            <v>Granite floor slabs (mottled and brush-finished) in mortar bedding</v>
          </cell>
          <cell r="B70">
            <v>60</v>
          </cell>
          <cell r="H70" t="str">
            <v>Ground natural stone slab, 15 mm</v>
          </cell>
          <cell r="I70">
            <v>2700</v>
          </cell>
          <cell r="J70" t="str">
            <v xml:space="preserve">kg </v>
          </cell>
          <cell r="K70">
            <v>0.39999999999999997</v>
          </cell>
        </row>
        <row r="71">
          <cell r="A71" t="str">
            <v>Gravel</v>
          </cell>
          <cell r="B71">
            <v>60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  <cell r="K72"/>
        </row>
        <row r="73">
          <cell r="A73" t="str">
            <v>Gypsum fibre board</v>
          </cell>
          <cell r="B73">
            <v>60</v>
          </cell>
          <cell r="H73" t="str">
            <v>gypsum fiber board</v>
          </cell>
          <cell r="I73">
            <v>1200</v>
          </cell>
          <cell r="J73" t="str">
            <v xml:space="preserve">kg </v>
          </cell>
          <cell r="K73">
            <v>0.53700000000000003</v>
          </cell>
        </row>
        <row r="74">
          <cell r="A74" t="str">
            <v xml:space="preserve">Gypsum fibre board screed (Fermacell) </v>
          </cell>
          <cell r="B74">
            <v>60</v>
          </cell>
          <cell r="H74" t="str">
            <v>gypsum fiber board</v>
          </cell>
          <cell r="I74">
            <v>1200</v>
          </cell>
          <cell r="J74" t="str">
            <v xml:space="preserve">kg </v>
          </cell>
          <cell r="K74">
            <v>0.53700000000000003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B78">
            <v>30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>
            <v>30</v>
          </cell>
          <cell r="H79" t="str">
            <v>Medium density fibreboard (MDF), UF bonded</v>
          </cell>
          <cell r="I79">
            <v>685</v>
          </cell>
          <cell r="J79" t="str">
            <v xml:space="preserve">kg </v>
          </cell>
          <cell r="K79">
            <v>1.04</v>
          </cell>
        </row>
        <row r="80">
          <cell r="A80" t="str">
            <v>Insulating fibre board</v>
          </cell>
          <cell r="B80">
            <v>30</v>
          </cell>
          <cell r="H80" t="str">
            <v>Medium density fibreboard (MDF), UF bonded</v>
          </cell>
          <cell r="I80">
            <v>685</v>
          </cell>
          <cell r="J80" t="str">
            <v xml:space="preserve">kg </v>
          </cell>
          <cell r="K80">
            <v>1.04</v>
          </cell>
        </row>
        <row r="81">
          <cell r="A81" t="str">
            <v>insulation (glass wool) (30 kg/m³)</v>
          </cell>
          <cell r="B81">
            <v>60</v>
          </cell>
          <cell r="H81" t="str">
            <v>glass wool</v>
          </cell>
          <cell r="I81">
            <v>30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>
            <v>150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>
            <v>30</v>
          </cell>
          <cell r="H83" t="str">
            <v>Polyurethane (PUR/PIR)</v>
          </cell>
          <cell r="I83">
            <v>30</v>
          </cell>
          <cell r="J83" t="str">
            <v xml:space="preserve">kg </v>
          </cell>
          <cell r="K83">
            <v>7.52</v>
          </cell>
        </row>
        <row r="84">
          <cell r="A84" t="str">
            <v>Large scale timber board (GFP)</v>
          </cell>
          <cell r="B84"/>
          <cell r="K84"/>
        </row>
        <row r="85">
          <cell r="A85" t="str">
            <v>Lean concrete</v>
          </cell>
          <cell r="B85">
            <v>60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B86">
            <v>60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>
            <v>60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A89"/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B90">
            <v>30</v>
          </cell>
          <cell r="H90" t="str">
            <v>Glued laminated timber, UF bonded, dry area</v>
          </cell>
          <cell r="I90">
            <v>470</v>
          </cell>
          <cell r="J90" t="str">
            <v xml:space="preserve">kg </v>
          </cell>
          <cell r="K90">
            <v>0.44600000000000001</v>
          </cell>
        </row>
        <row r="91">
          <cell r="B91">
            <v>30</v>
          </cell>
          <cell r="H91" t="str">
            <v>rockwool</v>
          </cell>
          <cell r="I91">
            <v>60</v>
          </cell>
          <cell r="J91" t="str">
            <v xml:space="preserve">kg </v>
          </cell>
          <cell r="K91">
            <v>1.1299999999999999</v>
          </cell>
        </row>
        <row r="92">
          <cell r="A92" t="str">
            <v>Masonry-BN (standard brick)</v>
          </cell>
          <cell r="B92">
            <v>60</v>
          </cell>
          <cell r="H92" t="str">
            <v>brick</v>
          </cell>
          <cell r="I92">
            <v>900</v>
          </cell>
          <cell r="J92" t="str">
            <v xml:space="preserve">kg </v>
          </cell>
          <cell r="K92">
            <v>0.25800000000000001</v>
          </cell>
        </row>
        <row r="93">
          <cell r="A93" t="str">
            <v>Mastic asphalt</v>
          </cell>
          <cell r="B93">
            <v>60</v>
          </cell>
          <cell r="H93" t="str">
            <v>Mastic asphalt, 27.5 mm</v>
          </cell>
          <cell r="I93">
            <v>63.3</v>
          </cell>
          <cell r="J93" t="str">
            <v xml:space="preserve">m2 </v>
          </cell>
          <cell r="K93">
            <v>14.1</v>
          </cell>
        </row>
        <row r="94">
          <cell r="A94" t="str">
            <v>Medium density fibre board (DWD)</v>
          </cell>
          <cell r="B94">
            <v>60</v>
          </cell>
          <cell r="H94" t="str">
            <v>Medium density fibreboard (MDF), UF bonded</v>
          </cell>
          <cell r="I94">
            <v>685</v>
          </cell>
          <cell r="J94" t="str">
            <v xml:space="preserve">kg </v>
          </cell>
          <cell r="K94">
            <v>1.04</v>
          </cell>
        </row>
        <row r="95">
          <cell r="A95" t="str">
            <v xml:space="preserve">Metal frame construction </v>
          </cell>
          <cell r="B95"/>
          <cell r="K95"/>
        </row>
        <row r="96">
          <cell r="A96" t="str">
            <v>Metal frame construction with intermediate rock wool insulation</v>
          </cell>
          <cell r="B96">
            <v>60</v>
          </cell>
          <cell r="H96" t="str">
            <v>rockwool</v>
          </cell>
          <cell r="I96" t="str">
            <v xml:space="preserve">32-160 </v>
          </cell>
          <cell r="J96" t="str">
            <v xml:space="preserve">kg </v>
          </cell>
          <cell r="K96">
            <v>1.1299999999999999</v>
          </cell>
        </row>
        <row r="97">
          <cell r="A97" t="str">
            <v>Metal frame construction with rock wool insulation</v>
          </cell>
          <cell r="B97">
            <v>60</v>
          </cell>
          <cell r="H97" t="str">
            <v>rockwool</v>
          </cell>
          <cell r="I97" t="str">
            <v xml:space="preserve">32-160 </v>
          </cell>
          <cell r="J97" t="str">
            <v xml:space="preserve">kg </v>
          </cell>
          <cell r="K97">
            <v>1.1299999999999999</v>
          </cell>
        </row>
        <row r="98">
          <cell r="A98" t="str">
            <v>Metal sheets</v>
          </cell>
          <cell r="B98"/>
          <cell r="K98"/>
        </row>
        <row r="99">
          <cell r="A99" t="str">
            <v xml:space="preserve">Metal stud construction with intermediate rock wool insulation </v>
          </cell>
          <cell r="B99">
            <v>60</v>
          </cell>
          <cell r="H99" t="str">
            <v>rockwool</v>
          </cell>
          <cell r="I99" t="str">
            <v xml:space="preserve">32-160 </v>
          </cell>
          <cell r="J99" t="str">
            <v xml:space="preserve">kg </v>
          </cell>
          <cell r="K99">
            <v>1.1299999999999999</v>
          </cell>
        </row>
        <row r="100">
          <cell r="A100" t="str">
            <v>Metal, glass insert</v>
          </cell>
          <cell r="H100" t="str">
            <v>Exterior door, wood, glass insert</v>
          </cell>
          <cell r="I100" t="str">
            <v xml:space="preserve">- </v>
          </cell>
          <cell r="J100" t="str">
            <v xml:space="preserve">m2 </v>
          </cell>
          <cell r="K100">
            <v>97.7</v>
          </cell>
        </row>
        <row r="101">
          <cell r="A101" t="str">
            <v>Mineral fibre board</v>
          </cell>
          <cell r="B101"/>
          <cell r="K101"/>
        </row>
        <row r="102">
          <cell r="A102" t="str">
            <v>Mineral plaster</v>
          </cell>
          <cell r="B102">
            <v>60</v>
          </cell>
          <cell r="H102" t="str">
            <v>Light plaster mineral</v>
          </cell>
          <cell r="I102">
            <v>1000</v>
          </cell>
          <cell r="J102" t="str">
            <v xml:space="preserve">kg </v>
          </cell>
          <cell r="K102">
            <v>0.36599999999999999</v>
          </cell>
        </row>
        <row r="103">
          <cell r="A103" t="str">
            <v>Natural stone plates</v>
          </cell>
          <cell r="B103">
            <v>60</v>
          </cell>
          <cell r="H103" t="str">
            <v>Ground natural stone slab, 15 mm</v>
          </cell>
          <cell r="I103">
            <v>2700</v>
          </cell>
          <cell r="J103" t="str">
            <v xml:space="preserve">kg </v>
          </cell>
          <cell r="K103">
            <v>0.39999999999999997</v>
          </cell>
        </row>
        <row r="104">
          <cell r="A104" t="str">
            <v>Non-woven filter (PE)</v>
          </cell>
          <cell r="B104">
            <v>30</v>
          </cell>
          <cell r="H104" t="str">
            <v>Polyethylene fleece (PE)</v>
          </cell>
          <cell r="I104">
            <v>920</v>
          </cell>
          <cell r="J104" t="str">
            <v xml:space="preserve">kg </v>
          </cell>
          <cell r="K104">
            <v>3.0895000000000001</v>
          </cell>
        </row>
        <row r="105">
          <cell r="A105" t="str">
            <v>Non-woven filter (PE) and drainage layer</v>
          </cell>
          <cell r="B105">
            <v>30</v>
          </cell>
          <cell r="H105" t="str">
            <v>Polyethylene fleece (PE)</v>
          </cell>
          <cell r="I105">
            <v>920</v>
          </cell>
          <cell r="J105" t="str">
            <v xml:space="preserve">kg </v>
          </cell>
          <cell r="K105">
            <v>3.0895000000000001</v>
          </cell>
        </row>
        <row r="106">
          <cell r="A106" t="str">
            <v>Non-woven polyethylene (PE)</v>
          </cell>
          <cell r="B106">
            <v>30</v>
          </cell>
          <cell r="H106" t="str">
            <v>Polyethylene fleece (PE)</v>
          </cell>
          <cell r="I106">
            <v>920</v>
          </cell>
          <cell r="J106" t="str">
            <v xml:space="preserve">kg </v>
          </cell>
          <cell r="K106">
            <v>3.0895000000000001</v>
          </cell>
        </row>
        <row r="107">
          <cell r="A107" t="str">
            <v>Oriented Strand Board (OSB)</v>
          </cell>
          <cell r="B107">
            <v>60</v>
          </cell>
          <cell r="H107" t="str">
            <v>OSB panel, PF bonded, wet area</v>
          </cell>
          <cell r="I107">
            <v>605</v>
          </cell>
          <cell r="J107" t="str">
            <v xml:space="preserve">kg </v>
          </cell>
          <cell r="K107">
            <v>0.61399999999999999</v>
          </cell>
        </row>
        <row r="108">
          <cell r="A108" t="str">
            <v>Particle board, emission-free ("Living board")</v>
          </cell>
          <cell r="B108"/>
          <cell r="K108"/>
        </row>
        <row r="109">
          <cell r="A109" t="str">
            <v>Permeable fibre board (DHF)</v>
          </cell>
          <cell r="B109"/>
          <cell r="K109"/>
        </row>
        <row r="110">
          <cell r="A110" t="str">
            <v>Phenolic foam (PF) (15 kg/m³)</v>
          </cell>
          <cell r="B110">
            <v>60</v>
          </cell>
          <cell r="H110" t="str">
            <v>phenolic resin (PF)</v>
          </cell>
          <cell r="I110">
            <v>40</v>
          </cell>
          <cell r="J110" t="str">
            <v xml:space="preserve">kg </v>
          </cell>
          <cell r="K110">
            <v>6.23</v>
          </cell>
        </row>
        <row r="111">
          <cell r="A111" t="str">
            <v>Polypropylene fleece (PP)</v>
          </cell>
          <cell r="B111">
            <v>60</v>
          </cell>
          <cell r="H111" t="str">
            <v>Polypropylene (PP)</v>
          </cell>
          <cell r="I111">
            <v>910</v>
          </cell>
          <cell r="J111" t="str">
            <v xml:space="preserve">kg </v>
          </cell>
          <cell r="K111">
            <v>5.43</v>
          </cell>
        </row>
        <row r="112">
          <cell r="A112" t="str">
            <v>Polyurethane (PUR / PIR) (30 kg/m³)</v>
          </cell>
          <cell r="B112">
            <v>30</v>
          </cell>
          <cell r="H112" t="str">
            <v>'polyurethane production, flexible foam, MDI-based' (kilogram, RoW, None)</v>
          </cell>
          <cell r="I112">
            <v>30</v>
          </cell>
          <cell r="J112" t="str">
            <v xml:space="preserve">kg </v>
          </cell>
          <cell r="K112">
            <v>5.32</v>
          </cell>
        </row>
        <row r="113">
          <cell r="A113" t="str">
            <v>Polyurethane foam (PU) (30 kg/m³)</v>
          </cell>
          <cell r="B113">
            <v>30</v>
          </cell>
          <cell r="H113" t="str">
            <v>'polyurethane production, flexible foam, MDI-based' (kilogram, RoW, None)</v>
          </cell>
          <cell r="I113">
            <v>30</v>
          </cell>
          <cell r="J113" t="str">
            <v xml:space="preserve">kg </v>
          </cell>
          <cell r="K113">
            <v>5.32</v>
          </cell>
        </row>
        <row r="114">
          <cell r="A114" t="str">
            <v>Poor concrete</v>
          </cell>
          <cell r="B114">
            <v>60</v>
          </cell>
          <cell r="H114" t="str">
            <v>lean concrete (without reinforcement)</v>
          </cell>
          <cell r="I114">
            <v>2150</v>
          </cell>
          <cell r="J114" t="str">
            <v xml:space="preserve">kg </v>
          </cell>
          <cell r="K114">
            <v>5.8999999999999997E-2</v>
          </cell>
        </row>
        <row r="115">
          <cell r="A115" t="str">
            <v>Protective drainage layer made of PE</v>
          </cell>
          <cell r="B115">
            <v>60</v>
          </cell>
          <cell r="H115" t="str">
            <v>Polyethylene fleece (PE)</v>
          </cell>
          <cell r="I115">
            <v>920</v>
          </cell>
          <cell r="J115" t="str">
            <v xml:space="preserve">kg </v>
          </cell>
          <cell r="K115">
            <v>3.0895000000000001</v>
          </cell>
        </row>
        <row r="116">
          <cell r="A116" t="str">
            <v>Protective Layer (PE)</v>
          </cell>
          <cell r="B116">
            <v>60</v>
          </cell>
          <cell r="H116" t="str">
            <v>Polyethylene fleece (PE)</v>
          </cell>
          <cell r="I116">
            <v>920</v>
          </cell>
          <cell r="J116" t="str">
            <v xml:space="preserve">kg </v>
          </cell>
          <cell r="K116">
            <v>3.0895000000000001</v>
          </cell>
        </row>
        <row r="117">
          <cell r="A117" t="str">
            <v>Protective sheet of rubber granulate</v>
          </cell>
          <cell r="B117">
            <v>60</v>
          </cell>
          <cell r="H117" t="str">
            <v>Sealed rubber granules, 7.5 mm</v>
          </cell>
          <cell r="I117">
            <v>110</v>
          </cell>
          <cell r="J117" t="str">
            <v>kg</v>
          </cell>
          <cell r="K117">
            <v>3.2352941176470589</v>
          </cell>
        </row>
        <row r="118">
          <cell r="A118" t="str">
            <v>Rafters (10/14)</v>
          </cell>
          <cell r="B118"/>
          <cell r="K118"/>
        </row>
        <row r="119">
          <cell r="A119" t="str">
            <v>Rafters with cellulose insulation</v>
          </cell>
          <cell r="B119">
            <v>60</v>
          </cell>
          <cell r="H119" t="str">
            <v>cellulose fibers</v>
          </cell>
          <cell r="I119" t="str">
            <v xml:space="preserve">35-60 </v>
          </cell>
          <cell r="J119" t="str">
            <v xml:space="preserve">kg </v>
          </cell>
          <cell r="K119">
            <v>0.25700000000000001</v>
          </cell>
        </row>
        <row r="120">
          <cell r="A120" t="str">
            <v>Reinforced concrete (m³)</v>
          </cell>
          <cell r="B120">
            <v>60</v>
          </cell>
          <cell r="H120" t="str">
            <v>Precast concrete part, normal concrete, ex works</v>
          </cell>
          <cell r="I120">
            <v>2500</v>
          </cell>
          <cell r="J120" t="str">
            <v xml:space="preserve">kg </v>
          </cell>
          <cell r="K120">
            <v>0.17199999999999999</v>
          </cell>
        </row>
        <row r="121">
          <cell r="A121" t="str">
            <v>Rock wool (100 kg/m³)</v>
          </cell>
          <cell r="B121">
            <v>30</v>
          </cell>
          <cell r="H121" t="str">
            <v>rockwool</v>
          </cell>
          <cell r="I121">
            <v>100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 wool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Rock wool insulation</v>
          </cell>
          <cell r="B123">
            <v>30</v>
          </cell>
          <cell r="H123" t="str">
            <v>rockwool</v>
          </cell>
          <cell r="I123" t="str">
            <v xml:space="preserve">32-160 </v>
          </cell>
          <cell r="J123" t="str">
            <v xml:space="preserve">kg </v>
          </cell>
          <cell r="K123">
            <v>1.1299999999999999</v>
          </cell>
        </row>
        <row r="124">
          <cell r="A124" t="str">
            <v>Rock wool slab (160 kg/m³)</v>
          </cell>
          <cell r="B124">
            <v>30</v>
          </cell>
          <cell r="H124" t="str">
            <v>rockwool</v>
          </cell>
          <cell r="I124">
            <v>160</v>
          </cell>
          <cell r="J124" t="str">
            <v xml:space="preserve">kg </v>
          </cell>
          <cell r="K124">
            <v>1.1299999999999999</v>
          </cell>
        </row>
        <row r="125">
          <cell r="A125" t="str">
            <v>Rockwool insulation (60 kg/m³)</v>
          </cell>
          <cell r="B125">
            <v>30</v>
          </cell>
          <cell r="H125" t="str">
            <v>rockwool</v>
          </cell>
          <cell r="I125">
            <v>60</v>
          </cell>
          <cell r="J125" t="str">
            <v xml:space="preserve">kg </v>
          </cell>
          <cell r="K125">
            <v>1.1299999999999999</v>
          </cell>
        </row>
        <row r="126">
          <cell r="A126" t="str">
            <v>Sand</v>
          </cell>
          <cell r="B126">
            <v>30</v>
          </cell>
          <cell r="H126" t="str">
            <v>sand</v>
          </cell>
          <cell r="I126">
            <v>2000</v>
          </cell>
          <cell r="J126" t="str">
            <v xml:space="preserve">kg </v>
          </cell>
          <cell r="K126">
            <v>1.4E-2</v>
          </cell>
        </row>
        <row r="127">
          <cell r="A127" t="str">
            <v>Sand filling</v>
          </cell>
          <cell r="B127">
            <v>30</v>
          </cell>
          <cell r="H127" t="str">
            <v>sand</v>
          </cell>
          <cell r="I127">
            <v>2000</v>
          </cell>
          <cell r="J127" t="str">
            <v xml:space="preserve">kg </v>
          </cell>
          <cell r="K127">
            <v>1.4E-2</v>
          </cell>
        </row>
        <row r="128">
          <cell r="A128" t="str">
            <v>Sand lime brick</v>
          </cell>
          <cell r="B128">
            <v>60</v>
          </cell>
          <cell r="H128" t="str">
            <v>sand-lime brick</v>
          </cell>
          <cell r="I128">
            <v>1400</v>
          </cell>
          <cell r="J128" t="str">
            <v xml:space="preserve">kg </v>
          </cell>
          <cell r="K128">
            <v>0.13800000000000001</v>
          </cell>
        </row>
        <row r="129">
          <cell r="A129" t="str">
            <v>Sand-lime brick</v>
          </cell>
          <cell r="B129">
            <v>60</v>
          </cell>
          <cell r="H129" t="str">
            <v>sand-lime brick</v>
          </cell>
          <cell r="I129">
            <v>1400</v>
          </cell>
          <cell r="J129" t="str">
            <v xml:space="preserve">kg </v>
          </cell>
          <cell r="K129">
            <v>0.13800000000000001</v>
          </cell>
        </row>
        <row r="130">
          <cell r="A130" t="str">
            <v>Solid Oak (parquet)</v>
          </cell>
          <cell r="B130">
            <v>30</v>
          </cell>
          <cell r="H130" t="str">
            <v>Solid beech / oak, kiln dried, planed</v>
          </cell>
          <cell r="I130">
            <v>675</v>
          </cell>
          <cell r="J130" t="str">
            <v xml:space="preserve">kg </v>
          </cell>
          <cell r="K130">
            <v>0.126</v>
          </cell>
        </row>
        <row r="131">
          <cell r="A131" t="str">
            <v>Solid Spruce / Fir / Larch</v>
          </cell>
          <cell r="B131">
            <v>30</v>
          </cell>
          <cell r="H131" t="str">
            <v>Solid wood spruce / fir / larch, air dried, planed</v>
          </cell>
          <cell r="I131">
            <v>485</v>
          </cell>
          <cell r="J131" t="str">
            <v xml:space="preserve">kg </v>
          </cell>
          <cell r="K131">
            <v>0.125</v>
          </cell>
        </row>
        <row r="132">
          <cell r="A132" t="str">
            <v>Solid Spruce / Fir / Larch (parquet)</v>
          </cell>
          <cell r="B132">
            <v>30</v>
          </cell>
          <cell r="H132" t="str">
            <v>Solid wood spruce / fir / larch, air dried, planed</v>
          </cell>
          <cell r="I132">
            <v>485</v>
          </cell>
          <cell r="J132" t="str">
            <v xml:space="preserve">kg </v>
          </cell>
          <cell r="K132">
            <v>0.125</v>
          </cell>
        </row>
        <row r="133">
          <cell r="A133" t="str">
            <v>Solid wood (m³)</v>
          </cell>
          <cell r="B133">
            <v>30</v>
          </cell>
          <cell r="H133" t="str">
            <v>Solid wood spruce / fir / larch, air dried, planed</v>
          </cell>
          <cell r="I133">
            <v>485</v>
          </cell>
          <cell r="J133" t="str">
            <v xml:space="preserve">kg </v>
          </cell>
          <cell r="K133">
            <v>0.125</v>
          </cell>
        </row>
        <row r="134">
          <cell r="A134" t="str">
            <v>Solid wood (spruce), raw</v>
          </cell>
          <cell r="B134">
            <v>30</v>
          </cell>
          <cell r="H134" t="str">
            <v>Solid wood spruce / fir / larch, air dried, planed</v>
          </cell>
          <cell r="I134">
            <v>485</v>
          </cell>
          <cell r="J134" t="str">
            <v xml:space="preserve">kg </v>
          </cell>
          <cell r="K134">
            <v>0.125</v>
          </cell>
        </row>
        <row r="135">
          <cell r="A135" t="str">
            <v>Steel (filled with quarry sand) - volume (m³)</v>
          </cell>
          <cell r="B135">
            <v>60</v>
          </cell>
          <cell r="H135" t="str">
            <v>reinforcement steel</v>
          </cell>
          <cell r="I135">
            <v>7850</v>
          </cell>
          <cell r="J135" t="str">
            <v xml:space="preserve">kg </v>
          </cell>
          <cell r="K135">
            <v>0.68200000000000005</v>
          </cell>
        </row>
        <row r="136">
          <cell r="A136" t="str">
            <v>Steel (filled with sand) (m³)</v>
          </cell>
          <cell r="B136">
            <v>60</v>
          </cell>
          <cell r="H136" t="str">
            <v>reinforcement steel</v>
          </cell>
          <cell r="I136">
            <v>7850</v>
          </cell>
          <cell r="J136" t="str">
            <v xml:space="preserve">kg </v>
          </cell>
          <cell r="K136">
            <v>0.68200000000000005</v>
          </cell>
        </row>
        <row r="137">
          <cell r="A137" t="str">
            <v>Stucco</v>
          </cell>
          <cell r="B137">
            <v>60</v>
          </cell>
          <cell r="H137" t="str">
            <v>Lime-cement/cement-lime plaster</v>
          </cell>
          <cell r="I137">
            <v>1550</v>
          </cell>
          <cell r="J137" t="str">
            <v xml:space="preserve">kg </v>
          </cell>
          <cell r="K137">
            <v>0.247</v>
          </cell>
        </row>
        <row r="138">
          <cell r="A138" t="str">
            <v>Substrate for vegetation</v>
          </cell>
          <cell r="K138">
            <v>0</v>
          </cell>
        </row>
        <row r="139">
          <cell r="A139" t="str">
            <v>Sun care Coating</v>
          </cell>
          <cell r="K139"/>
        </row>
        <row r="140">
          <cell r="A140" t="str">
            <v>Suspension ceiling lining with intermediate rock wool insulation (0.06 m)</v>
          </cell>
          <cell r="B140"/>
          <cell r="K140"/>
        </row>
        <row r="141">
          <cell r="A141" t="str">
            <v>Synthetic rubber mat with nubs</v>
          </cell>
          <cell r="B141"/>
          <cell r="K141"/>
        </row>
        <row r="142">
          <cell r="A142" t="str">
            <v>Tile / brick &amp; timber construction, battens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(30/60)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(40/80) with intermediate rock wool insulation (60 kg/m³)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 xml:space="preserve">Timber battens (50/80) with intermediate rock wool insulation 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(60/130)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>Timber battens (60/30)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>Timber battens and air cavity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and counter battens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and counter battens with air cavity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and counter battens with intermediate air space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 xml:space="preserve">Timber battens with intermediate air space  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 xml:space="preserve">Timber battens with intermediate glass wool 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glass wool mat (30 kg/m³)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battens with intermediate insulation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intermediate insulation (0.3 m) and installation gap (0.05 m)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battens with intermediate rock wool insulation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 xml:space="preserve">Timber battens with rock wool (60 kg/m³ 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battens with sand fill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cladding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 xml:space="preserve">Timber frame construction 60/320 with intermediate cellulose insulation, timber ratio 12% 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cellulose insulation (50 kg/m3)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>Timber frame construction with intermediate cellulose fibre insulation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timber frame construction with intermediate glass wool insulation</v>
          </cell>
          <cell r="B167">
            <v>30</v>
          </cell>
          <cell r="H167" t="str">
            <v>Glued laminated timber, UF bonded, dry area</v>
          </cell>
          <cell r="I167">
            <v>470</v>
          </cell>
          <cell r="J167" t="str">
            <v xml:space="preserve">kg </v>
          </cell>
          <cell r="K167">
            <v>0.44600000000000001</v>
          </cell>
        </row>
        <row r="168">
          <cell r="A168" t="str">
            <v>Timber frame construction with intermediate insulation (glass wool) (30 kg/m³)</v>
          </cell>
          <cell r="B168">
            <v>30</v>
          </cell>
          <cell r="H168" t="str">
            <v>Glued laminated timber, UF bonded, dry area</v>
          </cell>
          <cell r="I168">
            <v>470</v>
          </cell>
          <cell r="J168" t="str">
            <v xml:space="preserve">kg </v>
          </cell>
          <cell r="K168">
            <v>0.44600000000000001</v>
          </cell>
        </row>
        <row r="169">
          <cell r="A169" t="str">
            <v xml:space="preserve">Timber frame construction with intermediate rock wool insulation (60 kg/m³) </v>
          </cell>
          <cell r="B169">
            <v>30</v>
          </cell>
          <cell r="H169" t="str">
            <v>Glued laminated timber, UF bonded, dry area</v>
          </cell>
          <cell r="I169">
            <v>470</v>
          </cell>
          <cell r="J169" t="str">
            <v xml:space="preserve">kg </v>
          </cell>
          <cell r="K169">
            <v>0.44600000000000001</v>
          </cell>
        </row>
        <row r="170">
          <cell r="A170" t="str">
            <v>Vapour barrier of polyethylene (PE)</v>
          </cell>
          <cell r="B170">
            <v>30</v>
          </cell>
          <cell r="H170" t="str">
            <v>Polyethylene fleece (PE)</v>
          </cell>
          <cell r="I170">
            <v>920</v>
          </cell>
          <cell r="J170" t="str">
            <v xml:space="preserve">kg </v>
          </cell>
          <cell r="K170">
            <v>3.0895000000000001</v>
          </cell>
        </row>
        <row r="171">
          <cell r="A171" t="str">
            <v>Vapour barrier of polypropylene nonwoven</v>
          </cell>
          <cell r="B171">
            <v>30</v>
          </cell>
          <cell r="K171"/>
        </row>
        <row r="172">
          <cell r="A172" t="str">
            <v>Wind paper</v>
          </cell>
          <cell r="B172">
            <v>30</v>
          </cell>
          <cell r="K172"/>
        </row>
        <row r="173">
          <cell r="A173" t="str">
            <v>Wood wool board, cement bonded</v>
          </cell>
          <cell r="B173">
            <v>30</v>
          </cell>
          <cell r="H173" t="str">
            <v>Wood wool lightweight board, cement-bound</v>
          </cell>
          <cell r="I173">
            <v>400</v>
          </cell>
          <cell r="J173" t="str">
            <v xml:space="preserve">kg </v>
          </cell>
          <cell r="K173">
            <v>0.55400000000000005</v>
          </cell>
        </row>
        <row r="174">
          <cell r="A174" t="str">
            <v>Wood, aluminum clad</v>
          </cell>
          <cell r="B174">
            <v>30</v>
          </cell>
          <cell r="H174" t="str">
            <v>Exterior door, wood, aluminium-clad</v>
          </cell>
          <cell r="I174" t="str">
            <v xml:space="preserve">- </v>
          </cell>
          <cell r="J174" t="str">
            <v xml:space="preserve">m2 </v>
          </cell>
          <cell r="K174">
            <v>77.599999999999994</v>
          </cell>
        </row>
        <row r="175">
          <cell r="A175" t="str">
            <v>Metal-glass insert</v>
          </cell>
          <cell r="B175">
            <v>30</v>
          </cell>
          <cell r="H175" t="str">
            <v>Exterior door, wood, aluminium-clad</v>
          </cell>
          <cell r="I175" t="str">
            <v xml:space="preserve">- </v>
          </cell>
          <cell r="J175" t="str">
            <v xml:space="preserve">m2 </v>
          </cell>
          <cell r="K175">
            <v>77.599999999999994</v>
          </cell>
        </row>
        <row r="176">
          <cell r="A176" t="str">
            <v xml:space="preserve">Metal with glass insert </v>
          </cell>
          <cell r="B176">
            <v>30</v>
          </cell>
          <cell r="H176" t="str">
            <v>Exterior door, wood, aluminium-clad</v>
          </cell>
          <cell r="I176" t="str">
            <v xml:space="preserve">- </v>
          </cell>
          <cell r="J176" t="str">
            <v xml:space="preserve">m2 </v>
          </cell>
          <cell r="K176">
            <v>77.599999999999994</v>
          </cell>
        </row>
        <row r="177">
          <cell r="A177" t="str">
            <v xml:space="preserve">Wood, glass insert </v>
          </cell>
          <cell r="B177">
            <v>30</v>
          </cell>
          <cell r="H177" t="str">
            <v>Exterior door, wood, glass insert</v>
          </cell>
          <cell r="I177" t="str">
            <v xml:space="preserve">- </v>
          </cell>
          <cell r="J177" t="str">
            <v xml:space="preserve">m2 </v>
          </cell>
          <cell r="K177">
            <v>97.7</v>
          </cell>
        </row>
        <row r="178">
          <cell r="A178" t="str">
            <v>Wood/ aluminium, triple glazing</v>
          </cell>
          <cell r="B178">
            <v>30</v>
          </cell>
          <cell r="H178" t="str">
            <v>'window frame production, wood-metal, U=1.6 W/m2K' (kilogram, RoW, None)</v>
          </cell>
          <cell r="I178">
            <v>83.4</v>
          </cell>
          <cell r="J178" t="str">
            <v>kg</v>
          </cell>
          <cell r="K178">
            <v>0.13719999999999999</v>
          </cell>
        </row>
        <row r="179">
          <cell r="A179"/>
          <cell r="B179">
            <v>30</v>
          </cell>
          <cell r="H179" t="str">
            <v>market for glazing, triple, U&lt;1.1 W/m2K' (square meter, GLO, None)</v>
          </cell>
          <cell r="I179" t="str">
            <v xml:space="preserve">- </v>
          </cell>
          <cell r="J179" t="str">
            <v xml:space="preserve">m2 </v>
          </cell>
          <cell r="K179">
            <v>58.9</v>
          </cell>
        </row>
        <row r="180">
          <cell r="A180" t="str">
            <v>Wood/ aluminium, double glazing</v>
          </cell>
          <cell r="B180">
            <v>30</v>
          </cell>
          <cell r="H180" t="str">
            <v>'window frame production, wood-metal, U=1.6 W/m2K' (kilogram, RoW, None)</v>
          </cell>
          <cell r="I180">
            <v>83.4</v>
          </cell>
          <cell r="J180" t="str">
            <v>kg</v>
          </cell>
          <cell r="K180">
            <v>0.13719999999999999</v>
          </cell>
        </row>
        <row r="181">
          <cell r="A181"/>
          <cell r="B181">
            <v>30</v>
          </cell>
          <cell r="H181" t="str">
            <v>market for glazing, double, U&lt;1.1 W/m2K' (square meter, GLO, None)</v>
          </cell>
          <cell r="I181" t="str">
            <v xml:space="preserve">- </v>
          </cell>
          <cell r="J181" t="str">
            <v xml:space="preserve">m2 </v>
          </cell>
          <cell r="K181">
            <v>36.54</v>
          </cell>
        </row>
        <row r="182">
          <cell r="A182" t="str">
            <v>Wood/ aluminium, transparent insulation</v>
          </cell>
          <cell r="B182">
            <v>30</v>
          </cell>
          <cell r="H182" t="str">
            <v>'window frame production, wood-metal, U=1.6 W/m2K' (kilogram, RoW, None)</v>
          </cell>
          <cell r="I182">
            <v>83.4</v>
          </cell>
          <cell r="J182" t="str">
            <v>kg</v>
          </cell>
          <cell r="K182">
            <v>0.13719999999999999</v>
          </cell>
        </row>
        <row r="183">
          <cell r="A183" t="str">
            <v>Aluminium overhead light</v>
          </cell>
          <cell r="B183">
            <v>30</v>
          </cell>
          <cell r="K183"/>
        </row>
        <row r="184">
          <cell r="A184" t="str">
            <v>Wood, triple glazing</v>
          </cell>
          <cell r="B184">
            <v>30</v>
          </cell>
          <cell r="H184" t="str">
            <v>'window frame production, wood-metal, U=1.6 W/m2K' (kilogram, RoW, None)</v>
          </cell>
          <cell r="I184">
            <v>83.4</v>
          </cell>
          <cell r="J184" t="str">
            <v>kg</v>
          </cell>
          <cell r="K184">
            <v>0.13719999999999999</v>
          </cell>
        </row>
        <row r="185">
          <cell r="A185"/>
          <cell r="B185">
            <v>30</v>
          </cell>
          <cell r="H185" t="str">
            <v>Triple glazing, Ug value 0.6 W/m 2K, thickness 40 mm</v>
          </cell>
          <cell r="I185" t="str">
            <v xml:space="preserve">- </v>
          </cell>
          <cell r="J185" t="str">
            <v xml:space="preserve">m2 </v>
          </cell>
          <cell r="K185">
            <v>66.8</v>
          </cell>
        </row>
        <row r="186">
          <cell r="A186" t="str">
            <v xml:space="preserve">Wood, double glazing </v>
          </cell>
          <cell r="B186">
            <v>30</v>
          </cell>
          <cell r="H186" t="str">
            <v>'window frame production, wood-metal, U=1.6 W/m2K' (kilogram, RoW, None)</v>
          </cell>
          <cell r="I186">
            <v>83.4</v>
          </cell>
          <cell r="J186" t="str">
            <v>kg</v>
          </cell>
          <cell r="K186">
            <v>0.13719999999999999</v>
          </cell>
        </row>
        <row r="187">
          <cell r="A187"/>
          <cell r="B187">
            <v>30</v>
          </cell>
          <cell r="H187" t="str">
            <v>Double insulating glazing, Ug value 1.1 W/m 2K, thickness 24 mm</v>
          </cell>
          <cell r="I187" t="str">
            <v xml:space="preserve">- </v>
          </cell>
          <cell r="J187" t="str">
            <v xml:space="preserve">m2 </v>
          </cell>
          <cell r="K187">
            <v>43.7</v>
          </cell>
        </row>
        <row r="188">
          <cell r="A188" t="str">
            <v xml:space="preserve">Plastic, double glazing </v>
          </cell>
          <cell r="B188">
            <v>30</v>
          </cell>
          <cell r="H188" t="str">
            <v>Plastic/PVC window frame</v>
          </cell>
          <cell r="I188" t="str">
            <v xml:space="preserve">- </v>
          </cell>
          <cell r="J188" t="str">
            <v xml:space="preserve">m2 </v>
          </cell>
          <cell r="K188">
            <v>285</v>
          </cell>
        </row>
        <row r="189">
          <cell r="A189" t="str">
            <v>Electricity</v>
          </cell>
          <cell r="B189"/>
          <cell r="H189" t="str">
            <v>'market for electricity, low voltage'</v>
          </cell>
          <cell r="J189" t="str">
            <v>kWh</v>
          </cell>
          <cell r="K189">
            <v>4.4990000000000002E-2</v>
          </cell>
        </row>
        <row r="190">
          <cell r="A190" t="str">
            <v>Combined with central heat generator: Electric heat pump water brine (135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District heating</v>
          </cell>
          <cell r="H191" t="str">
            <v>heat, from municipal waste incineration to generic market for heat district or industrial, other than natural gas</v>
          </cell>
          <cell r="J191" t="str">
            <v>megajoule</v>
          </cell>
          <cell r="K191">
            <v>1.85E-4</v>
          </cell>
        </row>
        <row r="192">
          <cell r="A192" t="str">
            <v>Combined with central heat generator: Near/ district heating from cogeneration</v>
          </cell>
          <cell r="H192" t="str">
            <v>heat, from municipal waste incineration to generic market for heat district or industrial, other than natural gas</v>
          </cell>
          <cell r="J192" t="str">
            <v>megajoule</v>
          </cell>
          <cell r="K192">
            <v>1.85E-4</v>
          </cell>
        </row>
        <row r="193">
          <cell r="A193" t="str">
            <v xml:space="preserve">Central hot water only, electric heat pump </v>
          </cell>
          <cell r="H193" t="str">
            <v>heat production, borehole heat exchanger, brine-water heat pump 10kW</v>
          </cell>
          <cell r="J193" t="str">
            <v>megajoule</v>
          </cell>
          <cell r="K193">
            <v>8.2799999999999992E-3</v>
          </cell>
        </row>
        <row r="194">
          <cell r="A194" t="str">
            <v>Combined with central heat generator: Electric heat pump water brine (16.7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 water brine (60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Combined with central heat generator: Wood pellet heating (67.2 kW)</v>
          </cell>
          <cell r="H196" t="str">
            <v>heat production, wood pellet, at furnace 25kW' (megajoule, CH, None)</v>
          </cell>
          <cell r="K196">
            <v>1.3365E-2</v>
          </cell>
        </row>
        <row r="197">
          <cell r="A197" t="str">
            <v>Central, hot water only: Modulating condensing boiler (kW 70)</v>
          </cell>
          <cell r="H197" t="str">
            <v>'heat production, natural gas, at boiler condensing modulating &lt;100kW' (megajoule, CH, None)</v>
          </cell>
          <cell r="K197">
            <v>7.0099999999999996E-2</v>
          </cell>
        </row>
        <row r="198">
          <cell r="A198" t="str">
            <v>Combined with central heat generator: Electric heat pump water brine (24.9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Combined with central heat generator: Electric heat pump air water (60 kW)</v>
          </cell>
          <cell r="H199" t="str">
            <v>'heat production, air-water heat pump 10kW' (megajoule, CH, None)</v>
          </cell>
          <cell r="J199" t="str">
            <v>megajoule</v>
          </cell>
          <cell r="K199">
            <v>1.14E-2</v>
          </cell>
        </row>
        <row r="200">
          <cell r="A200" t="str">
            <v>Combined with central heat generator: Electric heat pump, air water (4.2 kW)</v>
          </cell>
          <cell r="H200" t="str">
            <v>'heat production, air-water heat pump 10kW' (megajoule, CH, None)</v>
          </cell>
          <cell r="J200" t="str">
            <v>megajoule</v>
          </cell>
          <cell r="K200">
            <v>1.14E-2</v>
          </cell>
        </row>
        <row r="201">
          <cell r="A201" t="str">
            <v>Near/ district heating from cogeneration</v>
          </cell>
          <cell r="H201" t="str">
            <v>heat, from municipal waste incineration to generic market for heat district or industrial, other than natural gas</v>
          </cell>
          <cell r="J201" t="str">
            <v>megajoule</v>
          </cell>
          <cell r="K201">
            <v>1.85E-4</v>
          </cell>
        </row>
        <row r="202">
          <cell r="A202" t="str">
            <v>Combined with central heat generator: Electric heat pump water brine (40.8 kW)</v>
          </cell>
          <cell r="H202" t="str">
            <v>heat production, borehole heat exchanger, brine-water heat pump 10kW</v>
          </cell>
          <cell r="J202" t="str">
            <v>megajoule</v>
          </cell>
          <cell r="K202">
            <v>8.2799999999999992E-3</v>
          </cell>
        </row>
        <row r="203">
          <cell r="A203" t="str">
            <v>Combined with central heat generator: Electric heat pump water brine (28.1 kW)</v>
          </cell>
          <cell r="H203" t="str">
            <v>heat production, borehole heat exchanger, brine-water heat pump 10kW</v>
          </cell>
          <cell r="J203" t="str">
            <v>megajoule</v>
          </cell>
          <cell r="K203">
            <v>8.2799999999999992E-3</v>
          </cell>
        </row>
        <row r="204">
          <cell r="A204" t="str">
            <v>wood chips</v>
          </cell>
          <cell r="H204" t="str">
            <v>heat production, wood chips from industry, at furnace 300kW, state-of-the-art 2014' (megajoule, CH, None)</v>
          </cell>
          <cell r="K204">
            <v>7.1700000000000002E-3</v>
          </cell>
        </row>
        <row r="205">
          <cell r="A205" t="str">
            <v>lorry</v>
          </cell>
          <cell r="H205" t="str">
            <v>'market for transport, freight, lorry 28 metric ton, fatty acid methyl ester 100%' (ton kilometer, CH, None)</v>
          </cell>
          <cell r="K205">
            <v>0.11509999999999999</v>
          </cell>
        </row>
        <row r="206">
          <cell r="A206" t="str">
            <v>Electric heat pump water brine (343 kW)</v>
          </cell>
          <cell r="H206" t="str">
            <v>heat production, borehole heat exchanger, brine-water heat pump 10kW</v>
          </cell>
          <cell r="J206" t="str">
            <v>megajoule</v>
          </cell>
          <cell r="K206">
            <v>8.2799999999999992E-3</v>
          </cell>
        </row>
        <row r="207">
          <cell r="A207" t="str">
            <v>District heating</v>
          </cell>
          <cell r="H207" t="str">
            <v>market for heat, district or industrial, other than natural gas' (megajoule, CH, None)</v>
          </cell>
          <cell r="K207">
            <v>2.7000000000000001E-3</v>
          </cell>
        </row>
        <row r="208">
          <cell r="A208" t="str">
            <v xml:space="preserve">Electric heat pump water brine </v>
          </cell>
          <cell r="H208" t="str">
            <v>heat production, borehole heat exchanger, brine-water heat pump 10kW</v>
          </cell>
          <cell r="J208" t="str">
            <v>megajoule</v>
          </cell>
          <cell r="K208">
            <v>8.2799999999999992E-3</v>
          </cell>
        </row>
        <row r="209">
          <cell r="A209" t="str">
            <v>Electric heat pump water brine (16.7 kW)</v>
          </cell>
          <cell r="H209" t="str">
            <v>heat production, borehole heat exchanger, brine-water heat pump 10kW</v>
          </cell>
          <cell r="J209" t="str">
            <v>megajoule</v>
          </cell>
          <cell r="K209">
            <v>8.2799999999999992E-3</v>
          </cell>
        </row>
        <row r="210">
          <cell r="A210" t="str">
            <v>Electric heat pump water brine (92 kW)</v>
          </cell>
          <cell r="H210" t="str">
            <v>heat production, borehole heat exchanger, brine-water heat pump 10kW</v>
          </cell>
          <cell r="J210" t="str">
            <v>megajoule</v>
          </cell>
          <cell r="K210">
            <v>8.2799999999999992E-3</v>
          </cell>
        </row>
        <row r="211">
          <cell r="A211" t="str">
            <v>Wood pellet heating (67.2 kW)</v>
          </cell>
          <cell r="H211" t="str">
            <v>heat production, wood pellet, at furnace 25kW' (megajoule, CH, None)</v>
          </cell>
          <cell r="K211">
            <v>1.3365E-2</v>
          </cell>
        </row>
        <row r="212">
          <cell r="A212" t="str">
            <v>Modulating condensating boiler (kW 200)</v>
          </cell>
          <cell r="H212" t="str">
            <v>'heat production, natural gas, at boiler condensing modulating &lt;100kW' (megajoule, CH, None)</v>
          </cell>
          <cell r="K212">
            <v>7.0099999999999996E-2</v>
          </cell>
        </row>
        <row r="213">
          <cell r="A213" t="str">
            <v>Electric heat pump water brine (24.9 kW)</v>
          </cell>
          <cell r="H213" t="str">
            <v>heat production, borehole heat exchanger, brine-water heat pump 10kW</v>
          </cell>
          <cell r="J213" t="str">
            <v>megajoule</v>
          </cell>
          <cell r="K213">
            <v>8.2799999999999992E-3</v>
          </cell>
        </row>
        <row r="214">
          <cell r="A214" t="str">
            <v>Electric heat pump, air water (4.2 kW)</v>
          </cell>
          <cell r="H214" t="str">
            <v>'heat production, air-water heat pump 10kW' (megajoule, CH, None)</v>
          </cell>
          <cell r="J214" t="str">
            <v>megajoule</v>
          </cell>
          <cell r="K214">
            <v>1.14E-2</v>
          </cell>
        </row>
        <row r="215">
          <cell r="A215" t="str">
            <v>Electric heat pump air water (92 kW)</v>
          </cell>
          <cell r="H215" t="str">
            <v>'heat production, air-water heat pump 10kW' (megajoule, CH, None)</v>
          </cell>
          <cell r="J215" t="str">
            <v>megajoule</v>
          </cell>
          <cell r="K215">
            <v>1.14E-2</v>
          </cell>
        </row>
        <row r="216">
          <cell r="A216" t="str">
            <v>Near/ district heating from cogeneration</v>
          </cell>
          <cell r="H216" t="str">
            <v>'heat production, natural gas, at boiler condensing modulating &lt;100kW' (megajoule, CH, None)</v>
          </cell>
          <cell r="K216">
            <v>7.0099999999999996E-2</v>
          </cell>
        </row>
        <row r="217">
          <cell r="A217" t="str">
            <v>Electric heat pump water brine (40.8 kW)</v>
          </cell>
          <cell r="H217" t="str">
            <v>heat production, borehole heat exchanger, brine-water heat pump 10kW</v>
          </cell>
          <cell r="J217" t="str">
            <v>megajoule</v>
          </cell>
          <cell r="K217">
            <v>8.2799999999999992E-3</v>
          </cell>
        </row>
        <row r="218">
          <cell r="A218" t="str">
            <v>Electric heat pump water brine (28.1 kW)</v>
          </cell>
          <cell r="H218" t="str">
            <v>heat production, borehole heat exchanger, brine-water heat pump 10kW</v>
          </cell>
          <cell r="J218" t="str">
            <v>megajoule</v>
          </cell>
          <cell r="K218">
            <v>8.2799999999999992E-3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B12" sqref="B12:B14"/>
    </sheetView>
  </sheetViews>
  <sheetFormatPr defaultRowHeight="14.5" x14ac:dyDescent="0.35"/>
  <cols>
    <col min="1" max="1" width="11.26953125" bestFit="1" customWidth="1"/>
    <col min="14" max="14" width="11.26953125" bestFit="1" customWidth="1"/>
  </cols>
  <sheetData>
    <row r="1" spans="1:24" x14ac:dyDescent="0.35">
      <c r="C1" s="79" t="s">
        <v>253</v>
      </c>
      <c r="D1" s="80"/>
      <c r="E1" s="79" t="s">
        <v>254</v>
      </c>
      <c r="F1" s="80"/>
      <c r="G1" s="79" t="s">
        <v>255</v>
      </c>
      <c r="H1" s="80"/>
      <c r="I1" s="79" t="s">
        <v>256</v>
      </c>
      <c r="J1" s="80"/>
      <c r="K1" s="79" t="s">
        <v>257</v>
      </c>
      <c r="L1" s="80"/>
      <c r="N1" s="53"/>
      <c r="O1" s="79" t="s">
        <v>253</v>
      </c>
      <c r="P1" s="80"/>
      <c r="Q1" s="79" t="s">
        <v>254</v>
      </c>
      <c r="R1" s="80"/>
      <c r="S1" s="79" t="s">
        <v>255</v>
      </c>
      <c r="T1" s="80"/>
      <c r="U1" s="79" t="s">
        <v>256</v>
      </c>
      <c r="V1" s="80"/>
      <c r="W1" s="79" t="s">
        <v>257</v>
      </c>
      <c r="X1" s="80"/>
    </row>
    <row r="2" spans="1:24" x14ac:dyDescent="0.35">
      <c r="C2" s="41" t="s">
        <v>263</v>
      </c>
      <c r="D2" s="42" t="s">
        <v>264</v>
      </c>
      <c r="E2" s="41" t="s">
        <v>263</v>
      </c>
      <c r="F2" s="42" t="s">
        <v>264</v>
      </c>
      <c r="G2" s="41" t="s">
        <v>263</v>
      </c>
      <c r="H2" s="42" t="s">
        <v>264</v>
      </c>
      <c r="I2" s="41" t="s">
        <v>263</v>
      </c>
      <c r="J2" s="42" t="s">
        <v>264</v>
      </c>
      <c r="K2" s="41" t="s">
        <v>263</v>
      </c>
      <c r="L2" s="42" t="s">
        <v>264</v>
      </c>
      <c r="N2" s="53"/>
      <c r="O2" s="41" t="s">
        <v>263</v>
      </c>
      <c r="P2" s="42" t="s">
        <v>264</v>
      </c>
      <c r="Q2" s="41" t="s">
        <v>263</v>
      </c>
      <c r="R2" s="42" t="s">
        <v>264</v>
      </c>
      <c r="S2" s="41" t="s">
        <v>263</v>
      </c>
      <c r="T2" s="42" t="s">
        <v>264</v>
      </c>
      <c r="U2" s="41" t="s">
        <v>263</v>
      </c>
      <c r="V2" s="42" t="s">
        <v>264</v>
      </c>
      <c r="W2" s="41" t="s">
        <v>263</v>
      </c>
      <c r="X2" s="42" t="s">
        <v>264</v>
      </c>
    </row>
    <row r="3" spans="1:24" x14ac:dyDescent="0.35">
      <c r="A3" s="81" t="s">
        <v>267</v>
      </c>
      <c r="B3" t="str">
        <f>'mfh01'!A248</f>
        <v>Floor</v>
      </c>
      <c r="C3" s="45">
        <f>'mfh01'!B248</f>
        <v>0.72899999999999998</v>
      </c>
      <c r="D3" s="46">
        <f>'mfh01'!C248</f>
        <v>0.89940222222222221</v>
      </c>
      <c r="E3" s="45">
        <f>'mfh02'!B125</f>
        <v>0.72899999999999998</v>
      </c>
      <c r="F3" s="46">
        <f>'mfh02'!C125</f>
        <v>0.77110333333333347</v>
      </c>
      <c r="G3" s="45">
        <f>'mfh03'!B151</f>
        <v>1.4</v>
      </c>
      <c r="H3" s="46">
        <f>'mfh03'!C151</f>
        <v>0.46064864583333331</v>
      </c>
      <c r="I3" s="45">
        <f>'mfh04'!B120</f>
        <v>0.69699999999999995</v>
      </c>
      <c r="J3" s="46">
        <f>'mfh04'!C120</f>
        <v>0.57974999999999999</v>
      </c>
      <c r="K3" s="45">
        <f>'mfh05'!B152</f>
        <v>1.1000000000000001</v>
      </c>
      <c r="L3" s="46">
        <f>'mfh05'!C152</f>
        <v>0.86040222222222218</v>
      </c>
      <c r="N3" s="53" t="s">
        <v>267</v>
      </c>
      <c r="O3" s="45">
        <f t="shared" ref="O3:X3" si="0">C11</f>
        <v>13.010400000000002</v>
      </c>
      <c r="P3" s="46">
        <f t="shared" si="0"/>
        <v>13.042683300765937</v>
      </c>
      <c r="Q3" s="45">
        <f t="shared" si="0"/>
        <v>15.5945</v>
      </c>
      <c r="R3" s="46">
        <f t="shared" si="0"/>
        <v>16.3325344485635</v>
      </c>
      <c r="S3" s="45">
        <f t="shared" si="0"/>
        <v>7.1540000000000008</v>
      </c>
      <c r="T3" s="46">
        <f t="shared" si="0"/>
        <v>8.1019232780809922</v>
      </c>
      <c r="U3" s="45">
        <f t="shared" si="0"/>
        <v>8.0174000000000003</v>
      </c>
      <c r="V3" s="46">
        <f t="shared" si="0"/>
        <v>8.181257712898427</v>
      </c>
      <c r="W3" s="45">
        <f t="shared" si="0"/>
        <v>4.4923999999999999</v>
      </c>
      <c r="X3" s="46">
        <f t="shared" si="0"/>
        <v>6.3651208452679731</v>
      </c>
    </row>
    <row r="4" spans="1:24" x14ac:dyDescent="0.35">
      <c r="A4" s="81"/>
      <c r="B4" t="str">
        <f>'mfh01'!A249</f>
        <v>Ceiling</v>
      </c>
      <c r="C4" s="45">
        <f>'mfh01'!B249</f>
        <v>4.38</v>
      </c>
      <c r="D4" s="46">
        <f>'mfh01'!C249</f>
        <v>2.0484502499999997</v>
      </c>
      <c r="E4" s="45">
        <f>'mfh02'!B126</f>
        <v>2.87</v>
      </c>
      <c r="F4" s="46">
        <f>'mfh02'!C126</f>
        <v>3.1205783666666669</v>
      </c>
      <c r="G4" s="45">
        <f>'mfh03'!B152</f>
        <v>1.21</v>
      </c>
      <c r="H4" s="46">
        <f>'mfh03'!C152</f>
        <v>1.82180875</v>
      </c>
      <c r="I4" s="45">
        <f>'mfh04'!B121</f>
        <v>2.66</v>
      </c>
      <c r="J4" s="46">
        <f>'mfh04'!C121</f>
        <v>1.4855390888888891</v>
      </c>
      <c r="K4" s="45">
        <f>'mfh05'!B153</f>
        <v>1.08</v>
      </c>
      <c r="L4" s="46">
        <f>'mfh05'!C153</f>
        <v>1.2378555555555555</v>
      </c>
      <c r="N4" s="53" t="s">
        <v>268</v>
      </c>
      <c r="O4" s="45">
        <f t="shared" ref="O4:X4" si="1">C15</f>
        <v>3.7260000000000004</v>
      </c>
      <c r="P4" s="46">
        <f t="shared" si="1"/>
        <v>3.5214841168141593</v>
      </c>
      <c r="Q4" s="45">
        <f t="shared" si="1"/>
        <v>2.8</v>
      </c>
      <c r="R4" s="46">
        <f t="shared" si="1"/>
        <v>3.2420518310502282</v>
      </c>
      <c r="S4" s="45">
        <f t="shared" si="1"/>
        <v>1.486</v>
      </c>
      <c r="T4" s="46">
        <f t="shared" si="1"/>
        <v>2.2101612352941178</v>
      </c>
      <c r="U4" s="45">
        <f t="shared" si="1"/>
        <v>4.76</v>
      </c>
      <c r="V4" s="46">
        <f t="shared" si="1"/>
        <v>3.4767703539697843</v>
      </c>
      <c r="W4" s="45">
        <f t="shared" si="1"/>
        <v>2.1520000000000001</v>
      </c>
      <c r="X4" s="46">
        <f t="shared" si="1"/>
        <v>3.500415576470588</v>
      </c>
    </row>
    <row r="5" spans="1:24" x14ac:dyDescent="0.35">
      <c r="A5" s="81"/>
      <c r="B5" t="str">
        <f>'mfh01'!A250</f>
        <v>External wall</v>
      </c>
      <c r="C5" s="45">
        <f>'mfh01'!B250</f>
        <v>1.06</v>
      </c>
      <c r="D5" s="46">
        <f>'mfh01'!C250</f>
        <v>2.564629222222222</v>
      </c>
      <c r="E5" s="45">
        <f>'mfh02'!B127</f>
        <v>6.02</v>
      </c>
      <c r="F5" s="46">
        <f>'mfh02'!C127</f>
        <v>6.1276554999999995</v>
      </c>
      <c r="G5" s="45">
        <f>'mfh03'!B153</f>
        <v>0.71799999999999997</v>
      </c>
      <c r="H5" s="46">
        <f>'mfh03'!C153</f>
        <v>1.5945754999999997</v>
      </c>
      <c r="I5" s="45">
        <f>'mfh04'!B122</f>
        <v>0.94399999999999995</v>
      </c>
      <c r="J5" s="46">
        <f>'mfh04'!C122</f>
        <v>2.3092583333333336</v>
      </c>
      <c r="K5" s="45">
        <f>'mfh05'!B154</f>
        <v>0.23499999999999999</v>
      </c>
      <c r="L5" s="46">
        <f>'mfh05'!C154</f>
        <v>0.88280530000000002</v>
      </c>
      <c r="N5" s="53"/>
      <c r="O5" s="41"/>
      <c r="P5" s="42"/>
      <c r="Q5" s="41"/>
      <c r="R5" s="42"/>
      <c r="S5" s="41"/>
      <c r="T5" s="42"/>
      <c r="U5" s="41"/>
      <c r="V5" s="42"/>
      <c r="W5" s="41"/>
      <c r="X5" s="42"/>
    </row>
    <row r="6" spans="1:24" x14ac:dyDescent="0.35">
      <c r="A6" s="81"/>
      <c r="B6" t="str">
        <f>'mfh01'!A251</f>
        <v>Internal wall</v>
      </c>
      <c r="C6" s="45">
        <f>'mfh01'!B251</f>
        <v>0.93200000000000005</v>
      </c>
      <c r="D6" s="46">
        <f>'mfh01'!C251</f>
        <v>0.77445416666666667</v>
      </c>
      <c r="E6" s="45">
        <f>'mfh02'!B128</f>
        <v>1.37</v>
      </c>
      <c r="F6" s="46">
        <f>'mfh02'!C128</f>
        <v>1.0967850000000001</v>
      </c>
      <c r="G6" s="45">
        <f>'mfh03'!B154</f>
        <v>0.49399999999999999</v>
      </c>
      <c r="H6" s="46">
        <f>'mfh03'!C154</f>
        <v>0.68378240000000001</v>
      </c>
      <c r="I6" s="45">
        <f>'mfh04'!B123</f>
        <v>0.379</v>
      </c>
      <c r="J6" s="46">
        <f>'mfh04'!C123</f>
        <v>0.88148333333333329</v>
      </c>
      <c r="K6" s="45">
        <f>'mfh05'!B155</f>
        <v>0.745</v>
      </c>
      <c r="L6" s="46">
        <f>'mfh05'!C155</f>
        <v>0.34137499999999998</v>
      </c>
      <c r="N6" s="53"/>
      <c r="O6" s="41"/>
      <c r="P6" s="42"/>
      <c r="Q6" s="41"/>
      <c r="R6" s="42"/>
      <c r="S6" s="41"/>
      <c r="T6" s="42"/>
      <c r="U6" s="41"/>
      <c r="V6" s="42"/>
      <c r="W6" s="41"/>
      <c r="X6" s="42"/>
    </row>
    <row r="7" spans="1:24" x14ac:dyDescent="0.35">
      <c r="A7" s="81"/>
      <c r="B7" t="str">
        <f>'mfh01'!A252</f>
        <v>Roof</v>
      </c>
      <c r="C7" s="45">
        <f>'mfh01'!B252</f>
        <v>3.92</v>
      </c>
      <c r="D7" s="46">
        <f>'mfh01'!C252</f>
        <v>4.7926416666666665</v>
      </c>
      <c r="E7" s="45">
        <f>'mfh02'!B129</f>
        <v>2.2999999999999998</v>
      </c>
      <c r="F7" s="46">
        <f>'mfh02'!C129</f>
        <v>2.9716871666666673</v>
      </c>
      <c r="G7" s="45">
        <f>'mfh03'!B155</f>
        <v>1.42</v>
      </c>
      <c r="H7" s="46">
        <f>'mfh03'!C155</f>
        <v>1.5252734458333332</v>
      </c>
      <c r="I7" s="45">
        <f>'mfh04'!B124</f>
        <v>2.15</v>
      </c>
      <c r="J7" s="46">
        <f>'mfh04'!C124</f>
        <v>1.4180164379084967</v>
      </c>
      <c r="K7" s="45">
        <f>'mfh05'!B156</f>
        <v>0.29699999999999999</v>
      </c>
      <c r="L7" s="46">
        <f>'mfh05'!C156</f>
        <v>1.3056583333333331</v>
      </c>
      <c r="N7" s="53"/>
      <c r="O7" s="41"/>
      <c r="P7" s="42"/>
      <c r="Q7" s="41"/>
      <c r="R7" s="42"/>
      <c r="S7" s="41"/>
      <c r="T7" s="42"/>
      <c r="U7" s="41"/>
      <c r="V7" s="42"/>
      <c r="W7" s="41"/>
      <c r="X7" s="42"/>
    </row>
    <row r="8" spans="1:24" x14ac:dyDescent="0.35">
      <c r="A8" s="81"/>
      <c r="B8" t="str">
        <f>'mfh01'!A253</f>
        <v>door</v>
      </c>
      <c r="C8" s="45">
        <f>'mfh01'!B253</f>
        <v>1.04E-2</v>
      </c>
      <c r="D8" s="46">
        <f>'mfh01'!C253</f>
        <v>8.9482434969160619E-3</v>
      </c>
      <c r="E8" s="45">
        <f>'mfh02'!B130</f>
        <v>1.54</v>
      </c>
      <c r="F8" s="46">
        <f>'mfh02'!C130</f>
        <v>1.6229498666666669</v>
      </c>
      <c r="G8" s="45">
        <f>'mfh03'!B156</f>
        <v>5.0999999999999997E-2</v>
      </c>
      <c r="H8" s="46">
        <f>'mfh03'!C156</f>
        <v>4.3987165775401071E-2</v>
      </c>
      <c r="I8" s="45">
        <f>'mfh04'!B125</f>
        <v>2.1399999999999999E-2</v>
      </c>
      <c r="J8" s="46">
        <f>'mfh04'!C125</f>
        <v>2.2192649737490626E-2</v>
      </c>
      <c r="K8" s="45">
        <f>'mfh05'!B157</f>
        <v>1.54E-2</v>
      </c>
      <c r="L8" s="46">
        <f>'mfh05'!C157</f>
        <v>1.3313725490196077E-2</v>
      </c>
      <c r="N8" s="53"/>
      <c r="O8" s="41"/>
      <c r="P8" s="42"/>
      <c r="Q8" s="41"/>
      <c r="R8" s="42"/>
      <c r="S8" s="41"/>
      <c r="T8" s="42"/>
      <c r="U8" s="41"/>
      <c r="V8" s="42"/>
      <c r="W8" s="41"/>
      <c r="X8" s="42"/>
    </row>
    <row r="9" spans="1:24" x14ac:dyDescent="0.35">
      <c r="A9" s="81"/>
      <c r="B9" t="str">
        <f>'mfh01'!A254</f>
        <v>windows</v>
      </c>
      <c r="C9" s="45">
        <f>'mfh01'!B254</f>
        <v>1.06</v>
      </c>
      <c r="D9" s="46">
        <f>'mfh01'!C254</f>
        <v>1.6469498666666669</v>
      </c>
      <c r="E9" s="45">
        <f>'mfh02'!B131</f>
        <v>5.7500000000000002E-2</v>
      </c>
      <c r="F9" s="46">
        <f>'mfh02'!C131</f>
        <v>4.6949771689497717E-2</v>
      </c>
      <c r="G9" s="45">
        <f>'mfh03'!B157</f>
        <v>1.52</v>
      </c>
      <c r="H9" s="46">
        <f>'mfh03'!C157</f>
        <v>1.6229498666666669</v>
      </c>
      <c r="I9" s="45">
        <f>'mfh04'!B126</f>
        <v>0.58399999999999996</v>
      </c>
      <c r="J9" s="46">
        <f>'mfh04'!C126</f>
        <v>1.0506831999999999</v>
      </c>
      <c r="K9" s="45">
        <f>'mfh05'!B158</f>
        <v>0.65400000000000003</v>
      </c>
      <c r="L9" s="46">
        <f>'mfh05'!C158</f>
        <v>1.6229498666666669</v>
      </c>
      <c r="N9" s="53"/>
      <c r="O9" s="41"/>
      <c r="P9" s="42"/>
      <c r="Q9" s="41"/>
      <c r="R9" s="42"/>
      <c r="S9" s="41"/>
      <c r="T9" s="42"/>
      <c r="U9" s="41"/>
      <c r="V9" s="42"/>
      <c r="W9" s="41"/>
      <c r="X9" s="42"/>
    </row>
    <row r="10" spans="1:24" x14ac:dyDescent="0.35">
      <c r="A10" s="81"/>
      <c r="B10" t="str">
        <f>'mfh01'!A255</f>
        <v>transport</v>
      </c>
      <c r="C10" s="45">
        <f>'mfh01'!B255</f>
        <v>0.91900000000000004</v>
      </c>
      <c r="D10" s="46">
        <f>'mfh01'!C255</f>
        <v>0.30720766282457762</v>
      </c>
      <c r="E10" s="45">
        <f>'mfh02'!B132</f>
        <v>0.70799999999999996</v>
      </c>
      <c r="F10" s="46">
        <f>'mfh02'!C132</f>
        <v>0.57482544354066778</v>
      </c>
      <c r="G10" s="45">
        <f>'mfh03'!B158</f>
        <v>0.34100000000000003</v>
      </c>
      <c r="H10" s="46">
        <f>'mfh03'!C158</f>
        <v>0.34889750397225938</v>
      </c>
      <c r="I10" s="45">
        <f>'mfh04'!B127</f>
        <v>0.58199999999999996</v>
      </c>
      <c r="J10" s="46">
        <f>'mfh04'!C127</f>
        <v>0.43433466969688195</v>
      </c>
      <c r="K10" s="45">
        <f>'mfh05'!B159</f>
        <v>0.36599999999999999</v>
      </c>
      <c r="L10" s="46">
        <f>'mfh05'!C159</f>
        <v>0.10076084199999998</v>
      </c>
      <c r="N10" s="53"/>
      <c r="O10" s="41"/>
      <c r="P10" s="42"/>
      <c r="Q10" s="41"/>
      <c r="R10" s="42"/>
      <c r="S10" s="41"/>
      <c r="T10" s="42"/>
      <c r="U10" s="41"/>
      <c r="V10" s="42"/>
      <c r="W10" s="41"/>
      <c r="X10" s="42"/>
    </row>
    <row r="11" spans="1:24" x14ac:dyDescent="0.35">
      <c r="A11" s="81"/>
      <c r="C11" s="49">
        <f>SUM(C3:C10)</f>
        <v>13.010400000000002</v>
      </c>
      <c r="D11" s="50">
        <f t="shared" ref="D11:L11" si="2">SUM(D3:D10)</f>
        <v>13.042683300765937</v>
      </c>
      <c r="E11" s="49">
        <f t="shared" si="2"/>
        <v>15.5945</v>
      </c>
      <c r="F11" s="50">
        <f t="shared" si="2"/>
        <v>16.3325344485635</v>
      </c>
      <c r="G11" s="49">
        <f t="shared" si="2"/>
        <v>7.1540000000000008</v>
      </c>
      <c r="H11" s="50">
        <f t="shared" si="2"/>
        <v>8.1019232780809922</v>
      </c>
      <c r="I11" s="49">
        <f t="shared" si="2"/>
        <v>8.0174000000000003</v>
      </c>
      <c r="J11" s="50">
        <f t="shared" si="2"/>
        <v>8.181257712898427</v>
      </c>
      <c r="K11" s="49">
        <f t="shared" si="2"/>
        <v>4.4923999999999999</v>
      </c>
      <c r="L11" s="50">
        <f t="shared" si="2"/>
        <v>6.3651208452679731</v>
      </c>
      <c r="N11" s="53"/>
      <c r="O11" s="41"/>
      <c r="P11" s="42"/>
      <c r="Q11" s="41"/>
      <c r="R11" s="42"/>
      <c r="S11" s="41"/>
      <c r="T11" s="42"/>
      <c r="U11" s="41"/>
      <c r="V11" s="42"/>
      <c r="W11" s="41"/>
      <c r="X11" s="42"/>
    </row>
    <row r="12" spans="1:24" x14ac:dyDescent="0.35">
      <c r="A12" s="81" t="s">
        <v>268</v>
      </c>
      <c r="B12" t="str">
        <f>'mfh01'!A256</f>
        <v>heating demand + electricity</v>
      </c>
      <c r="C12" s="45">
        <f>'mfh01'!B256</f>
        <v>2.12</v>
      </c>
      <c r="D12" s="46">
        <f>'mfh01'!C256</f>
        <v>2.2683601168141592</v>
      </c>
      <c r="E12" s="45">
        <f>'mfh02'!B133</f>
        <v>1.19</v>
      </c>
      <c r="F12" s="46">
        <f>'mfh02'!C133</f>
        <v>1.3522918310502283</v>
      </c>
      <c r="G12" s="45">
        <f>'mfh03'!B159</f>
        <v>1.1499999999999999</v>
      </c>
      <c r="H12" s="46">
        <f>'mfh03'!C159</f>
        <v>1.8894702352941177</v>
      </c>
      <c r="I12" s="45">
        <f>'mfh04'!B128</f>
        <v>2.77</v>
      </c>
      <c r="J12" s="46">
        <f>'mfh04'!C128</f>
        <v>2.4715783539697846</v>
      </c>
      <c r="K12" s="45">
        <f>'mfh05'!B160</f>
        <v>0.68200000000000005</v>
      </c>
      <c r="L12" s="46">
        <f>'mfh05'!C160</f>
        <v>1.8307991764705882</v>
      </c>
      <c r="N12" s="53"/>
      <c r="O12" s="41"/>
      <c r="P12" s="42"/>
      <c r="Q12" s="41"/>
      <c r="R12" s="42"/>
      <c r="S12" s="41"/>
      <c r="T12" s="42"/>
      <c r="U12" s="41"/>
      <c r="V12" s="42"/>
      <c r="W12" s="41"/>
      <c r="X12" s="42"/>
    </row>
    <row r="13" spans="1:24" x14ac:dyDescent="0.35">
      <c r="A13" s="81"/>
      <c r="B13" t="str">
        <f>'mfh01'!A257</f>
        <v>hot water</v>
      </c>
      <c r="C13" s="45">
        <f>'mfh01'!B257</f>
        <v>1.2</v>
      </c>
      <c r="D13" s="46">
        <f>'mfh01'!C257</f>
        <v>0.60526799999999992</v>
      </c>
      <c r="E13" s="45">
        <f>'mfh02'!B135</f>
        <v>0.84299999999999997</v>
      </c>
      <c r="F13" s="46">
        <f>'mfh02'!C135</f>
        <v>1.0797600000000001</v>
      </c>
      <c r="G13" s="45">
        <f>'mfh03'!B160</f>
        <v>0.23100000000000001</v>
      </c>
      <c r="H13" s="46">
        <f>'mfh03'!C160</f>
        <v>0.17222399999999999</v>
      </c>
      <c r="I13" s="45">
        <f>'mfh04'!B129</f>
        <v>1.99</v>
      </c>
      <c r="J13" s="46">
        <f>'mfh04'!C129</f>
        <v>1.0051919999999999</v>
      </c>
      <c r="K13" s="45">
        <f>'mfh05'!B161</f>
        <v>0.53500000000000003</v>
      </c>
      <c r="L13" s="46">
        <f>'mfh05'!C161</f>
        <v>0.84360000000000002</v>
      </c>
      <c r="N13" s="53"/>
      <c r="O13" s="41"/>
      <c r="P13" s="42"/>
      <c r="Q13" s="41"/>
      <c r="R13" s="42"/>
      <c r="S13" s="41"/>
      <c r="T13" s="42"/>
      <c r="U13" s="41"/>
      <c r="V13" s="42"/>
      <c r="W13" s="41"/>
      <c r="X13" s="42"/>
    </row>
    <row r="14" spans="1:24" x14ac:dyDescent="0.35">
      <c r="A14" s="81"/>
      <c r="B14" s="32" t="str">
        <f>'mfh01'!A258</f>
        <v>ventilation demand</v>
      </c>
      <c r="C14" s="45">
        <f>'mfh01'!B258</f>
        <v>0.40600000000000003</v>
      </c>
      <c r="D14" s="46">
        <f>'mfh01'!C258</f>
        <v>0.6478560000000001</v>
      </c>
      <c r="E14" s="45">
        <f>'mfh02'!B134</f>
        <v>0.76700000000000002</v>
      </c>
      <c r="F14" s="46">
        <f>'mfh02'!C134</f>
        <v>0.81</v>
      </c>
      <c r="G14" s="45">
        <f>'mfh03'!B161</f>
        <v>0.105</v>
      </c>
      <c r="H14" s="46">
        <f>'mfh03'!C161</f>
        <v>0.14846699999999999</v>
      </c>
      <c r="I14" s="45"/>
      <c r="J14" s="46"/>
      <c r="K14" s="45">
        <f>'mfh05'!B162</f>
        <v>0.93500000000000005</v>
      </c>
      <c r="L14" s="46">
        <f>'mfh05'!C162</f>
        <v>0.82601639999999998</v>
      </c>
      <c r="N14" s="53"/>
      <c r="O14" s="41"/>
      <c r="P14" s="42"/>
      <c r="Q14" s="41"/>
      <c r="R14" s="42"/>
      <c r="S14" s="41"/>
      <c r="T14" s="42"/>
      <c r="U14" s="41"/>
      <c r="V14" s="42"/>
      <c r="W14" s="41"/>
      <c r="X14" s="42"/>
    </row>
    <row r="15" spans="1:24" s="44" customFormat="1" x14ac:dyDescent="0.35">
      <c r="A15" s="82"/>
      <c r="C15" s="47">
        <f>SUM(C12:C14)</f>
        <v>3.7260000000000004</v>
      </c>
      <c r="D15" s="48">
        <f t="shared" ref="D15:L15" si="3">SUM(D12:D14)</f>
        <v>3.5214841168141593</v>
      </c>
      <c r="E15" s="47">
        <f t="shared" si="3"/>
        <v>2.8</v>
      </c>
      <c r="F15" s="48">
        <f t="shared" si="3"/>
        <v>3.2420518310502282</v>
      </c>
      <c r="G15" s="47">
        <f t="shared" si="3"/>
        <v>1.486</v>
      </c>
      <c r="H15" s="48">
        <f t="shared" si="3"/>
        <v>2.2101612352941178</v>
      </c>
      <c r="I15" s="47">
        <f t="shared" si="3"/>
        <v>4.76</v>
      </c>
      <c r="J15" s="48">
        <f t="shared" si="3"/>
        <v>3.4767703539697843</v>
      </c>
      <c r="K15" s="47">
        <f t="shared" si="3"/>
        <v>2.1520000000000001</v>
      </c>
      <c r="L15" s="48">
        <f t="shared" si="3"/>
        <v>3.500415576470588</v>
      </c>
      <c r="N15" s="54"/>
      <c r="O15" s="52"/>
      <c r="P15" s="55"/>
      <c r="Q15" s="52"/>
      <c r="R15" s="55"/>
      <c r="S15" s="52"/>
      <c r="T15" s="55"/>
      <c r="U15" s="52"/>
      <c r="V15" s="55"/>
      <c r="W15" s="52"/>
      <c r="X15" s="55"/>
    </row>
    <row r="43" spans="13:22" x14ac:dyDescent="0.35"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3:22" x14ac:dyDescent="0.35">
      <c r="M44" s="51"/>
      <c r="N44" s="51"/>
      <c r="O44" s="51"/>
      <c r="P44" s="51"/>
      <c r="Q44" s="51"/>
      <c r="R44" s="51"/>
      <c r="S44" s="51"/>
      <c r="T44" s="51"/>
      <c r="U44" s="51"/>
      <c r="V44" s="51"/>
    </row>
  </sheetData>
  <mergeCells count="12">
    <mergeCell ref="I1:J1"/>
    <mergeCell ref="K1:L1"/>
    <mergeCell ref="A12:A15"/>
    <mergeCell ref="A3:A11"/>
    <mergeCell ref="C1:D1"/>
    <mergeCell ref="E1:F1"/>
    <mergeCell ref="G1:H1"/>
    <mergeCell ref="W1:X1"/>
    <mergeCell ref="U1:V1"/>
    <mergeCell ref="S1:T1"/>
    <mergeCell ref="Q1:R1"/>
    <mergeCell ref="O1:P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"/>
  <sheetViews>
    <sheetView topLeftCell="A115" zoomScaleNormal="100" workbookViewId="0">
      <selection activeCell="C139" sqref="C139"/>
    </sheetView>
  </sheetViews>
  <sheetFormatPr defaultColWidth="11.54296875" defaultRowHeight="14.5" x14ac:dyDescent="0.35"/>
  <cols>
    <col min="1" max="1" width="35.453125" style="9" customWidth="1"/>
    <col min="2" max="2" width="17.26953125" style="9" customWidth="1"/>
    <col min="3" max="16384" width="11.54296875" style="9"/>
  </cols>
  <sheetData>
    <row r="1" spans="1:10" x14ac:dyDescent="0.3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215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14">
        <v>181</v>
      </c>
    </row>
    <row r="6" spans="1:10" x14ac:dyDescent="0.35">
      <c r="A6" s="2" t="s">
        <v>126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3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3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35">
      <c r="A9" s="2" t="s">
        <v>216</v>
      </c>
      <c r="B9" s="2">
        <v>0.1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0.752</v>
      </c>
      <c r="J9">
        <f>F9*B9*B$5*B$1/C9/1000</f>
        <v>1.0860000000000001</v>
      </c>
    </row>
    <row r="10" spans="1:10" x14ac:dyDescent="0.35">
      <c r="A10" s="2" t="s">
        <v>217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3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35">
      <c r="A12" s="2" t="s">
        <v>128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35">
      <c r="I13" s="29">
        <f>SUM(I5:I12)</f>
        <v>1.6581982749999997</v>
      </c>
    </row>
    <row r="14" spans="1:10" x14ac:dyDescent="0.35">
      <c r="A14" s="1" t="s">
        <v>215</v>
      </c>
      <c r="B14" s="1" t="s">
        <v>17</v>
      </c>
    </row>
    <row r="15" spans="1:10" x14ac:dyDescent="0.35">
      <c r="A15" s="2" t="s">
        <v>13</v>
      </c>
      <c r="B15" s="14">
        <v>201</v>
      </c>
    </row>
    <row r="16" spans="1:10" x14ac:dyDescent="0.3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3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3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35">
      <c r="I19" s="29">
        <f>SUM(I16:I18)</f>
        <v>0.62820833333333326</v>
      </c>
    </row>
    <row r="20" spans="1:10" x14ac:dyDescent="0.35">
      <c r="A20" s="1" t="s">
        <v>215</v>
      </c>
      <c r="B20" s="1" t="s">
        <v>23</v>
      </c>
    </row>
    <row r="21" spans="1:10" x14ac:dyDescent="0.35">
      <c r="A21" s="2" t="s">
        <v>13</v>
      </c>
      <c r="B21" s="14">
        <v>753</v>
      </c>
    </row>
    <row r="22" spans="1:10" x14ac:dyDescent="0.3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3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3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35">
      <c r="A25" s="2" t="s">
        <v>217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35">
      <c r="A26" s="2" t="s">
        <v>128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35">
      <c r="I27" s="29">
        <f>SUM(I22:I26)</f>
        <v>0.953287</v>
      </c>
    </row>
    <row r="28" spans="1:10" x14ac:dyDescent="0.35">
      <c r="A28" s="1" t="s">
        <v>215</v>
      </c>
      <c r="B28" s="1" t="s">
        <v>27</v>
      </c>
    </row>
    <row r="29" spans="1:10" x14ac:dyDescent="0.35">
      <c r="A29" s="2" t="s">
        <v>13</v>
      </c>
      <c r="B29" s="14">
        <v>171</v>
      </c>
    </row>
    <row r="30" spans="1:10" x14ac:dyDescent="0.3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3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3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0" x14ac:dyDescent="0.35">
      <c r="A33" s="2" t="s">
        <v>217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0" x14ac:dyDescent="0.35">
      <c r="A34" s="2" t="s">
        <v>128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0" x14ac:dyDescent="0.35">
      <c r="A35" s="30" t="s">
        <v>218</v>
      </c>
      <c r="B35" s="2">
        <v>2.5000000000000001E-2</v>
      </c>
      <c r="C35">
        <f>INDEX('[1]Component wise inventories'!B$2:B$190,MATCH($A35,'[1]Component wise inventories'!$A$2:$A$190,0))</f>
        <v>30</v>
      </c>
      <c r="D35" t="str">
        <f>INDEX('[1]Component wise inventories'!H$2:H$190,MATCH($A35,'[1]Component wise inventories'!$A$2:$A$190,0))</f>
        <v>Wood wool lightweight board, cement-bound</v>
      </c>
      <c r="E35">
        <f>INDEX('[1]Component wise inventories'!I$2:I$190,MATCH($A35,'[1]Component wise inventories'!$A$2:$A$190,0))</f>
        <v>400</v>
      </c>
      <c r="F35">
        <f>E35</f>
        <v>400</v>
      </c>
      <c r="G35" t="str">
        <f>INDEX('[1]Component wise inventories'!J$2:J$190,MATCH($A35,'[1]Component wise inventories'!$A$2:$A$190,0))</f>
        <v xml:space="preserve">kg </v>
      </c>
      <c r="H35">
        <f>INDEX('[1]Component wise inventories'!K$2:K$190,MATCH($A35,'[1]Component wise inventories'!$A$2:$A$190,0))</f>
        <v>0.55400000000000005</v>
      </c>
      <c r="I35">
        <f t="shared" ref="I35" si="26">B35*F35*H35*B$1/C35/B$1</f>
        <v>0.1846666666666667</v>
      </c>
      <c r="J35">
        <f>F35*B35*B$5*B$1/C35/1000</f>
        <v>3.62</v>
      </c>
    </row>
    <row r="36" spans="1:10" x14ac:dyDescent="0.35">
      <c r="I36" s="29">
        <f>SUM(I28:I35)</f>
        <v>2.0929536666666664</v>
      </c>
    </row>
    <row r="37" spans="1:10" x14ac:dyDescent="0.35">
      <c r="A37" s="1" t="s">
        <v>215</v>
      </c>
      <c r="B37" s="1" t="s">
        <v>39</v>
      </c>
    </row>
    <row r="38" spans="1:10" x14ac:dyDescent="0.35">
      <c r="A38" s="2" t="s">
        <v>13</v>
      </c>
      <c r="B38" s="14">
        <v>624.29999999999995</v>
      </c>
    </row>
    <row r="39" spans="1:10" x14ac:dyDescent="0.35">
      <c r="A39" s="2" t="s">
        <v>141</v>
      </c>
      <c r="B39" s="2">
        <v>1.4999999999999999E-2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Medium density fibreboard (MDF), UF bonded</v>
      </c>
      <c r="E39">
        <f>INDEX('[1]Component wise inventories'!I$2:I$170,MATCH($A39,'[1]Component wise inventories'!$A$2:$A$170,0))</f>
        <v>685</v>
      </c>
      <c r="F39">
        <f t="shared" ref="F39" si="27">E39</f>
        <v>685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1.04</v>
      </c>
      <c r="I39">
        <f>B39*F39*H39*B$1/C39/B$1</f>
        <v>0.35620000000000002</v>
      </c>
      <c r="J39">
        <f t="shared" ref="J39" si="28">F39*B39*B$5*B$1/C39/1000</f>
        <v>3.7195500000000004</v>
      </c>
    </row>
    <row r="40" spans="1:10" x14ac:dyDescent="0.35">
      <c r="A40" s="2" t="s">
        <v>128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0" x14ac:dyDescent="0.35">
      <c r="A41" s="2" t="s">
        <v>178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0" x14ac:dyDescent="0.35">
      <c r="A42" s="2" t="s">
        <v>219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0" x14ac:dyDescent="0.35">
      <c r="I43" s="29">
        <f>SUM(I39:I42)</f>
        <v>1.6943400000000002</v>
      </c>
    </row>
    <row r="44" spans="1:10" x14ac:dyDescent="0.35">
      <c r="A44" s="1" t="s">
        <v>215</v>
      </c>
      <c r="B44" s="1" t="s">
        <v>41</v>
      </c>
    </row>
    <row r="45" spans="1:10" x14ac:dyDescent="0.35">
      <c r="A45" s="2" t="s">
        <v>13</v>
      </c>
      <c r="B45" s="14">
        <v>271.3</v>
      </c>
    </row>
    <row r="46" spans="1:10" x14ac:dyDescent="0.35">
      <c r="A46" s="2" t="s">
        <v>220</v>
      </c>
      <c r="B46" s="2">
        <v>0.02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 t="shared" ref="F46:F47" si="33"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s="31">
        <v>0</v>
      </c>
      <c r="J46" s="31">
        <v>0</v>
      </c>
    </row>
    <row r="47" spans="1:10" x14ac:dyDescent="0.35">
      <c r="A47" s="2" t="s">
        <v>128</v>
      </c>
      <c r="B47" s="2">
        <v>0.2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rockwool</v>
      </c>
      <c r="E47">
        <f>INDEX('[1]Component wise inventories'!I$2:I$170,MATCH($A47,'[1]Component wise inventories'!$A$2:$A$170,0))</f>
        <v>60</v>
      </c>
      <c r="F47">
        <f t="shared" si="33"/>
        <v>60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0.45199999999999996</v>
      </c>
      <c r="J47">
        <f t="shared" ref="J47" si="34">F47*B47*B$5*B$1/C47/1000</f>
        <v>4.3440000000000003</v>
      </c>
    </row>
    <row r="48" spans="1:10" x14ac:dyDescent="0.35">
      <c r="A48" s="2" t="s">
        <v>178</v>
      </c>
      <c r="B48" s="2">
        <v>0.26500000000000001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sand-lime brick</v>
      </c>
      <c r="E48">
        <f>INDEX('[1]Component wise inventories'!I$2:I$170,MATCH($A48,'[1]Component wise inventories'!$A$2:$A$170,0))</f>
        <v>1400</v>
      </c>
      <c r="F48">
        <f>E48</f>
        <v>1400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0.13800000000000001</v>
      </c>
      <c r="I48">
        <f t="shared" ref="I48" si="35">B48*F48*H48*B$1/C48/B$1</f>
        <v>0.85330000000000017</v>
      </c>
      <c r="J48">
        <f>F48*B48*B$5*B$1/C48/1000</f>
        <v>67.150999999999996</v>
      </c>
    </row>
    <row r="49" spans="1:10" x14ac:dyDescent="0.35">
      <c r="I49" s="29">
        <f>SUM(I46:I48)</f>
        <v>1.3053000000000001</v>
      </c>
    </row>
    <row r="50" spans="1:10" x14ac:dyDescent="0.35">
      <c r="A50" s="1" t="s">
        <v>215</v>
      </c>
      <c r="B50" s="1" t="s">
        <v>46</v>
      </c>
    </row>
    <row r="51" spans="1:10" x14ac:dyDescent="0.35">
      <c r="A51" s="2" t="s">
        <v>13</v>
      </c>
      <c r="B51" s="14">
        <v>204.1</v>
      </c>
    </row>
    <row r="52" spans="1:10" x14ac:dyDescent="0.35">
      <c r="A52" s="2" t="s">
        <v>25</v>
      </c>
      <c r="B52" s="2">
        <v>0.125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:F53" si="36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0.95499999999999996</v>
      </c>
      <c r="J52">
        <f t="shared" ref="J52:J53" si="37">F52*B52*B$5*B$1/C52/1000</f>
        <v>1.3574999999999999</v>
      </c>
    </row>
    <row r="53" spans="1:10" x14ac:dyDescent="0.35">
      <c r="A53" s="2" t="s">
        <v>178</v>
      </c>
      <c r="B53" s="2">
        <v>0.2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sand-lime brick</v>
      </c>
      <c r="E53">
        <f>INDEX('[1]Component wise inventories'!I$2:I$170,MATCH($A53,'[1]Component wise inventories'!$A$2:$A$170,0))</f>
        <v>1400</v>
      </c>
      <c r="F53">
        <f t="shared" si="36"/>
        <v>1400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0.13800000000000001</v>
      </c>
      <c r="I53">
        <f>B53*F53*H53*B$1/C53/B$1</f>
        <v>0.64400000000000002</v>
      </c>
      <c r="J53">
        <f t="shared" si="37"/>
        <v>50.68</v>
      </c>
    </row>
    <row r="54" spans="1:10" x14ac:dyDescent="0.35">
      <c r="A54" s="2" t="s">
        <v>218</v>
      </c>
      <c r="B54" s="2">
        <v>2.5000000000000001E-2</v>
      </c>
      <c r="C54">
        <f>INDEX('[1]Component wise inventories'!B$2:B$190,MATCH($A54,'[1]Component wise inventories'!$A$2:$A$190,0))</f>
        <v>30</v>
      </c>
      <c r="D54" t="str">
        <f>INDEX('[1]Component wise inventories'!H$2:H$190,MATCH($A54,'[1]Component wise inventories'!$A$2:$A$190,0))</f>
        <v>Wood wool lightweight board, cement-bound</v>
      </c>
      <c r="E54">
        <f>INDEX('[1]Component wise inventories'!I$2:I$190,MATCH($A54,'[1]Component wise inventories'!$A$2:$A$190,0))</f>
        <v>400</v>
      </c>
      <c r="F54">
        <f>E54</f>
        <v>400</v>
      </c>
      <c r="G54" t="str">
        <f>INDEX('[1]Component wise inventories'!J$2:J$190,MATCH($A54,'[1]Component wise inventories'!$A$2:$A$190,0))</f>
        <v xml:space="preserve">kg </v>
      </c>
      <c r="H54">
        <f>INDEX('[1]Component wise inventories'!K$2:K$190,MATCH($A54,'[1]Component wise inventories'!$A$2:$A$190,0))</f>
        <v>0.55400000000000005</v>
      </c>
      <c r="I54">
        <f t="shared" ref="I54" si="38">B54*F54*H54*B$1/C54/B$1</f>
        <v>0.1846666666666667</v>
      </c>
      <c r="J54">
        <f>F54*B54*B$5*B$1/C54/1000</f>
        <v>3.62</v>
      </c>
    </row>
    <row r="55" spans="1:10" x14ac:dyDescent="0.35">
      <c r="I55" s="29">
        <f>SUM(I52:I54)</f>
        <v>1.7836666666666667</v>
      </c>
    </row>
    <row r="56" spans="1:10" x14ac:dyDescent="0.35">
      <c r="A56" s="1" t="s">
        <v>215</v>
      </c>
      <c r="B56" s="1" t="s">
        <v>48</v>
      </c>
    </row>
    <row r="57" spans="1:10" x14ac:dyDescent="0.35">
      <c r="A57" s="2" t="s">
        <v>13</v>
      </c>
      <c r="B57" s="14">
        <v>667</v>
      </c>
    </row>
    <row r="58" spans="1:10" x14ac:dyDescent="0.35">
      <c r="A58" s="2" t="s">
        <v>178</v>
      </c>
      <c r="B58" s="2">
        <v>0.14499999999999999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sand-lime brick</v>
      </c>
      <c r="E58">
        <f>INDEX('[1]Component wise inventories'!I$2:I$170,MATCH($A58,'[1]Component wise inventories'!$A$2:$A$170,0))</f>
        <v>1400</v>
      </c>
      <c r="F58">
        <f t="shared" ref="F58" si="39">E58</f>
        <v>1400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0.13800000000000001</v>
      </c>
      <c r="I58">
        <f>B58*F58*H58*B$1/C58/B$1</f>
        <v>0.46690000000000004</v>
      </c>
      <c r="J58">
        <f t="shared" ref="J58" si="40">F58*B58*B$5*B$1/C58/1000</f>
        <v>36.743000000000002</v>
      </c>
    </row>
    <row r="59" spans="1:10" x14ac:dyDescent="0.35">
      <c r="C59"/>
      <c r="D59"/>
      <c r="E59"/>
      <c r="F59"/>
      <c r="G59"/>
      <c r="H59"/>
      <c r="I59" s="29">
        <f>SUM(I58:I58)</f>
        <v>0.46690000000000004</v>
      </c>
      <c r="J59"/>
    </row>
    <row r="60" spans="1:10" x14ac:dyDescent="0.35">
      <c r="A60" s="1" t="s">
        <v>215</v>
      </c>
      <c r="B60" s="1" t="s">
        <v>49</v>
      </c>
    </row>
    <row r="61" spans="1:10" x14ac:dyDescent="0.35">
      <c r="A61" s="2" t="s">
        <v>13</v>
      </c>
      <c r="B61" s="14">
        <v>199</v>
      </c>
    </row>
    <row r="62" spans="1:10" x14ac:dyDescent="0.35">
      <c r="A62" s="2" t="s">
        <v>142</v>
      </c>
      <c r="B62" s="2">
        <v>0.2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civil engineering concrete (without reinforcement)</v>
      </c>
      <c r="E62">
        <f>INDEX('[1]Component wise inventories'!I$2:I$170,MATCH($A62,'[1]Component wise inventories'!$A$2:$A$170,0))</f>
        <v>2350</v>
      </c>
      <c r="F62">
        <f t="shared" ref="F62" si="41">E62</f>
        <v>2350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1.4E-2</v>
      </c>
      <c r="I62">
        <f>B62*F62*H62*B$1/C62/B$1</f>
        <v>0.10966666666666666</v>
      </c>
      <c r="J62">
        <f t="shared" ref="J62" si="42">F62*B62*B$5*B$1/C62/1000</f>
        <v>85.07</v>
      </c>
    </row>
    <row r="63" spans="1:10" x14ac:dyDescent="0.35">
      <c r="C63"/>
      <c r="D63"/>
      <c r="E63"/>
      <c r="F63"/>
      <c r="G63"/>
      <c r="H63"/>
      <c r="I63" s="29">
        <f>SUM(I62:I62)</f>
        <v>0.10966666666666666</v>
      </c>
      <c r="J63"/>
    </row>
    <row r="64" spans="1:10" x14ac:dyDescent="0.35">
      <c r="A64" s="1" t="s">
        <v>215</v>
      </c>
      <c r="B64" s="1" t="s">
        <v>52</v>
      </c>
    </row>
    <row r="65" spans="1:10" x14ac:dyDescent="0.35">
      <c r="A65" s="2" t="s">
        <v>13</v>
      </c>
      <c r="B65" s="14">
        <v>323</v>
      </c>
      <c r="E65"/>
      <c r="F65"/>
    </row>
    <row r="66" spans="1:10" x14ac:dyDescent="0.35">
      <c r="A66" s="2" t="s">
        <v>44</v>
      </c>
      <c r="B66" s="2">
        <v>5.0000000000000001E-3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4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2.3895833333333335E-2</v>
      </c>
      <c r="J66">
        <f t="shared" ref="J66" si="44">F66*B66*B$5*B$1/C66/1000</f>
        <v>1.67425</v>
      </c>
    </row>
    <row r="67" spans="1:10" x14ac:dyDescent="0.35">
      <c r="A67" s="2" t="s">
        <v>174</v>
      </c>
      <c r="B67" s="2">
        <v>2.5000000000000001E-2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 t="shared" ref="I67" si="45">B67*F67*H67*B$1/C67/B$1</f>
        <v>0.11947916666666666</v>
      </c>
      <c r="J67">
        <f>F67*B67*B$5*B$1/C67/1000</f>
        <v>8.3712499999999999</v>
      </c>
    </row>
    <row r="68" spans="1:10" x14ac:dyDescent="0.35">
      <c r="A68" s="2" t="s">
        <v>221</v>
      </c>
      <c r="B68" s="2">
        <v>2.1999999999999999E-2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Medium density fibreboard (MDF), UF bonded</v>
      </c>
      <c r="E68">
        <f>INDEX('[1]Component wise inventories'!I$2:I$170,MATCH($A68,'[1]Component wise inventories'!$A$2:$A$170,0))</f>
        <v>685</v>
      </c>
      <c r="F68">
        <f t="shared" ref="F68" si="46">E68</f>
        <v>685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1.04</v>
      </c>
      <c r="I68">
        <f>B68*F68*H68*B$1/C68/B$1</f>
        <v>0.52242666666666659</v>
      </c>
      <c r="J68">
        <f t="shared" ref="J68" si="47">F68*B68*B$5*B$1/C68/1000</f>
        <v>5.4553399999999996</v>
      </c>
    </row>
    <row r="69" spans="1:10" x14ac:dyDescent="0.35">
      <c r="A69" s="2" t="s">
        <v>222</v>
      </c>
      <c r="B69" s="2">
        <v>0.22</v>
      </c>
      <c r="C69">
        <f>INDEX('[1]Component wise inventories'!B$2:B$170,MATCH($A69,'[1]Component wise inventories'!$A$2:$A$170,0))</f>
        <v>60</v>
      </c>
      <c r="D69" t="str">
        <f>INDEX('[1]Component wise inventories'!H$2:H$170,MATCH($A69,'[1]Component wise inventories'!$A$2:$A$170,0))</f>
        <v>cellulose fibers</v>
      </c>
      <c r="E69" t="str">
        <f>INDEX('[1]Component wise inventories'!I$2:I$170,MATCH($A69,'[1]Component wise inventories'!$A$2:$A$170,0))</f>
        <v xml:space="preserve">35-60 </v>
      </c>
      <c r="F69" s="31">
        <v>45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0.25700000000000001</v>
      </c>
      <c r="I69">
        <f t="shared" ref="I69" si="48">B69*F69*H69*B$1/C69/B$1</f>
        <v>4.2405000000000005E-2</v>
      </c>
      <c r="J69">
        <f>F69*B69*B$5*B$1/C69/1000</f>
        <v>1.7919</v>
      </c>
    </row>
    <row r="70" spans="1:10" x14ac:dyDescent="0.35">
      <c r="A70" s="2" t="s">
        <v>98</v>
      </c>
      <c r="B70" s="2">
        <v>2.7E-2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Solid wood spruce / fir / larch, air dried, planed</v>
      </c>
      <c r="E70">
        <f>INDEX('[1]Component wise inventories'!I$2:I$170,MATCH($A70,'[1]Component wise inventories'!$A$2:$A$170,0))</f>
        <v>485</v>
      </c>
      <c r="F70">
        <f t="shared" ref="F70:F71" si="49">E70</f>
        <v>485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>B70*F70*H70*B$1/C70/B$1</f>
        <v>5.45625E-2</v>
      </c>
      <c r="J70">
        <f t="shared" ref="J70:J71" si="50">F70*B70*B$5*B$1/C70/1000</f>
        <v>4.7403900000000005</v>
      </c>
    </row>
    <row r="71" spans="1:10" x14ac:dyDescent="0.35">
      <c r="A71" s="2" t="s">
        <v>147</v>
      </c>
      <c r="B71" s="2">
        <v>0.03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Glued laminated timber, UF bonded, dry area</v>
      </c>
      <c r="E71">
        <f>INDEX('[1]Component wise inventories'!I$2:I$170,MATCH($A71,'[1]Component wise inventories'!$A$2:$A$170,0))</f>
        <v>470</v>
      </c>
      <c r="F71">
        <f t="shared" si="49"/>
        <v>470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0.44600000000000001</v>
      </c>
      <c r="I71">
        <f>B71*F71*H71*B$1/C71/B$1</f>
        <v>0.20962</v>
      </c>
      <c r="J71">
        <f t="shared" si="50"/>
        <v>5.1041999999999996</v>
      </c>
    </row>
    <row r="72" spans="1:10" x14ac:dyDescent="0.35">
      <c r="A72" s="2" t="s">
        <v>223</v>
      </c>
      <c r="B72" s="2">
        <v>0.06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 t="shared" ref="I72" si="51">B72*F72*H72*B$1/C72/B$1</f>
        <v>0.41924</v>
      </c>
      <c r="J72">
        <f>F72*B72*B$5*B$1/C72/1000</f>
        <v>10.208399999999999</v>
      </c>
    </row>
    <row r="73" spans="1:10" x14ac:dyDescent="0.35">
      <c r="I73" s="29">
        <f>SUM(I65:I72)</f>
        <v>1.3916291666666667</v>
      </c>
    </row>
    <row r="74" spans="1:10" x14ac:dyDescent="0.35">
      <c r="A74" s="1" t="s">
        <v>215</v>
      </c>
      <c r="B74" s="1" t="s">
        <v>54</v>
      </c>
    </row>
    <row r="75" spans="1:10" x14ac:dyDescent="0.35">
      <c r="A75" s="2" t="s">
        <v>13</v>
      </c>
      <c r="B75" s="14">
        <v>90</v>
      </c>
    </row>
    <row r="76" spans="1:10" x14ac:dyDescent="0.35">
      <c r="A76" s="2" t="s">
        <v>126</v>
      </c>
      <c r="B76" s="2">
        <v>1E-3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Bitumen emulsion, 1 coat</v>
      </c>
      <c r="E76">
        <f>INDEX('[1]Component wise inventories'!I$2:I$170,MATCH($A76,'[1]Component wise inventories'!$A$2:$A$170,0))</f>
        <v>0.25</v>
      </c>
      <c r="F76">
        <f t="shared" ref="F76" si="52">E76</f>
        <v>0.25</v>
      </c>
      <c r="G76" t="str">
        <f>INDEX('[1]Component wise inventories'!J$2:J$170,MATCH($A76,'[1]Component wise inventories'!$A$2:$A$170,0))</f>
        <v xml:space="preserve">m2 </v>
      </c>
      <c r="H76">
        <f>INDEX('[1]Component wise inventories'!K$2:K$170,MATCH($A76,'[1]Component wise inventories'!$A$2:$A$170,0))</f>
        <v>0.70599999999999996</v>
      </c>
      <c r="I76">
        <f>B76*F76*H76*B$1/C76/B$1</f>
        <v>2.9416666666666663E-6</v>
      </c>
      <c r="J76">
        <f t="shared" ref="J76" si="53">F76*B76*B$5*B$1/C76/1000</f>
        <v>4.5249999999999995E-5</v>
      </c>
    </row>
    <row r="77" spans="1:10" x14ac:dyDescent="0.35">
      <c r="A77" s="2" t="s">
        <v>180</v>
      </c>
      <c r="B77" s="2">
        <v>0.05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cement plaster</v>
      </c>
      <c r="E77">
        <f>INDEX('[1]Component wise inventories'!I$2:I$170,MATCH($A77,'[1]Component wise inventories'!$A$2:$A$170,0))</f>
        <v>1550</v>
      </c>
      <c r="F77">
        <f>E77</f>
        <v>1550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0.26900000000000002</v>
      </c>
      <c r="I77">
        <f t="shared" ref="I77" si="54">B77*F77*H77*B$1/C77/B$1</f>
        <v>0.69491666666666663</v>
      </c>
      <c r="J77">
        <f>F77*B77*B$5*B$1/C77/1000</f>
        <v>28.055</v>
      </c>
    </row>
    <row r="78" spans="1:10" x14ac:dyDescent="0.35">
      <c r="A78" s="2" t="s">
        <v>24</v>
      </c>
      <c r="B78" s="2">
        <v>0.25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:F79" si="55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0.13708333333333333</v>
      </c>
      <c r="J78">
        <f t="shared" ref="J78:J79" si="56">F78*B78*B$5*B$1/C78/1000</f>
        <v>106.33750000000001</v>
      </c>
    </row>
    <row r="79" spans="1:10" x14ac:dyDescent="0.35">
      <c r="A79" s="2" t="s">
        <v>146</v>
      </c>
      <c r="B79" s="2">
        <v>0.155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broken gravel</v>
      </c>
      <c r="E79">
        <f>INDEX('[1]Component wise inventories'!I$2:I$170,MATCH($A79,'[1]Component wise inventories'!$A$2:$A$170,0))</f>
        <v>2000</v>
      </c>
      <c r="F79">
        <f t="shared" si="55"/>
        <v>2000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1.2999999999999999E-2</v>
      </c>
      <c r="I79">
        <f>B79*F79*H79*B$1/C79/B$1</f>
        <v>6.7166666666666666E-2</v>
      </c>
      <c r="J79">
        <f t="shared" si="56"/>
        <v>56.11</v>
      </c>
    </row>
    <row r="80" spans="1:10" x14ac:dyDescent="0.35">
      <c r="A80" s="2" t="s">
        <v>128</v>
      </c>
      <c r="B80" s="2">
        <v>7.4999999999999997E-2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>
        <f>INDEX('[1]Component wise inventories'!I$2:I$170,MATCH($A80,'[1]Component wise inventories'!$A$2:$A$170,0))</f>
        <v>60</v>
      </c>
      <c r="F80">
        <f>E80</f>
        <v>60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 t="shared" ref="I80" si="57">B80*F80*H80*B$1/C80/B$1</f>
        <v>0.16949999999999996</v>
      </c>
      <c r="J80">
        <f>F80*B80*B$5*B$1/C80/1000</f>
        <v>1.629</v>
      </c>
    </row>
    <row r="81" spans="1:11" x14ac:dyDescent="0.35">
      <c r="A81"/>
      <c r="B81"/>
      <c r="I81" s="29">
        <f>SUM(I76:I80)</f>
        <v>1.0686696083333334</v>
      </c>
    </row>
    <row r="82" spans="1:11" x14ac:dyDescent="0.35">
      <c r="A82" s="1" t="s">
        <v>215</v>
      </c>
      <c r="B82" s="1" t="s">
        <v>192</v>
      </c>
    </row>
    <row r="83" spans="1:11" x14ac:dyDescent="0.35">
      <c r="A83" s="1" t="s">
        <v>224</v>
      </c>
      <c r="B83" s="1">
        <v>3.64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Precast concrete part, normal concrete, ex works</v>
      </c>
      <c r="E83">
        <f>INDEX('[1]Component wise inventories'!I$2:I$170,MATCH($A83,'[1]Component wise inventories'!$A$2:$A$170,0))</f>
        <v>2500</v>
      </c>
      <c r="F83">
        <f t="shared" ref="F83" si="58">E83</f>
        <v>2500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0.17199999999999999</v>
      </c>
      <c r="I83">
        <f>B83*F83*H83*B$1/C83/B$1</f>
        <v>26.086666666666662</v>
      </c>
      <c r="J83">
        <f t="shared" ref="J83" si="59">F83*B83*B$5*B$1/C83/1000</f>
        <v>1647.1</v>
      </c>
    </row>
    <row r="84" spans="1:11" x14ac:dyDescent="0.35">
      <c r="C84"/>
      <c r="D84"/>
      <c r="E84"/>
      <c r="F84"/>
      <c r="G84"/>
      <c r="H84"/>
      <c r="I84" s="29">
        <f>SUM(I83:I83)</f>
        <v>26.086666666666662</v>
      </c>
      <c r="J84"/>
    </row>
    <row r="85" spans="1:11" x14ac:dyDescent="0.35">
      <c r="A85" s="1" t="s">
        <v>215</v>
      </c>
      <c r="B85" s="1" t="s">
        <v>225</v>
      </c>
    </row>
    <row r="86" spans="1:11" x14ac:dyDescent="0.35">
      <c r="A86" s="1" t="s">
        <v>13</v>
      </c>
      <c r="B86" s="1">
        <v>19.2</v>
      </c>
    </row>
    <row r="87" spans="1:11" x14ac:dyDescent="0.35">
      <c r="A87" s="14" t="s">
        <v>213</v>
      </c>
      <c r="B87" s="1"/>
      <c r="C87">
        <f>INDEX('[1]Component wise inventories'!B$2:B$205,MATCH($A87,'[1]Component wise inventories'!$A$2:$A$205,0))</f>
        <v>30</v>
      </c>
      <c r="D87" t="str">
        <f>INDEX('[1]Component wise inventories'!H$2:H$205,MATCH($A87,'[1]Component wise inventories'!$A$2:$A$205,0))</f>
        <v>Exterior door, wood, glass insert</v>
      </c>
      <c r="E87" t="str">
        <f>INDEX('[1]Component wise inventories'!I$2:I$205,MATCH($A87,'[1]Component wise inventories'!$A$2:$A$205,0))</f>
        <v xml:space="preserve">- </v>
      </c>
      <c r="F87" t="str">
        <f>E87</f>
        <v xml:space="preserve">- </v>
      </c>
      <c r="G87" t="str">
        <f>INDEX('[1]Component wise inventories'!J$2:J$205,MATCH($A87,'[1]Component wise inventories'!$A$2:$A$205,0))</f>
        <v xml:space="preserve">m2 </v>
      </c>
      <c r="H87">
        <f>INDEX('[1]Component wise inventories'!K$2:K$205,MATCH($A87,'[1]Component wise inventories'!$A$2:$A$205,0))</f>
        <v>97.7</v>
      </c>
      <c r="I87" s="19">
        <f>H87*B$1/C87/B$1*B86/B103</f>
        <v>5.5828571428571429E-2</v>
      </c>
    </row>
    <row r="88" spans="1:11" x14ac:dyDescent="0.35">
      <c r="A88" s="1"/>
      <c r="B88" s="1"/>
    </row>
    <row r="89" spans="1:11" x14ac:dyDescent="0.35">
      <c r="A89" s="1" t="s">
        <v>215</v>
      </c>
      <c r="B89" s="1" t="s">
        <v>226</v>
      </c>
    </row>
    <row r="90" spans="1:11" x14ac:dyDescent="0.35">
      <c r="A90" s="1" t="s">
        <v>13</v>
      </c>
      <c r="B90" s="1">
        <v>11.8</v>
      </c>
    </row>
    <row r="91" spans="1:11" x14ac:dyDescent="0.35">
      <c r="A91" s="14" t="s">
        <v>62</v>
      </c>
      <c r="B91" s="1"/>
      <c r="C91">
        <f>INDEX('[1]Component wise inventories'!B$2:B$205,MATCH($A91,'[1]Component wise inventories'!$A$2:$A$205,0))</f>
        <v>30</v>
      </c>
      <c r="D91" t="str">
        <f>INDEX('[1]Component wise inventories'!H$2:H$205,MATCH($A91,'[1]Component wise inventories'!$A$2:$A$205,0))</f>
        <v>Exterior door, wood, aluminium-clad</v>
      </c>
      <c r="E91" t="str">
        <f>INDEX('[1]Component wise inventories'!I$2:I$205,MATCH($A91,'[1]Component wise inventories'!$A$2:$A$205,0))</f>
        <v xml:space="preserve">- </v>
      </c>
      <c r="F91" t="str">
        <f>E91</f>
        <v xml:space="preserve">- </v>
      </c>
      <c r="G91" t="str">
        <f>INDEX('[1]Component wise inventories'!J$2:J$205,MATCH($A91,'[1]Component wise inventories'!$A$2:$A$205,0))</f>
        <v xml:space="preserve">m2 </v>
      </c>
      <c r="H91">
        <f>INDEX('[1]Component wise inventories'!K$2:K$205,MATCH($A91,'[1]Component wise inventories'!$A$2:$A$205,0))</f>
        <v>77.599999999999994</v>
      </c>
      <c r="I91" s="19">
        <f>H91*B$1/C91/B$1*B90/B103</f>
        <v>2.7252380952380952E-2</v>
      </c>
    </row>
    <row r="92" spans="1:11" x14ac:dyDescent="0.35">
      <c r="A92"/>
      <c r="B92"/>
    </row>
    <row r="93" spans="1:11" x14ac:dyDescent="0.35">
      <c r="A93" s="1" t="s">
        <v>215</v>
      </c>
      <c r="B93" s="1" t="s">
        <v>181</v>
      </c>
    </row>
    <row r="94" spans="1:11" x14ac:dyDescent="0.35">
      <c r="A94" s="1" t="s">
        <v>64</v>
      </c>
      <c r="B94" s="1">
        <v>69</v>
      </c>
    </row>
    <row r="95" spans="1:11" x14ac:dyDescent="0.35">
      <c r="A95" s="1" t="s">
        <v>227</v>
      </c>
      <c r="B95" s="1"/>
      <c r="C95">
        <f>INDEX('[1]Component wise inventories'!B$2:B$194,MATCH($A95,'[1]Component wise inventories'!$A$2:$A$189,0))</f>
        <v>30</v>
      </c>
      <c r="D95" t="str">
        <f>INDEX('[1]Component wise inventories'!H$2:H$194,MATCH($A95,'[1]Component wise inventories'!$A$2:$A$189,0))</f>
        <v>'window frame production, wood-metal, U=1.6 W/m2K' (kilogram, RoW, None)</v>
      </c>
      <c r="E95">
        <f>INDEX('[1]Component wise inventories'!I$2:I$194,MATCH($A95,'[1]Component wise inventories'!$A$2:$A$189,0))</f>
        <v>83.4</v>
      </c>
      <c r="F95">
        <f>E95</f>
        <v>83.4</v>
      </c>
      <c r="G95" t="str">
        <f>INDEX('[1]Component wise inventories'!J$2:J$194,MATCH($A95,'[1]Component wise inventories'!$A$2:$A$189,0))</f>
        <v>kg</v>
      </c>
      <c r="H95">
        <f>INDEX('[1]Component wise inventories'!K$2:K$194,MATCH($A95,'[1]Component wise inventories'!$A$2:$A$189,0))</f>
        <v>0.13719999999999999</v>
      </c>
      <c r="I95">
        <f>F95*H95*B$1/C95/B$1*K95</f>
        <v>7.6283199999999995E-2</v>
      </c>
      <c r="J95"/>
      <c r="K95" s="23">
        <v>0.2</v>
      </c>
    </row>
    <row r="96" spans="1:11" x14ac:dyDescent="0.35">
      <c r="C96">
        <v>30</v>
      </c>
      <c r="D96" t="s">
        <v>113</v>
      </c>
      <c r="E96" t="s">
        <v>110</v>
      </c>
      <c r="F96" t="s">
        <v>110</v>
      </c>
      <c r="G96" t="s">
        <v>111</v>
      </c>
      <c r="H96" s="22">
        <v>58</v>
      </c>
      <c r="I96">
        <f>H96*B$1/C96/B$1*K96</f>
        <v>1.5466666666666669</v>
      </c>
      <c r="J96"/>
      <c r="K96" s="23">
        <v>0.8</v>
      </c>
    </row>
    <row r="97" spans="1:11" x14ac:dyDescent="0.35">
      <c r="A97" s="1" t="s">
        <v>215</v>
      </c>
      <c r="B97" s="1" t="s">
        <v>182</v>
      </c>
      <c r="C97" s="11"/>
      <c r="D97" s="11"/>
      <c r="E97" s="11"/>
      <c r="F97" s="11"/>
      <c r="G97" s="11"/>
      <c r="H97" s="11"/>
      <c r="I97" s="19">
        <f>SUM(I95:I96)</f>
        <v>1.6229498666666669</v>
      </c>
      <c r="J97" s="11"/>
      <c r="K97" s="11"/>
    </row>
    <row r="98" spans="1:11" x14ac:dyDescent="0.35">
      <c r="A98" s="1" t="s">
        <v>64</v>
      </c>
      <c r="B98" s="1">
        <v>151</v>
      </c>
    </row>
    <row r="99" spans="1:11" x14ac:dyDescent="0.35">
      <c r="A99" s="1" t="s">
        <v>228</v>
      </c>
      <c r="B99" s="1"/>
      <c r="C99">
        <f>INDEX('[1]Component wise inventories'!B$2:B$194,MATCH($A99,'[1]Component wise inventories'!$A$2:$A$189,0))</f>
        <v>30</v>
      </c>
      <c r="D99" t="str">
        <f>INDEX('[1]Component wise inventories'!H$2:H$194,MATCH($A99,'[1]Component wise inventories'!$A$2:$A$189,0))</f>
        <v>'window frame production, wood-metal, U=1.6 W/m2K' (kilogram, RoW, None)</v>
      </c>
      <c r="E99">
        <f>INDEX('[1]Component wise inventories'!I$2:I$194,MATCH($A99,'[1]Component wise inventories'!$A$2:$A$189,0))</f>
        <v>83.4</v>
      </c>
      <c r="F99">
        <f>E99</f>
        <v>83.4</v>
      </c>
      <c r="G99" t="str">
        <f>INDEX('[1]Component wise inventories'!J$2:J$194,MATCH($A99,'[1]Component wise inventories'!$A$2:$A$189,0))</f>
        <v>kg</v>
      </c>
      <c r="H99">
        <f>INDEX('[1]Component wise inventories'!K$2:K$194,MATCH($A99,'[1]Component wise inventories'!$A$2:$A$189,0))</f>
        <v>0.13719999999999999</v>
      </c>
      <c r="I99">
        <f>F99*H99*B$1/C99/B$1*K99</f>
        <v>7.6283199999999995E-2</v>
      </c>
      <c r="J99"/>
      <c r="K99" s="23">
        <v>0.2</v>
      </c>
    </row>
    <row r="100" spans="1:11" x14ac:dyDescent="0.35">
      <c r="C100">
        <v>30</v>
      </c>
      <c r="D100" t="s">
        <v>252</v>
      </c>
      <c r="E100" s="32" t="s">
        <v>110</v>
      </c>
      <c r="F100" s="32" t="s">
        <v>110</v>
      </c>
      <c r="G100" t="s">
        <v>111</v>
      </c>
      <c r="H100" s="73">
        <v>36.54</v>
      </c>
      <c r="I100">
        <f>H100*B$1/C100/B$1*K100</f>
        <v>0.97440000000000004</v>
      </c>
      <c r="J100"/>
      <c r="K100" s="23">
        <v>0.8</v>
      </c>
    </row>
    <row r="101" spans="1:11" x14ac:dyDescent="0.35">
      <c r="A101" s="1" t="s">
        <v>215</v>
      </c>
      <c r="B101" s="56" t="s">
        <v>66</v>
      </c>
      <c r="C101" s="11"/>
      <c r="D101" s="11"/>
      <c r="E101" s="11"/>
      <c r="F101" s="11"/>
      <c r="G101" s="11"/>
      <c r="H101" s="11"/>
      <c r="I101" s="19">
        <f>SUM(I99:I100)</f>
        <v>1.0506831999999999</v>
      </c>
      <c r="J101" s="11"/>
      <c r="K101" s="11"/>
    </row>
    <row r="102" spans="1:11" x14ac:dyDescent="0.35">
      <c r="A102" s="1" t="s">
        <v>67</v>
      </c>
      <c r="B102" s="1">
        <v>10</v>
      </c>
    </row>
    <row r="103" spans="1:11" x14ac:dyDescent="0.35">
      <c r="A103" s="1" t="s">
        <v>68</v>
      </c>
      <c r="B103" s="1">
        <v>1120</v>
      </c>
    </row>
    <row r="104" spans="1:11" x14ac:dyDescent="0.35">
      <c r="A104" s="1" t="s">
        <v>69</v>
      </c>
      <c r="B104"/>
      <c r="C104"/>
      <c r="D104" t="str">
        <f>INDEX('[1]Component wise inventories'!H$2:H$194,MATCH($A104,'[1]Component wise inventories'!$A$2:$A$189,0))</f>
        <v>'market for electricity, low voltage'</v>
      </c>
      <c r="E104">
        <f>INDEX('[1]Component wise inventories'!I$2:I$194,MATCH($A104,'[1]Component wise inventories'!$A$2:$A$189,0))</f>
        <v>0</v>
      </c>
      <c r="F104">
        <f>E104</f>
        <v>0</v>
      </c>
      <c r="G104" t="str">
        <f>INDEX('[1]Component wise inventories'!J$2:J$194,MATCH($A104,'[1]Component wise inventories'!$A$2:$A$189,0))</f>
        <v>kWh</v>
      </c>
      <c r="H104">
        <f>INDEX('[1]Component wise inventories'!K$2:K$194,MATCH($A104,'[1]Component wise inventories'!$A$2:$A$189,0))</f>
        <v>4.4990000000000002E-2</v>
      </c>
      <c r="I104" s="19">
        <f>H104*B102*3500/B103</f>
        <v>1.4059375000000001</v>
      </c>
    </row>
    <row r="105" spans="1:11" x14ac:dyDescent="0.35">
      <c r="A105" s="1"/>
      <c r="B105" s="1"/>
    </row>
    <row r="106" spans="1:11" x14ac:dyDescent="0.35">
      <c r="A106" s="1"/>
      <c r="B106" s="1"/>
    </row>
    <row r="107" spans="1:11" x14ac:dyDescent="0.35">
      <c r="A107" s="1" t="s">
        <v>215</v>
      </c>
      <c r="B107" s="56" t="s">
        <v>70</v>
      </c>
    </row>
    <row r="108" spans="1:11" x14ac:dyDescent="0.35">
      <c r="A108" s="1" t="s">
        <v>71</v>
      </c>
      <c r="B108" s="1">
        <v>20.8</v>
      </c>
    </row>
    <row r="109" spans="1:11" x14ac:dyDescent="0.35">
      <c r="A109" s="1" t="s">
        <v>72</v>
      </c>
      <c r="B109" s="17" t="s">
        <v>229</v>
      </c>
    </row>
    <row r="110" spans="1:11" x14ac:dyDescent="0.35">
      <c r="A110" s="1" t="s">
        <v>74</v>
      </c>
      <c r="B110" s="17" t="s">
        <v>229</v>
      </c>
      <c r="C110"/>
      <c r="D110" t="str">
        <f>INDEX('[1]Component wise inventories'!H$2:H$221,MATCH($B110,'[1]Component wise inventories'!$A$2:$A$221,0))</f>
        <v>heat, from municipal waste incineration to generic market for heat district or industrial, other than natural gas</v>
      </c>
      <c r="E110">
        <f>INDEX('[1]Component wise inventories'!I$2:I$205,MATCH($B110,'[1]Component wise inventories'!$A$2:$A$205,0))</f>
        <v>0</v>
      </c>
      <c r="F110">
        <f>E110</f>
        <v>0</v>
      </c>
      <c r="G110" t="str">
        <f>INDEX('[1]Component wise inventories'!J$2:J$205,MATCH($B110,'[1]Component wise inventories'!$A$2:$A$205,0))</f>
        <v>megajoule</v>
      </c>
      <c r="H110">
        <f>INDEX('[1]Component wise inventories'!K$2:K$205,MATCH($B110,'[1]Component wise inventories'!$A$2:$A$205,0))</f>
        <v>1.85E-4</v>
      </c>
      <c r="I110" s="19">
        <f>H110*B108</f>
        <v>3.8480000000000003E-3</v>
      </c>
    </row>
    <row r="111" spans="1:11" x14ac:dyDescent="0.35">
      <c r="A111" s="1"/>
      <c r="B111" s="4" t="s">
        <v>197</v>
      </c>
    </row>
    <row r="112" spans="1:11" x14ac:dyDescent="0.35">
      <c r="A112" s="1"/>
      <c r="B112" s="1"/>
    </row>
    <row r="113" spans="1:10" x14ac:dyDescent="0.35">
      <c r="A113" s="1" t="s">
        <v>215</v>
      </c>
      <c r="B113" s="11" t="s">
        <v>76</v>
      </c>
      <c r="C113"/>
      <c r="D113"/>
      <c r="E113"/>
      <c r="F113"/>
      <c r="G113"/>
      <c r="H113"/>
      <c r="J113">
        <f>SUM(J19:J112)*50*2</f>
        <v>250667.06742500002</v>
      </c>
    </row>
    <row r="114" spans="1:10" x14ac:dyDescent="0.35">
      <c r="A114" s="1"/>
      <c r="B114" s="11" t="s">
        <v>77</v>
      </c>
      <c r="C114"/>
      <c r="D114" t="str">
        <f>INDEX('[1]Component wise inventories'!H$2:H$205,MATCH($B114,'[1]Component wise inventories'!$A$2:$A$205,0))</f>
        <v>'market for transport, freight, lorry 28 metric ton, fatty acid methyl ester 100%' (ton kilometer, CH, None)</v>
      </c>
      <c r="E114">
        <f>INDEX('[1]Component wise inventories'!I$2:I$205,MATCH($B114,'[1]Component wise inventories'!$A$2:$A$205,0))</f>
        <v>0</v>
      </c>
      <c r="F114">
        <f>E114</f>
        <v>0</v>
      </c>
      <c r="G114">
        <f>INDEX('[1]Component wise inventories'!J$2:J$205,MATCH($B114,'[1]Component wise inventories'!$A$2:$A$205,0))</f>
        <v>0</v>
      </c>
      <c r="H114">
        <f>INDEX('[1]Component wise inventories'!K$2:K$205,MATCH($B114,'[1]Component wise inventories'!$A$2:$A$205,0))</f>
        <v>0.11509999999999999</v>
      </c>
      <c r="I114" s="24">
        <f>J113*H114/B$1/B103</f>
        <v>0.42934195625918903</v>
      </c>
    </row>
    <row r="116" spans="1:10" s="11" customFormat="1" x14ac:dyDescent="0.35">
      <c r="A116" s="11" t="s">
        <v>11</v>
      </c>
      <c r="B116" s="56" t="s">
        <v>265</v>
      </c>
    </row>
    <row r="117" spans="1:10" s="11" customFormat="1" x14ac:dyDescent="0.35">
      <c r="A117" s="11" t="s">
        <v>275</v>
      </c>
      <c r="B117" s="11">
        <v>109.88</v>
      </c>
    </row>
    <row r="118" spans="1:10" s="11" customFormat="1" x14ac:dyDescent="0.35">
      <c r="A118" s="11" t="s">
        <v>270</v>
      </c>
      <c r="B118" s="5" t="s">
        <v>284</v>
      </c>
      <c r="D118" t="str">
        <f>INDEX('[1]Component wise inventories'!H$2:H$221,MATCH($B118,'[1]Component wise inventories'!$A$2:$A$221,0))</f>
        <v>heat, from municipal waste incineration to generic market for heat district or industrial, other than natural gas</v>
      </c>
      <c r="E118">
        <f>INDEX('[1]Component wise inventories'!I$2:I$221,MATCH($B118,'[1]Component wise inventories'!$A$2:$A$221,0))</f>
        <v>0</v>
      </c>
      <c r="F118">
        <f>E118</f>
        <v>0</v>
      </c>
      <c r="G118" t="str">
        <f>INDEX('[1]Component wise inventories'!J$2:J$221,MATCH($B118,'[1]Component wise inventories'!$A$2:$A$221,0))</f>
        <v>megajoule</v>
      </c>
      <c r="H118">
        <f>INDEX('[1]Component wise inventories'!K$2:K$221,MATCH($B118,'[1]Component wise inventories'!$A$2:$A$221,0))</f>
        <v>1.85E-4</v>
      </c>
      <c r="I118" s="19">
        <f>H118*B117</f>
        <v>2.03278E-2</v>
      </c>
    </row>
    <row r="119" spans="1:10" customFormat="1" x14ac:dyDescent="0.35">
      <c r="A119" s="5" t="s">
        <v>271</v>
      </c>
      <c r="B119" s="5" t="s">
        <v>285</v>
      </c>
      <c r="C119" s="5"/>
      <c r="D119" s="5"/>
      <c r="E119" s="5"/>
      <c r="F119" s="5"/>
      <c r="G119" s="5"/>
      <c r="H119" s="5"/>
      <c r="I119" s="5"/>
      <c r="J119" s="5"/>
    </row>
    <row r="120" spans="1:10" customFormat="1" ht="43.5" x14ac:dyDescent="0.35">
      <c r="A120" s="5" t="s">
        <v>274</v>
      </c>
      <c r="B120" s="4" t="s">
        <v>283</v>
      </c>
      <c r="C120" s="5"/>
      <c r="D120" s="5"/>
      <c r="E120" s="5"/>
      <c r="F120" s="5"/>
      <c r="G120" s="5"/>
      <c r="H120" s="5"/>
      <c r="I120" s="5"/>
      <c r="J120" s="5"/>
    </row>
    <row r="122" spans="1:10" customFormat="1" x14ac:dyDescent="0.35">
      <c r="A122" s="11" t="s">
        <v>11</v>
      </c>
      <c r="B122" s="56" t="s">
        <v>293</v>
      </c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35">
      <c r="A123" s="11" t="s">
        <v>290</v>
      </c>
      <c r="B123" s="5">
        <v>27.8</v>
      </c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35">
      <c r="A124" s="11" t="s">
        <v>69</v>
      </c>
      <c r="B124" s="5"/>
      <c r="C124" s="5"/>
      <c r="D124" t="str">
        <f>INDEX('[1]Component wise inventories'!H$2:H$194,MATCH($A124,'[1]Component wise inventories'!$A$2:$A$189,0))</f>
        <v>'market for electricity, low voltage'</v>
      </c>
      <c r="E124">
        <f>INDEX('[1]Component wise inventories'!I$2:I$194,MATCH($A124,'[1]Component wise inventories'!$A$2:$A$189,0))</f>
        <v>0</v>
      </c>
      <c r="F124">
        <f>E124</f>
        <v>0</v>
      </c>
      <c r="G124" t="str">
        <f>INDEX('[1]Component wise inventories'!J$2:J$194,MATCH($A124,'[1]Component wise inventories'!$A$2:$A$189,0))</f>
        <v>kWh</v>
      </c>
      <c r="H124">
        <f>INDEX('[1]Component wise inventories'!K$2:K$194,MATCH($A124,'[1]Component wise inventories'!$A$2:$A$189,0))</f>
        <v>4.4990000000000002E-2</v>
      </c>
      <c r="I124" s="19">
        <f>H124*B123</f>
        <v>1.2507220000000001</v>
      </c>
      <c r="J124" s="5"/>
    </row>
    <row r="125" spans="1:10" customForma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customForma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35">
      <c r="A127" s="5"/>
      <c r="B127" s="6" t="s">
        <v>118</v>
      </c>
      <c r="C127" s="6" t="s">
        <v>119</v>
      </c>
      <c r="D127" s="5"/>
      <c r="E127" s="5"/>
      <c r="F127" s="5"/>
      <c r="G127" s="5"/>
      <c r="H127" s="5"/>
      <c r="I127" s="5"/>
      <c r="J127" s="5"/>
    </row>
    <row r="128" spans="1:10" customFormat="1" x14ac:dyDescent="0.35">
      <c r="A128" s="5" t="s">
        <v>80</v>
      </c>
      <c r="B128" s="7">
        <v>0.873</v>
      </c>
      <c r="C128" s="7">
        <f>AVERAGE(I13,I19)</f>
        <v>1.1432033041666665</v>
      </c>
      <c r="D128" s="5"/>
      <c r="E128" s="5"/>
      <c r="F128" s="5"/>
      <c r="G128" s="5"/>
      <c r="H128" s="5"/>
      <c r="I128" s="5"/>
      <c r="J128" s="5"/>
    </row>
    <row r="129" spans="1:10" customFormat="1" x14ac:dyDescent="0.35">
      <c r="A129" s="5" t="s">
        <v>120</v>
      </c>
      <c r="B129" s="7">
        <v>2.5</v>
      </c>
      <c r="C129" s="7">
        <f>I27+I36</f>
        <v>3.0462406666666664</v>
      </c>
      <c r="D129" s="5"/>
      <c r="E129" s="5"/>
      <c r="F129" s="5"/>
      <c r="G129" s="5"/>
      <c r="H129" s="5"/>
      <c r="I129" s="5"/>
      <c r="J129" s="5"/>
    </row>
    <row r="130" spans="1:10" customFormat="1" x14ac:dyDescent="0.35">
      <c r="A130" s="5" t="s">
        <v>121</v>
      </c>
      <c r="B130" s="7">
        <v>1.69</v>
      </c>
      <c r="C130" s="7">
        <f>AVERAGE(I43,I49,I55)</f>
        <v>1.5944355555555558</v>
      </c>
      <c r="D130" s="5"/>
      <c r="E130" s="5"/>
      <c r="F130" s="5"/>
      <c r="G130" s="5"/>
      <c r="H130" s="5"/>
      <c r="I130" s="5"/>
      <c r="J130" s="5"/>
    </row>
    <row r="131" spans="1:10" customFormat="1" x14ac:dyDescent="0.35">
      <c r="A131" s="5" t="s">
        <v>122</v>
      </c>
      <c r="B131" s="7">
        <v>0.55600000000000005</v>
      </c>
      <c r="C131" s="7">
        <f>I59+I63</f>
        <v>0.57656666666666667</v>
      </c>
      <c r="D131" s="5"/>
      <c r="E131" s="5"/>
      <c r="F131" s="5"/>
      <c r="G131" s="5"/>
      <c r="H131" s="5"/>
      <c r="I131" s="5"/>
      <c r="J131" s="5"/>
    </row>
    <row r="132" spans="1:10" customFormat="1" x14ac:dyDescent="0.35">
      <c r="A132" s="5" t="s">
        <v>106</v>
      </c>
      <c r="B132" s="7">
        <v>2.72</v>
      </c>
      <c r="C132" s="7">
        <f>I73+I81</f>
        <v>2.460298775</v>
      </c>
      <c r="D132" s="5"/>
      <c r="E132" s="5"/>
      <c r="F132" s="5"/>
      <c r="G132" s="5"/>
      <c r="H132" s="5"/>
      <c r="I132" s="5"/>
      <c r="J132" s="5"/>
    </row>
    <row r="133" spans="1:10" customFormat="1" x14ac:dyDescent="0.35">
      <c r="A133" s="5" t="s">
        <v>124</v>
      </c>
      <c r="B133" s="20">
        <v>8.5500000000000007E-2</v>
      </c>
      <c r="C133" s="7">
        <f>I87+I91</f>
        <v>8.308095238095238E-2</v>
      </c>
      <c r="D133" s="5"/>
      <c r="E133" s="5"/>
      <c r="F133" s="5"/>
      <c r="G133" s="5"/>
      <c r="H133" s="5"/>
      <c r="I133" s="5"/>
      <c r="J133" s="5"/>
    </row>
    <row r="134" spans="1:10" customFormat="1" x14ac:dyDescent="0.35">
      <c r="A134" s="5" t="s">
        <v>123</v>
      </c>
      <c r="B134" s="7">
        <v>0.56999999999999995</v>
      </c>
      <c r="C134" s="7">
        <f>AVERAGE(I97,I101)</f>
        <v>1.3368165333333333</v>
      </c>
      <c r="D134" s="5"/>
      <c r="E134" s="5"/>
      <c r="F134" s="5"/>
      <c r="G134" s="5"/>
      <c r="H134" s="5"/>
      <c r="I134" s="5"/>
      <c r="J134" s="5"/>
    </row>
    <row r="135" spans="1:10" customFormat="1" x14ac:dyDescent="0.35">
      <c r="A135" s="5" t="s">
        <v>76</v>
      </c>
      <c r="B135" s="7">
        <v>0.72599999999999998</v>
      </c>
      <c r="C135" s="7">
        <f>I114</f>
        <v>0.42934195625918903</v>
      </c>
      <c r="D135" s="5"/>
      <c r="E135" s="5"/>
      <c r="F135" s="5"/>
      <c r="G135" s="5"/>
      <c r="H135" s="5"/>
      <c r="I135" s="5"/>
      <c r="J135" s="5"/>
    </row>
    <row r="136" spans="1:10" customFormat="1" x14ac:dyDescent="0.35">
      <c r="A136" s="5" t="s">
        <v>292</v>
      </c>
      <c r="B136" s="7">
        <v>1.32</v>
      </c>
      <c r="C136" s="7">
        <f>I118+I104</f>
        <v>1.4262653000000001</v>
      </c>
      <c r="D136" s="5"/>
      <c r="E136" s="5"/>
      <c r="F136" s="5"/>
      <c r="G136" s="5"/>
      <c r="H136" s="5"/>
      <c r="I136" s="5"/>
      <c r="J136" s="5"/>
    </row>
    <row r="137" spans="1:10" customFormat="1" x14ac:dyDescent="0.35">
      <c r="A137" s="5" t="s">
        <v>70</v>
      </c>
      <c r="B137" s="7">
        <v>0.59</v>
      </c>
      <c r="C137" s="7">
        <f>I110</f>
        <v>3.8480000000000003E-3</v>
      </c>
      <c r="D137" s="5"/>
      <c r="E137" s="5"/>
      <c r="F137" s="5"/>
      <c r="G137" s="5"/>
      <c r="H137" s="5"/>
      <c r="I137" s="5"/>
      <c r="J137" s="5"/>
    </row>
    <row r="138" spans="1:10" customFormat="1" x14ac:dyDescent="0.35">
      <c r="A138" s="5" t="s">
        <v>294</v>
      </c>
      <c r="B138" s="7">
        <v>0.88800000000000001</v>
      </c>
      <c r="C138" s="7">
        <f>I124</f>
        <v>1.2507220000000001</v>
      </c>
      <c r="D138" s="5"/>
      <c r="E138" s="5"/>
      <c r="F138" s="5"/>
      <c r="G138" s="5"/>
      <c r="H138" s="5"/>
      <c r="I138" s="5"/>
      <c r="J138" s="5"/>
    </row>
    <row r="139" spans="1:10" customForma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customForma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customForma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customForma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0"/>
  <sheetViews>
    <sheetView topLeftCell="A109" zoomScaleNormal="100" workbookViewId="0">
      <selection activeCell="C134" sqref="C134"/>
    </sheetView>
  </sheetViews>
  <sheetFormatPr defaultColWidth="11.54296875" defaultRowHeight="14.5" x14ac:dyDescent="0.35"/>
  <cols>
    <col min="1" max="1" width="46.1796875" style="26" customWidth="1"/>
    <col min="2" max="2" width="13.453125" style="26" customWidth="1"/>
    <col min="3" max="3" width="11.54296875" style="26"/>
    <col min="4" max="4" width="31.1796875" style="26" customWidth="1"/>
    <col min="5" max="16384" width="11.54296875" style="26"/>
  </cols>
  <sheetData>
    <row r="1" spans="1:10" x14ac:dyDescent="0.3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35">
      <c r="A4" s="11" t="s">
        <v>230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35">
      <c r="A5" s="2" t="s">
        <v>13</v>
      </c>
      <c r="B5" s="14">
        <v>387</v>
      </c>
    </row>
    <row r="6" spans="1:10" x14ac:dyDescent="0.35">
      <c r="A6" s="2" t="s">
        <v>82</v>
      </c>
      <c r="B6" s="2">
        <v>0.25</v>
      </c>
      <c r="C6" s="27">
        <f>INDEX('[1]Component wise inventories'!B$2:B$170,MATCH($A6,'[1]Component wise inventories'!$A$2:$A$170,0))</f>
        <v>60</v>
      </c>
      <c r="D6" s="27" t="str">
        <f>INDEX('[1]Component wise inventories'!H$2:H$170,MATCH($A6,'[1]Component wise inventories'!$A$2:$A$170,0))</f>
        <v>civil engineering concrete (without reinforcement)</v>
      </c>
      <c r="E6" s="27">
        <f>INDEX('[1]Component wise inventories'!I$2:I$170,MATCH($A6,'[1]Component wise inventories'!$A$2:$A$170,0))</f>
        <v>2350</v>
      </c>
      <c r="F6" s="27">
        <f t="shared" ref="F6" si="0">E6</f>
        <v>2350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1.4E-2</v>
      </c>
      <c r="I6" s="27">
        <f>B6*F6*H6*B$1/C6/B$1</f>
        <v>0.13708333333333333</v>
      </c>
      <c r="J6" s="27">
        <f t="shared" ref="J6" si="1">F6*B6*B$5*B$1/C6/1000</f>
        <v>227.36250000000001</v>
      </c>
    </row>
    <row r="7" spans="1:10" x14ac:dyDescent="0.35">
      <c r="A7" s="2" t="s">
        <v>60</v>
      </c>
      <c r="B7" s="2">
        <v>0.3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foam glass gravel</v>
      </c>
      <c r="E7" s="27">
        <f>INDEX('[1]Component wise inventories'!I$2:I$170,MATCH($A7,'[1]Component wise inventories'!$A$2:$A$170,0))</f>
        <v>150</v>
      </c>
      <c r="F7" s="27">
        <f>E7</f>
        <v>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0.155</v>
      </c>
      <c r="I7" s="27">
        <f t="shared" ref="I7" si="2">B7*F7*H7*B$1/C7/B$1</f>
        <v>0.11624999999999999</v>
      </c>
      <c r="J7" s="27">
        <f>F7*B7*B$5*B$1/C7/1000</f>
        <v>17.414999999999999</v>
      </c>
    </row>
    <row r="8" spans="1:10" x14ac:dyDescent="0.35">
      <c r="I8" s="68">
        <f>SUM(I6:I7)</f>
        <v>0.2533333333333333</v>
      </c>
    </row>
    <row r="9" spans="1:10" x14ac:dyDescent="0.35">
      <c r="A9" s="11" t="s">
        <v>230</v>
      </c>
      <c r="B9" s="11" t="s">
        <v>17</v>
      </c>
    </row>
    <row r="10" spans="1:10" x14ac:dyDescent="0.35">
      <c r="A10" s="2" t="s">
        <v>13</v>
      </c>
      <c r="B10" s="14">
        <v>242</v>
      </c>
    </row>
    <row r="11" spans="1:10" x14ac:dyDescent="0.35">
      <c r="A11" s="2" t="s">
        <v>231</v>
      </c>
      <c r="B11" s="2">
        <v>0.06</v>
      </c>
      <c r="C11" s="27">
        <f>INDEX('[1]Component wise inventories'!B$2:B$170,MATCH($A11,'[1]Component wise inventories'!$A$2:$A$170,0))</f>
        <v>60</v>
      </c>
      <c r="D11" s="27" t="str">
        <f>INDEX('[1]Component wise inventories'!H$2:H$170,MATCH($A11,'[1]Component wise inventories'!$A$2:$A$170,0))</f>
        <v>Underlay anhydrite, 60 mm</v>
      </c>
      <c r="E11" s="27">
        <f>INDEX('[1]Component wise inventories'!I$2:I$170,MATCH($A11,'[1]Component wise inventories'!$A$2:$A$170,0))</f>
        <v>2000</v>
      </c>
      <c r="F11" s="27">
        <f t="shared" ref="F11" si="3">E11</f>
        <v>2000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8.6999999999999994E-2</v>
      </c>
      <c r="I11" s="27">
        <f>B11*F11*H11*B$1/C11/B$1</f>
        <v>0.17399999999999999</v>
      </c>
      <c r="J11" s="27">
        <f t="shared" ref="J11" si="4">F11*B11*B$5*B$1/C11/1000</f>
        <v>46.44</v>
      </c>
    </row>
    <row r="12" spans="1:10" x14ac:dyDescent="0.35">
      <c r="A12" s="2" t="s">
        <v>82</v>
      </c>
      <c r="B12" s="2">
        <v>0.25</v>
      </c>
      <c r="C12" s="27">
        <f>INDEX('[1]Component wise inventories'!B$2:B$170,MATCH($A12,'[1]Component wise inventories'!$A$2:$A$170,0))</f>
        <v>60</v>
      </c>
      <c r="D12" s="27" t="str">
        <f>INDEX('[1]Component wise inventories'!H$2:H$170,MATCH($A12,'[1]Component wise inventories'!$A$2:$A$170,0))</f>
        <v>civil engineering concrete (without reinforcement)</v>
      </c>
      <c r="E12" s="27">
        <f>INDEX('[1]Component wise inventories'!I$2:I$170,MATCH($A12,'[1]Component wise inventories'!$A$2:$A$170,0))</f>
        <v>2350</v>
      </c>
      <c r="F12" s="27">
        <f>E12</f>
        <v>2350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1.4E-2</v>
      </c>
      <c r="I12" s="27">
        <f t="shared" ref="I12" si="5">B12*F12*H12*B$1/C12/B$1</f>
        <v>0.13708333333333333</v>
      </c>
      <c r="J12" s="27">
        <f>F12*B12*B$5*B$1/C12/1000</f>
        <v>227.36250000000001</v>
      </c>
    </row>
    <row r="13" spans="1:10" x14ac:dyDescent="0.35">
      <c r="A13" s="2" t="s">
        <v>25</v>
      </c>
      <c r="B13" s="2">
        <v>0.02</v>
      </c>
      <c r="C13" s="27">
        <f>INDEX('[1]Component wise inventories'!B$2:B$170,MATCH($A13,'[1]Component wise inventories'!$A$2:$A$170,0))</f>
        <v>30</v>
      </c>
      <c r="D13" s="27" t="str">
        <f>INDEX('[1]Component wise inventories'!H$2:H$170,MATCH($A13,'[1]Component wise inventories'!$A$2:$A$170,0))</f>
        <v>Expanded polystyrene (EPS)</v>
      </c>
      <c r="E13" s="27">
        <f>INDEX('[1]Component wise inventories'!I$2:I$170,MATCH($A13,'[1]Component wise inventories'!$A$2:$A$170,0))</f>
        <v>30</v>
      </c>
      <c r="F13" s="27">
        <f t="shared" ref="F13" si="6">E13</f>
        <v>30</v>
      </c>
      <c r="G13" s="27" t="str">
        <f>INDEX('[1]Component wise inventories'!J$2:J$170,MATCH($A13,'[1]Component wise inventories'!$A$2:$A$170,0))</f>
        <v xml:space="preserve">kg </v>
      </c>
      <c r="H13" s="27">
        <f>INDEX('[1]Component wise inventories'!K$2:K$170,MATCH($A13,'[1]Component wise inventories'!$A$2:$A$170,0))</f>
        <v>7.64</v>
      </c>
      <c r="I13" s="27">
        <f>B13*F13*H13*B$1/C13/B$1</f>
        <v>0.15279999999999999</v>
      </c>
      <c r="J13" s="27">
        <f t="shared" ref="J13" si="7">F13*B13*B$5*B$1/C13/1000</f>
        <v>0.46439999999999998</v>
      </c>
    </row>
    <row r="14" spans="1:10" x14ac:dyDescent="0.35">
      <c r="A14" s="2" t="s">
        <v>47</v>
      </c>
      <c r="B14" s="2">
        <v>0.08</v>
      </c>
      <c r="C14" s="27">
        <f>INDEX('[1]Component wise inventories'!B$2:B$170,MATCH($A14,'[1]Component wise inventories'!$A$2:$A$170,0))</f>
        <v>30</v>
      </c>
      <c r="D14" s="27" t="str">
        <f>INDEX('[1]Component wise inventories'!H$2:H$170,MATCH($A14,'[1]Component wise inventories'!$A$2:$A$170,0))</f>
        <v>Polystyrene extruded (XPS)</v>
      </c>
      <c r="E14" s="27">
        <f>INDEX('[1]Component wise inventories'!I$2:I$170,MATCH($A14,'[1]Component wise inventories'!$A$2:$A$170,0))</f>
        <v>30</v>
      </c>
      <c r="F14" s="27">
        <f>E14</f>
        <v>30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14.5</v>
      </c>
      <c r="I14" s="27">
        <f t="shared" ref="I14" si="8">B14*F14*H14*B$1/C14/B$1</f>
        <v>1.1599999999999999</v>
      </c>
      <c r="J14" s="27">
        <f>F14*B14*B$5*B$1/C14/1000</f>
        <v>1.8575999999999999</v>
      </c>
    </row>
    <row r="15" spans="1:10" x14ac:dyDescent="0.35">
      <c r="A15" s="2" t="s">
        <v>60</v>
      </c>
      <c r="B15" s="2">
        <v>0.3</v>
      </c>
      <c r="C15" s="27">
        <f>INDEX('[1]Component wise inventories'!B$2:B$170,MATCH($A15,'[1]Component wise inventories'!$A$2:$A$170,0))</f>
        <v>60</v>
      </c>
      <c r="D15" s="27" t="str">
        <f>INDEX('[1]Component wise inventories'!H$2:H$170,MATCH($A15,'[1]Component wise inventories'!$A$2:$A$170,0))</f>
        <v>foam glass gravel</v>
      </c>
      <c r="E15" s="27">
        <f>INDEX('[1]Component wise inventories'!I$2:I$170,MATCH($A15,'[1]Component wise inventories'!$A$2:$A$170,0))</f>
        <v>150</v>
      </c>
      <c r="F15" s="27">
        <f t="shared" ref="F15" si="9">E15</f>
        <v>150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0.155</v>
      </c>
      <c r="I15" s="27">
        <f>B15*F15*H15*B$1/C15/B$1</f>
        <v>0.11624999999999999</v>
      </c>
      <c r="J15" s="27">
        <f t="shared" ref="J15" si="10">F15*B15*B$5*B$1/C15/1000</f>
        <v>17.414999999999999</v>
      </c>
    </row>
    <row r="16" spans="1:10" x14ac:dyDescent="0.35">
      <c r="A16" s="2" t="s">
        <v>85</v>
      </c>
      <c r="B16" s="2">
        <v>0.03</v>
      </c>
      <c r="C16" s="27">
        <f>INDEX('[1]Component wise inventories'!B$2:B$170,MATCH($A16,'[1]Component wise inventories'!$A$2:$A$170,0))</f>
        <v>30</v>
      </c>
      <c r="D16" s="27" t="str">
        <f>INDEX('[1]Component wise inventories'!H$2:H$170,MATCH($A16,'[1]Component wise inventories'!$A$2:$A$170,0))</f>
        <v>Solid wood spruce / fir / larch, air dried, planed</v>
      </c>
      <c r="E16" s="27">
        <f>INDEX('[1]Component wise inventories'!I$2:I$170,MATCH($A16,'[1]Component wise inventories'!$A$2:$A$170,0))</f>
        <v>485</v>
      </c>
      <c r="F16" s="27">
        <f>E16</f>
        <v>485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0.125</v>
      </c>
      <c r="I16" s="27">
        <f t="shared" ref="I16" si="11">B16*F16*H16*B$1/C16/B$1</f>
        <v>6.0624999999999998E-2</v>
      </c>
      <c r="J16" s="27">
        <f>F16*B16*B$5*B$1/C16/1000</f>
        <v>11.261699999999999</v>
      </c>
    </row>
    <row r="17" spans="1:10" x14ac:dyDescent="0.35">
      <c r="I17" s="68">
        <f>SUM(I9:I16)</f>
        <v>1.800758333333333</v>
      </c>
    </row>
    <row r="18" spans="1:10" x14ac:dyDescent="0.35">
      <c r="A18" s="11" t="s">
        <v>230</v>
      </c>
      <c r="B18" s="11" t="s">
        <v>23</v>
      </c>
    </row>
    <row r="19" spans="1:10" x14ac:dyDescent="0.35">
      <c r="A19" s="2" t="s">
        <v>13</v>
      </c>
      <c r="B19" s="14">
        <v>210</v>
      </c>
    </row>
    <row r="20" spans="1:10" x14ac:dyDescent="0.35">
      <c r="A20" s="2" t="s">
        <v>231</v>
      </c>
      <c r="B20" s="2">
        <v>0.06</v>
      </c>
      <c r="C20" s="27">
        <f>INDEX('[1]Component wise inventories'!B$2:B$170,MATCH($A20,'[1]Component wise inventories'!$A$2:$A$170,0))</f>
        <v>60</v>
      </c>
      <c r="D20" s="27" t="str">
        <f>INDEX('[1]Component wise inventories'!H$2:H$170,MATCH($A20,'[1]Component wise inventories'!$A$2:$A$170,0))</f>
        <v>Underlay anhydrite, 60 mm</v>
      </c>
      <c r="E20" s="27">
        <f>INDEX('[1]Component wise inventories'!I$2:I$170,MATCH($A20,'[1]Component wise inventories'!$A$2:$A$170,0))</f>
        <v>2000</v>
      </c>
      <c r="F20" s="27">
        <f t="shared" ref="F20" si="12">E20</f>
        <v>2000</v>
      </c>
      <c r="G20" s="27" t="str">
        <f>INDEX('[1]Component wise inventories'!J$2:J$170,MATCH($A20,'[1]Component wise inventories'!$A$2:$A$170,0))</f>
        <v xml:space="preserve">kg </v>
      </c>
      <c r="H20" s="27">
        <f>INDEX('[1]Component wise inventories'!K$2:K$170,MATCH($A20,'[1]Component wise inventories'!$A$2:$A$170,0))</f>
        <v>8.6999999999999994E-2</v>
      </c>
      <c r="I20" s="27">
        <f>B20*F20*H20*B$1/C20/B$1</f>
        <v>0.17399999999999999</v>
      </c>
      <c r="J20" s="27">
        <f t="shared" ref="J20" si="13">F20*B20*B$5*B$1/C20/1000</f>
        <v>46.44</v>
      </c>
    </row>
    <row r="21" spans="1:10" x14ac:dyDescent="0.35">
      <c r="A21" s="2" t="s">
        <v>22</v>
      </c>
      <c r="B21" s="2">
        <v>1.4999999999999999E-2</v>
      </c>
      <c r="C21" s="27">
        <f>INDEX('[1]Component wise inventories'!B$2:B$170,MATCH($A21,'[1]Component wise inventories'!$A$2:$A$170,0))</f>
        <v>30</v>
      </c>
      <c r="D21" s="27" t="str">
        <f>INDEX('[1]Component wise inventories'!H$2:H$170,MATCH($A21,'[1]Component wise inventories'!$A$2:$A$170,0))</f>
        <v>ceramic/stoneware plate</v>
      </c>
      <c r="E21" s="27">
        <f>INDEX('[1]Component wise inventories'!I$2:I$170,MATCH($A21,'[1]Component wise inventories'!$A$2:$A$170,0))</f>
        <v>2600</v>
      </c>
      <c r="F21" s="27">
        <f>E21</f>
        <v>2600</v>
      </c>
      <c r="G21" s="27" t="str">
        <f>INDEX('[1]Component wise inventories'!J$2:J$170,MATCH($A21,'[1]Component wise inventories'!$A$2:$A$170,0))</f>
        <v xml:space="preserve">kg </v>
      </c>
      <c r="H21" s="27">
        <f>INDEX('[1]Component wise inventories'!K$2:K$170,MATCH($A21,'[1]Component wise inventories'!$A$2:$A$170,0))</f>
        <v>0.77700000000000002</v>
      </c>
      <c r="I21" s="27">
        <f t="shared" ref="I21" si="14">B21*F21*H21*B$1/C21/B$1</f>
        <v>1.0101</v>
      </c>
      <c r="J21" s="27">
        <f>F21*B21*B$5*B$1/C21/1000</f>
        <v>30.186</v>
      </c>
    </row>
    <row r="22" spans="1:10" x14ac:dyDescent="0.35">
      <c r="A22" s="2" t="s">
        <v>133</v>
      </c>
      <c r="B22" s="2">
        <v>0.25</v>
      </c>
      <c r="C22" s="27">
        <f>INDEX('[1]Component wise inventories'!B$2:B$170,MATCH($A22,'[1]Component wise inventories'!$A$2:$A$170,0))</f>
        <v>60</v>
      </c>
      <c r="D22" s="27" t="str">
        <f>INDEX('[1]Component wise inventories'!H$2:H$170,MATCH($A22,'[1]Component wise inventories'!$A$2:$A$170,0))</f>
        <v>civil engineering concrete (without reinforcement)</v>
      </c>
      <c r="E22" s="27">
        <f>INDEX('[1]Component wise inventories'!I$2:I$170,MATCH($A22,'[1]Component wise inventories'!$A$2:$A$170,0))</f>
        <v>2350</v>
      </c>
      <c r="F22" s="27">
        <f t="shared" ref="F22:F23" si="15">E22</f>
        <v>2350</v>
      </c>
      <c r="G22" s="27" t="str">
        <f>INDEX('[1]Component wise inventories'!J$2:J$170,MATCH($A22,'[1]Component wise inventories'!$A$2:$A$170,0))</f>
        <v xml:space="preserve">kg </v>
      </c>
      <c r="H22" s="27">
        <f>INDEX('[1]Component wise inventories'!K$2:K$170,MATCH($A22,'[1]Component wise inventories'!$A$2:$A$170,0))</f>
        <v>1.4E-2</v>
      </c>
      <c r="I22" s="27">
        <f>B22*F22*H22*B$1/C22/B$1</f>
        <v>0.13708333333333333</v>
      </c>
      <c r="J22" s="27">
        <f t="shared" ref="J22:J23" si="16">F22*B22*B$5*B$1/C22/1000</f>
        <v>227.36250000000001</v>
      </c>
    </row>
    <row r="23" spans="1:10" x14ac:dyDescent="0.35">
      <c r="A23" s="2" t="s">
        <v>25</v>
      </c>
      <c r="B23" s="2">
        <v>0.02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Expanded polystyrene (EPS)</v>
      </c>
      <c r="E23" s="27">
        <f>INDEX('[1]Component wise inventories'!I$2:I$170,MATCH($A23,'[1]Component wise inventories'!$A$2:$A$170,0))</f>
        <v>30</v>
      </c>
      <c r="F23" s="27">
        <f t="shared" si="15"/>
        <v>30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7.64</v>
      </c>
      <c r="I23" s="27">
        <f>B23*F23*H23*B$1/C23/B$1</f>
        <v>0.15279999999999999</v>
      </c>
      <c r="J23" s="27">
        <f t="shared" si="16"/>
        <v>0.46439999999999998</v>
      </c>
    </row>
    <row r="24" spans="1:10" x14ac:dyDescent="0.35">
      <c r="A24" s="2" t="s">
        <v>47</v>
      </c>
      <c r="B24" s="2">
        <v>0.02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Polystyrene extruded (XPS)</v>
      </c>
      <c r="E24" s="27">
        <f>INDEX('[1]Component wise inventories'!I$2:I$170,MATCH($A24,'[1]Component wise inventories'!$A$2:$A$170,0))</f>
        <v>30</v>
      </c>
      <c r="F24" s="27">
        <f>E24</f>
        <v>30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14.5</v>
      </c>
      <c r="I24" s="27">
        <f t="shared" ref="I24" si="17">B24*F24*H24*B$1/C24/B$1</f>
        <v>0.28999999999999998</v>
      </c>
      <c r="J24" s="27">
        <f>F24*B24*B$5*B$1/C24/1000</f>
        <v>0.46439999999999998</v>
      </c>
    </row>
    <row r="25" spans="1:10" x14ac:dyDescent="0.35">
      <c r="I25" s="68">
        <f>SUM(I18:I24)</f>
        <v>1.7639833333333335</v>
      </c>
    </row>
    <row r="26" spans="1:10" x14ac:dyDescent="0.35">
      <c r="A26" s="11" t="s">
        <v>230</v>
      </c>
      <c r="B26" s="11" t="s">
        <v>27</v>
      </c>
    </row>
    <row r="27" spans="1:10" x14ac:dyDescent="0.35">
      <c r="A27" s="2" t="s">
        <v>13</v>
      </c>
      <c r="B27" s="14">
        <v>1890</v>
      </c>
    </row>
    <row r="28" spans="1:10" x14ac:dyDescent="0.35">
      <c r="A28" s="2" t="s">
        <v>231</v>
      </c>
      <c r="B28" s="2">
        <v>0.06</v>
      </c>
      <c r="C28" s="27">
        <f>INDEX('[1]Component wise inventories'!B$2:B$170,MATCH($A28,'[1]Component wise inventories'!$A$2:$A$170,0))</f>
        <v>60</v>
      </c>
      <c r="D28" s="27" t="str">
        <f>INDEX('[1]Component wise inventories'!H$2:H$170,MATCH($A28,'[1]Component wise inventories'!$A$2:$A$170,0))</f>
        <v>Underlay anhydrite, 60 mm</v>
      </c>
      <c r="E28" s="27">
        <f>INDEX('[1]Component wise inventories'!I$2:I$170,MATCH($A28,'[1]Component wise inventories'!$A$2:$A$170,0))</f>
        <v>2000</v>
      </c>
      <c r="F28" s="27">
        <f t="shared" ref="F28" si="18">E28</f>
        <v>2000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8.6999999999999994E-2</v>
      </c>
      <c r="I28" s="27">
        <f>B28*F28*H28*B$1/C28/B$1</f>
        <v>0.17399999999999999</v>
      </c>
      <c r="J28" s="27">
        <f t="shared" ref="J28" si="19">F28*B28*B$5*B$1/C28/1000</f>
        <v>46.44</v>
      </c>
    </row>
    <row r="29" spans="1:10" x14ac:dyDescent="0.35">
      <c r="A29" s="2" t="s">
        <v>133</v>
      </c>
      <c r="B29" s="2">
        <v>0.25</v>
      </c>
      <c r="C29" s="27">
        <f>INDEX('[1]Component wise inventories'!B$2:B$170,MATCH($A29,'[1]Component wise inventories'!$A$2:$A$170,0))</f>
        <v>60</v>
      </c>
      <c r="D29" s="27" t="str">
        <f>INDEX('[1]Component wise inventories'!H$2:H$170,MATCH($A29,'[1]Component wise inventories'!$A$2:$A$170,0))</f>
        <v>civil engineering concrete (without reinforcement)</v>
      </c>
      <c r="E29" s="27">
        <f>INDEX('[1]Component wise inventories'!I$2:I$170,MATCH($A29,'[1]Component wise inventories'!$A$2:$A$170,0))</f>
        <v>2350</v>
      </c>
      <c r="F29" s="27">
        <f>E29</f>
        <v>2350</v>
      </c>
      <c r="G29" s="27" t="str">
        <f>INDEX('[1]Component wise inventories'!J$2:J$170,MATCH($A29,'[1]Component wise inventories'!$A$2:$A$170,0))</f>
        <v xml:space="preserve">kg </v>
      </c>
      <c r="H29" s="27">
        <f>INDEX('[1]Component wise inventories'!K$2:K$170,MATCH($A29,'[1]Component wise inventories'!$A$2:$A$170,0))</f>
        <v>1.4E-2</v>
      </c>
      <c r="I29" s="27">
        <f t="shared" ref="I29" si="20">B29*F29*H29*B$1/C29/B$1</f>
        <v>0.13708333333333333</v>
      </c>
      <c r="J29" s="27">
        <f>F29*B29*B$5*B$1/C29/1000</f>
        <v>227.36250000000001</v>
      </c>
    </row>
    <row r="30" spans="1:10" x14ac:dyDescent="0.35">
      <c r="A30" s="2" t="s">
        <v>25</v>
      </c>
      <c r="B30" s="2">
        <v>0.02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Expanded polystyrene (EPS)</v>
      </c>
      <c r="E30" s="27">
        <f>INDEX('[1]Component wise inventories'!I$2:I$170,MATCH($A30,'[1]Component wise inventories'!$A$2:$A$170,0))</f>
        <v>30</v>
      </c>
      <c r="F30" s="27">
        <f t="shared" ref="F30:F31" si="21">E30</f>
        <v>30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7.64</v>
      </c>
      <c r="I30" s="27">
        <f>B30*F30*H30*B$1/C30/B$1</f>
        <v>0.15279999999999999</v>
      </c>
      <c r="J30" s="27">
        <f t="shared" ref="J30:J31" si="22">F30*B30*B$5*B$1/C30/1000</f>
        <v>0.46439999999999998</v>
      </c>
    </row>
    <row r="31" spans="1:10" x14ac:dyDescent="0.35">
      <c r="A31" s="2" t="s">
        <v>47</v>
      </c>
      <c r="B31" s="2">
        <v>0.02</v>
      </c>
      <c r="C31" s="27">
        <f>INDEX('[1]Component wise inventories'!B$2:B$170,MATCH($A31,'[1]Component wise inventories'!$A$2:$A$170,0))</f>
        <v>30</v>
      </c>
      <c r="D31" s="27" t="str">
        <f>INDEX('[1]Component wise inventories'!H$2:H$170,MATCH($A31,'[1]Component wise inventories'!$A$2:$A$170,0))</f>
        <v>Polystyrene extruded (XPS)</v>
      </c>
      <c r="E31" s="27">
        <f>INDEX('[1]Component wise inventories'!I$2:I$170,MATCH($A31,'[1]Component wise inventories'!$A$2:$A$170,0))</f>
        <v>30</v>
      </c>
      <c r="F31" s="27">
        <f t="shared" si="21"/>
        <v>30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14.5</v>
      </c>
      <c r="I31" s="27">
        <f>B31*F31*H31*B$1/C31/B$1</f>
        <v>0.28999999999999998</v>
      </c>
      <c r="J31" s="27">
        <f t="shared" si="22"/>
        <v>0.46439999999999998</v>
      </c>
    </row>
    <row r="32" spans="1:10" x14ac:dyDescent="0.35">
      <c r="A32" s="2" t="s">
        <v>85</v>
      </c>
      <c r="B32" s="2">
        <v>0.03</v>
      </c>
      <c r="C32" s="27">
        <f>INDEX('[1]Component wise inventories'!B$2:B$170,MATCH($A32,'[1]Component wise inventories'!$A$2:$A$170,0))</f>
        <v>30</v>
      </c>
      <c r="D32" s="27" t="str">
        <f>INDEX('[1]Component wise inventories'!H$2:H$170,MATCH($A32,'[1]Component wise inventories'!$A$2:$A$170,0))</f>
        <v>Solid wood spruce / fir / larch, air dried, planed</v>
      </c>
      <c r="E32" s="27">
        <f>INDEX('[1]Component wise inventories'!I$2:I$170,MATCH($A32,'[1]Component wise inventories'!$A$2:$A$170,0))</f>
        <v>485</v>
      </c>
      <c r="F32" s="27">
        <f>E32</f>
        <v>485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0.125</v>
      </c>
      <c r="I32" s="27">
        <f t="shared" ref="I32" si="23">B32*F32*H32*B$1/C32/B$1</f>
        <v>6.0624999999999998E-2</v>
      </c>
      <c r="J32" s="27">
        <f>F32*B32*B$5*B$1/C32/1000</f>
        <v>11.261699999999999</v>
      </c>
    </row>
    <row r="33" spans="1:10" x14ac:dyDescent="0.35">
      <c r="I33" s="68">
        <f>SUM(I26:I32)</f>
        <v>0.81450833333333328</v>
      </c>
    </row>
    <row r="34" spans="1:10" x14ac:dyDescent="0.35">
      <c r="A34" s="11" t="s">
        <v>230</v>
      </c>
      <c r="B34" s="11" t="s">
        <v>39</v>
      </c>
    </row>
    <row r="35" spans="1:10" x14ac:dyDescent="0.35">
      <c r="A35" s="2" t="s">
        <v>13</v>
      </c>
      <c r="B35" s="14">
        <v>1068</v>
      </c>
    </row>
    <row r="36" spans="1:10" x14ac:dyDescent="0.35">
      <c r="A36" s="2" t="s">
        <v>176</v>
      </c>
      <c r="B36" s="2">
        <v>0.16</v>
      </c>
      <c r="C36" s="27">
        <f>INDEX('[1]Component wise inventories'!B$2:B$170,MATCH($A36,'[1]Component wise inventories'!$A$2:$A$170,0))</f>
        <v>60</v>
      </c>
      <c r="D36" s="27" t="str">
        <f>INDEX('[1]Component wise inventories'!H$2:H$170,MATCH($A36,'[1]Component wise inventories'!$A$2:$A$170,0))</f>
        <v>brick</v>
      </c>
      <c r="E36" s="27">
        <f>INDEX('[1]Component wise inventories'!I$2:I$170,MATCH($A36,'[1]Component wise inventories'!$A$2:$A$170,0))</f>
        <v>900</v>
      </c>
      <c r="F36" s="27">
        <f t="shared" ref="F36" si="24">E36</f>
        <v>900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0.25800000000000001</v>
      </c>
      <c r="I36" s="27">
        <f>B36*F36*H36*B$1/C36/B$1</f>
        <v>0.61919999999999997</v>
      </c>
      <c r="J36" s="27">
        <f t="shared" ref="J36" si="25">F36*B36*B$5*B$1/C36/1000</f>
        <v>55.728000000000002</v>
      </c>
    </row>
    <row r="37" spans="1:10" x14ac:dyDescent="0.35">
      <c r="A37" s="2" t="s">
        <v>25</v>
      </c>
      <c r="B37" s="2">
        <v>0.32</v>
      </c>
      <c r="C37" s="27">
        <f>INDEX('[1]Component wise inventories'!B$2:B$170,MATCH($A37,'[1]Component wise inventories'!$A$2:$A$170,0))</f>
        <v>30</v>
      </c>
      <c r="D37" s="27" t="str">
        <f>INDEX('[1]Component wise inventories'!H$2:H$170,MATCH($A37,'[1]Component wise inventories'!$A$2:$A$170,0))</f>
        <v>Expanded polystyrene (EPS)</v>
      </c>
      <c r="E37" s="27">
        <f>INDEX('[1]Component wise inventories'!I$2:I$170,MATCH($A37,'[1]Component wise inventories'!$A$2:$A$170,0))</f>
        <v>30</v>
      </c>
      <c r="F37" s="27">
        <f>E37</f>
        <v>30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7.64</v>
      </c>
      <c r="I37" s="27">
        <f t="shared" ref="I37" si="26">B37*F37*H37*B$1/C37/B$1</f>
        <v>2.4447999999999999</v>
      </c>
      <c r="J37" s="27">
        <f>F37*B37*B$5*B$1/C37/1000</f>
        <v>7.4303999999999997</v>
      </c>
    </row>
    <row r="38" spans="1:10" x14ac:dyDescent="0.35">
      <c r="A38" s="2" t="s">
        <v>44</v>
      </c>
      <c r="B38" s="2">
        <v>0.01</v>
      </c>
      <c r="C38" s="27">
        <f>INDEX('[1]Component wise inventories'!B$2:B$170,MATCH($A38,'[1]Component wise inventories'!$A$2:$A$170,0))</f>
        <v>30</v>
      </c>
      <c r="D38" s="27" t="str">
        <f>INDEX('[1]Component wise inventories'!H$2:H$170,MATCH($A38,'[1]Component wise inventories'!$A$2:$A$170,0))</f>
        <v>gypsum-lime plaster</v>
      </c>
      <c r="E38" s="27">
        <f>INDEX('[1]Component wise inventories'!I$2:I$170,MATCH($A38,'[1]Component wise inventories'!$A$2:$A$170,0))</f>
        <v>925</v>
      </c>
      <c r="F38" s="27">
        <f t="shared" ref="F38" si="27">E38</f>
        <v>925</v>
      </c>
      <c r="G38" s="27" t="str">
        <f>INDEX('[1]Component wise inventories'!J$2:J$170,MATCH($A38,'[1]Component wise inventories'!$A$2:$A$170,0))</f>
        <v xml:space="preserve">kg </v>
      </c>
      <c r="H38" s="27">
        <f>INDEX('[1]Component wise inventories'!K$2:K$170,MATCH($A38,'[1]Component wise inventories'!$A$2:$A$170,0))</f>
        <v>0.155</v>
      </c>
      <c r="I38" s="27">
        <f>B38*F38*H38*B$1/C38/B$1</f>
        <v>4.779166666666667E-2</v>
      </c>
      <c r="J38" s="27">
        <f t="shared" ref="J38" si="28">F38*B38*B$5*B$1/C38/1000</f>
        <v>7.1595000000000004</v>
      </c>
    </row>
    <row r="39" spans="1:10" x14ac:dyDescent="0.35">
      <c r="A39" s="2" t="s">
        <v>136</v>
      </c>
      <c r="B39" s="2">
        <v>1.4999999999999999E-2</v>
      </c>
      <c r="C39" s="27">
        <f>INDEX('[1]Component wise inventories'!B$2:B$170,MATCH($A39,'[1]Component wise inventories'!$A$2:$A$170,0))</f>
        <v>60</v>
      </c>
      <c r="D39" s="27" t="str">
        <f>INDEX('[1]Component wise inventories'!H$2:H$170,MATCH($A39,'[1]Component wise inventories'!$A$2:$A$170,0))</f>
        <v>Lime-cement/cement-lime plaster</v>
      </c>
      <c r="E39" s="27">
        <f>INDEX('[1]Component wise inventories'!I$2:I$170,MATCH($A39,'[1]Component wise inventories'!$A$2:$A$170,0))</f>
        <v>1550</v>
      </c>
      <c r="F39" s="27">
        <f>E39</f>
        <v>1550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0.247</v>
      </c>
      <c r="I39" s="27">
        <f t="shared" ref="I39" si="29">B39*F39*H39*B$1/C39/B$1</f>
        <v>9.5712500000000006E-2</v>
      </c>
      <c r="J39" s="27">
        <f>F39*B39*B$5*B$1/C39/1000</f>
        <v>8.9977499999999999</v>
      </c>
    </row>
    <row r="40" spans="1:10" x14ac:dyDescent="0.35">
      <c r="I40" s="68">
        <f>SUM(I35:I39)</f>
        <v>3.2075041666666664</v>
      </c>
    </row>
    <row r="41" spans="1:10" x14ac:dyDescent="0.35">
      <c r="A41" s="11" t="s">
        <v>230</v>
      </c>
      <c r="B41" s="11" t="s">
        <v>41</v>
      </c>
    </row>
    <row r="42" spans="1:10" x14ac:dyDescent="0.35">
      <c r="A42" s="2" t="s">
        <v>13</v>
      </c>
      <c r="B42" s="14">
        <v>310</v>
      </c>
    </row>
    <row r="43" spans="1:10" x14ac:dyDescent="0.35">
      <c r="A43" s="2" t="s">
        <v>126</v>
      </c>
      <c r="B43" s="2">
        <v>0.01</v>
      </c>
      <c r="C43" s="27">
        <f>INDEX('[1]Component wise inventories'!B$2:B$170,MATCH($A43,'[1]Component wise inventories'!$A$2:$A$170,0))</f>
        <v>60</v>
      </c>
      <c r="D43" s="27" t="str">
        <f>INDEX('[1]Component wise inventories'!H$2:H$170,MATCH($A43,'[1]Component wise inventories'!$A$2:$A$170,0))</f>
        <v>Bitumen emulsion, 1 coat</v>
      </c>
      <c r="E43" s="27">
        <f>INDEX('[1]Component wise inventories'!I$2:I$170,MATCH($A43,'[1]Component wise inventories'!$A$2:$A$170,0))</f>
        <v>0.25</v>
      </c>
      <c r="F43" s="27">
        <f t="shared" ref="F43:F44" si="30">E43</f>
        <v>0.25</v>
      </c>
      <c r="G43" s="27" t="str">
        <f>INDEX('[1]Component wise inventories'!J$2:J$170,MATCH($A43,'[1]Component wise inventories'!$A$2:$A$170,0))</f>
        <v xml:space="preserve">m2 </v>
      </c>
      <c r="H43" s="27">
        <f>INDEX('[1]Component wise inventories'!K$2:K$170,MATCH($A43,'[1]Component wise inventories'!$A$2:$A$170,0))</f>
        <v>0.70599999999999996</v>
      </c>
      <c r="I43" s="27">
        <f>B43*F43*H43*B$1/C43/B$1</f>
        <v>2.9416666666666666E-5</v>
      </c>
      <c r="J43" s="27">
        <f t="shared" ref="J43:J44" si="31">F43*B43*B$5*B$1/C43/1000</f>
        <v>9.6750000000000004E-4</v>
      </c>
    </row>
    <row r="44" spans="1:10" x14ac:dyDescent="0.35">
      <c r="A44" s="2" t="s">
        <v>40</v>
      </c>
      <c r="B44" s="2">
        <v>0.25</v>
      </c>
      <c r="C44" s="27">
        <f>INDEX('[1]Component wise inventories'!B$2:B$170,MATCH($A44,'[1]Component wise inventories'!$A$2:$A$170,0))</f>
        <v>60</v>
      </c>
      <c r="D44" s="27" t="str">
        <f>INDEX('[1]Component wise inventories'!H$2:H$170,MATCH($A44,'[1]Component wise inventories'!$A$2:$A$170,0))</f>
        <v>civil engineering concrete (without reinforcement)</v>
      </c>
      <c r="E44" s="27">
        <f>INDEX('[1]Component wise inventories'!I$2:I$170,MATCH($A44,'[1]Component wise inventories'!$A$2:$A$170,0))</f>
        <v>2350</v>
      </c>
      <c r="F44" s="27">
        <f t="shared" si="30"/>
        <v>2350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1.4E-2</v>
      </c>
      <c r="I44" s="27">
        <f>B44*F44*H44*B$1/C44/B$1</f>
        <v>0.13708333333333333</v>
      </c>
      <c r="J44" s="27">
        <f t="shared" si="31"/>
        <v>227.36250000000001</v>
      </c>
    </row>
    <row r="45" spans="1:10" x14ac:dyDescent="0.35">
      <c r="A45" s="2" t="s">
        <v>47</v>
      </c>
      <c r="B45" s="2">
        <v>0.2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Polystyrene extruded (XPS)</v>
      </c>
      <c r="E45" s="27">
        <f>INDEX('[1]Component wise inventories'!I$2:I$170,MATCH($A45,'[1]Component wise inventories'!$A$2:$A$170,0))</f>
        <v>30</v>
      </c>
      <c r="F45" s="27">
        <f>E45</f>
        <v>30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14.5</v>
      </c>
      <c r="I45" s="27">
        <f t="shared" ref="I45" si="32">B45*F45*H45*B$1/C45/B$1</f>
        <v>2.9</v>
      </c>
      <c r="J45" s="27">
        <f>F45*B45*B$5*B$1/C45/1000</f>
        <v>4.6440000000000001</v>
      </c>
    </row>
    <row r="46" spans="1:10" x14ac:dyDescent="0.35">
      <c r="I46" s="68">
        <f>SUM(I43:I45)</f>
        <v>3.0371127499999999</v>
      </c>
    </row>
    <row r="47" spans="1:10" x14ac:dyDescent="0.35">
      <c r="A47" s="11" t="s">
        <v>230</v>
      </c>
      <c r="B47" s="11" t="s">
        <v>48</v>
      </c>
    </row>
    <row r="48" spans="1:10" x14ac:dyDescent="0.35">
      <c r="A48" s="2" t="s">
        <v>13</v>
      </c>
      <c r="B48" s="14">
        <v>1021</v>
      </c>
    </row>
    <row r="49" spans="1:10" x14ac:dyDescent="0.35">
      <c r="A49" s="2" t="s">
        <v>40</v>
      </c>
      <c r="B49" s="2">
        <v>0.22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civil engineering concrete (without reinforcement)</v>
      </c>
      <c r="E49" s="27">
        <f>INDEX('[1]Component wise inventories'!I$2:I$170,MATCH($A49,'[1]Component wise inventories'!$A$2:$A$170,0))</f>
        <v>2350</v>
      </c>
      <c r="F49" s="27">
        <f t="shared" ref="F49" si="33">E49</f>
        <v>2350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1.4E-2</v>
      </c>
      <c r="I49" s="27">
        <f>B49*F49*H49*B$1/C49/B$1</f>
        <v>0.12063333333333334</v>
      </c>
      <c r="J49" s="27">
        <f t="shared" ref="J49" si="34">F49*B49*B$5*B$1/C49/1000</f>
        <v>200.07900000000001</v>
      </c>
    </row>
    <row r="50" spans="1:10" x14ac:dyDescent="0.35">
      <c r="C50" s="27"/>
      <c r="D50" s="27"/>
      <c r="E50" s="27"/>
      <c r="F50" s="27"/>
      <c r="G50" s="27"/>
      <c r="H50" s="27"/>
      <c r="I50" s="27"/>
      <c r="J50" s="27"/>
    </row>
    <row r="51" spans="1:10" x14ac:dyDescent="0.35">
      <c r="A51" s="11" t="s">
        <v>230</v>
      </c>
      <c r="B51" s="11" t="s">
        <v>49</v>
      </c>
      <c r="I51" s="68">
        <f>SUM(I48:I50)</f>
        <v>0.12063333333333334</v>
      </c>
    </row>
    <row r="52" spans="1:10" x14ac:dyDescent="0.35">
      <c r="A52" s="2" t="s">
        <v>13</v>
      </c>
      <c r="B52" s="14">
        <v>737</v>
      </c>
    </row>
    <row r="53" spans="1:10" x14ac:dyDescent="0.35">
      <c r="A53" s="2" t="s">
        <v>44</v>
      </c>
      <c r="B53" s="2">
        <v>0.02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gypsum-lime plaster</v>
      </c>
      <c r="E53" s="27">
        <f>INDEX('[1]Component wise inventories'!I$2:I$170,MATCH($A53,'[1]Component wise inventories'!$A$2:$A$170,0))</f>
        <v>925</v>
      </c>
      <c r="F53" s="27">
        <f t="shared" ref="F53:F54" si="35">E53</f>
        <v>925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0.155</v>
      </c>
      <c r="I53" s="27">
        <f>B53*F53*H53*B$1/C53/B$1</f>
        <v>9.558333333333334E-2</v>
      </c>
      <c r="J53" s="27">
        <f t="shared" ref="J53:J54" si="36">F53*B53*B$5*B$1/C53/1000</f>
        <v>14.319000000000001</v>
      </c>
    </row>
    <row r="54" spans="1:10" x14ac:dyDescent="0.35">
      <c r="A54" s="2" t="s">
        <v>174</v>
      </c>
      <c r="B54" s="2">
        <v>2.5000000000000001E-2</v>
      </c>
      <c r="C54" s="27">
        <f>INDEX('[1]Component wise inventories'!B$2:B$170,MATCH($A54,'[1]Component wise inventories'!$A$2:$A$170,0))</f>
        <v>30</v>
      </c>
      <c r="D54" s="27" t="str">
        <f>INDEX('[1]Component wise inventories'!H$2:H$170,MATCH($A54,'[1]Component wise inventories'!$A$2:$A$170,0))</f>
        <v>gypsum-lime plaster</v>
      </c>
      <c r="E54" s="27">
        <f>INDEX('[1]Component wise inventories'!I$2:I$170,MATCH($A54,'[1]Component wise inventories'!$A$2:$A$170,0))</f>
        <v>925</v>
      </c>
      <c r="F54" s="27">
        <f t="shared" si="35"/>
        <v>925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0.155</v>
      </c>
      <c r="I54" s="27">
        <f>B54*F54*H54*B$1/C54/B$1</f>
        <v>0.11947916666666666</v>
      </c>
      <c r="J54" s="27">
        <f t="shared" si="36"/>
        <v>17.89875</v>
      </c>
    </row>
    <row r="55" spans="1:10" x14ac:dyDescent="0.35">
      <c r="A55" s="2" t="s">
        <v>232</v>
      </c>
      <c r="B55" s="2">
        <v>5.5E-2</v>
      </c>
      <c r="C55" s="27">
        <f>INDEX('[1]Component wise inventories'!B$2:B$170,MATCH($A55,'[1]Component wise inventories'!$A$2:$A$170,0))</f>
        <v>60</v>
      </c>
      <c r="D55" s="27" t="str">
        <f>INDEX('[1]Component wise inventories'!H$2:H$170,MATCH($A55,'[1]Component wise inventories'!$A$2:$A$170,0))</f>
        <v>rockwool</v>
      </c>
      <c r="E55" s="27" t="str">
        <f>INDEX('[1]Component wise inventories'!I$2:I$170,MATCH($A55,'[1]Component wise inventories'!$A$2:$A$170,0))</f>
        <v xml:space="preserve">32-160 </v>
      </c>
      <c r="F55" s="61">
        <v>50</v>
      </c>
      <c r="G55" s="27" t="str">
        <f>INDEX('[1]Component wise inventories'!J$2:J$170,MATCH($A55,'[1]Component wise inventories'!$A$2:$A$170,0))</f>
        <v xml:space="preserve">kg </v>
      </c>
      <c r="H55" s="27">
        <f>INDEX('[1]Component wise inventories'!K$2:K$170,MATCH($A55,'[1]Component wise inventories'!$A$2:$A$170,0))</f>
        <v>1.1299999999999999</v>
      </c>
      <c r="I55" s="27">
        <f t="shared" ref="I55" si="37">B55*F55*H55*B$1/C55/B$1</f>
        <v>5.1791666666666666E-2</v>
      </c>
      <c r="J55" s="27">
        <f>F55*B55*B$5*B$1/C55/1000</f>
        <v>1.0642499999999999</v>
      </c>
    </row>
    <row r="56" spans="1:10" x14ac:dyDescent="0.35">
      <c r="I56" s="68">
        <f>SUM(I53:I55)</f>
        <v>0.26685416666666667</v>
      </c>
    </row>
    <row r="57" spans="1:10" x14ac:dyDescent="0.35">
      <c r="A57" s="11" t="s">
        <v>230</v>
      </c>
      <c r="B57" s="11" t="s">
        <v>50</v>
      </c>
    </row>
    <row r="58" spans="1:10" x14ac:dyDescent="0.35">
      <c r="A58" s="2" t="s">
        <v>13</v>
      </c>
      <c r="B58" s="14">
        <v>291</v>
      </c>
    </row>
    <row r="59" spans="1:10" x14ac:dyDescent="0.35">
      <c r="A59" s="2" t="s">
        <v>44</v>
      </c>
      <c r="B59" s="2">
        <v>0.02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gypsum-lime plaster</v>
      </c>
      <c r="E59" s="27">
        <f>INDEX('[1]Component wise inventories'!I$2:I$170,MATCH($A59,'[1]Component wise inventories'!$A$2:$A$170,0))</f>
        <v>925</v>
      </c>
      <c r="F59" s="27">
        <f t="shared" ref="F59:F60" si="38">E59</f>
        <v>925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0.155</v>
      </c>
      <c r="I59" s="27">
        <f>B59*F59*H59*B$1/C59/B$1</f>
        <v>9.558333333333334E-2</v>
      </c>
      <c r="J59" s="27">
        <f t="shared" ref="J59:J61" si="39">F59*B59*B$5*B$1/C59/1000</f>
        <v>14.319000000000001</v>
      </c>
    </row>
    <row r="60" spans="1:10" x14ac:dyDescent="0.35">
      <c r="A60" s="2" t="s">
        <v>174</v>
      </c>
      <c r="B60" s="2">
        <v>2.5000000000000001E-2</v>
      </c>
      <c r="C60" s="27">
        <f>INDEX('[1]Component wise inventories'!B$2:B$170,MATCH($A60,'[1]Component wise inventories'!$A$2:$A$170,0))</f>
        <v>30</v>
      </c>
      <c r="D60" s="27" t="str">
        <f>INDEX('[1]Component wise inventories'!H$2:H$170,MATCH($A60,'[1]Component wise inventories'!$A$2:$A$170,0))</f>
        <v>gypsum-lime plaster</v>
      </c>
      <c r="E60" s="27">
        <f>INDEX('[1]Component wise inventories'!I$2:I$170,MATCH($A60,'[1]Component wise inventories'!$A$2:$A$170,0))</f>
        <v>925</v>
      </c>
      <c r="F60" s="27">
        <f t="shared" si="38"/>
        <v>925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0.155</v>
      </c>
      <c r="I60" s="27">
        <f>B60*F60*H60*B$1/C60/B$1</f>
        <v>0.11947916666666666</v>
      </c>
      <c r="J60" s="27">
        <f t="shared" si="39"/>
        <v>17.89875</v>
      </c>
    </row>
    <row r="61" spans="1:10" x14ac:dyDescent="0.35">
      <c r="A61" s="2" t="s">
        <v>232</v>
      </c>
      <c r="B61" s="2">
        <v>0.115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rockwool</v>
      </c>
      <c r="E61" s="27" t="str">
        <f>INDEX('[1]Component wise inventories'!I$2:I$170,MATCH($A61,'[1]Component wise inventories'!$A$2:$A$170,0))</f>
        <v xml:space="preserve">32-160 </v>
      </c>
      <c r="F61" s="61">
        <v>50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1.1299999999999999</v>
      </c>
      <c r="I61" s="27">
        <f>B61*F61*H61*B$1/C61/B$1</f>
        <v>0.10829166666666666</v>
      </c>
      <c r="J61" s="27">
        <f t="shared" si="39"/>
        <v>2.22525</v>
      </c>
    </row>
    <row r="62" spans="1:10" x14ac:dyDescent="0.35">
      <c r="I62" s="68">
        <f>SUM(I59:I61)</f>
        <v>0.32335416666666666</v>
      </c>
    </row>
    <row r="63" spans="1:10" x14ac:dyDescent="0.35">
      <c r="A63" s="11" t="s">
        <v>230</v>
      </c>
      <c r="B63" s="11" t="s">
        <v>52</v>
      </c>
    </row>
    <row r="64" spans="1:10" x14ac:dyDescent="0.35">
      <c r="A64" s="2" t="s">
        <v>13</v>
      </c>
      <c r="B64" s="14">
        <v>250</v>
      </c>
    </row>
    <row r="65" spans="1:10" x14ac:dyDescent="0.35">
      <c r="A65" s="2" t="s">
        <v>126</v>
      </c>
      <c r="B65" s="2">
        <v>0.01</v>
      </c>
      <c r="C65" s="27">
        <f>INDEX('[1]Component wise inventories'!B$2:B$170,MATCH($A65,'[1]Component wise inventories'!$A$2:$A$170,0))</f>
        <v>60</v>
      </c>
      <c r="D65" s="27" t="str">
        <f>INDEX('[1]Component wise inventories'!H$2:H$170,MATCH($A65,'[1]Component wise inventories'!$A$2:$A$170,0))</f>
        <v>Bitumen emulsion, 1 coat</v>
      </c>
      <c r="E65" s="27">
        <f>INDEX('[1]Component wise inventories'!I$2:I$170,MATCH($A65,'[1]Component wise inventories'!$A$2:$A$170,0))</f>
        <v>0.25</v>
      </c>
      <c r="F65" s="27">
        <f t="shared" ref="F65:F70" si="40">E65</f>
        <v>0.25</v>
      </c>
      <c r="G65" s="27" t="str">
        <f>INDEX('[1]Component wise inventories'!J$2:J$170,MATCH($A65,'[1]Component wise inventories'!$A$2:$A$170,0))</f>
        <v xml:space="preserve">m2 </v>
      </c>
      <c r="H65" s="27">
        <f>INDEX('[1]Component wise inventories'!K$2:K$170,MATCH($A65,'[1]Component wise inventories'!$A$2:$A$170,0))</f>
        <v>0.70599999999999996</v>
      </c>
      <c r="I65" s="27">
        <f t="shared" ref="I65:I70" si="41">B65*F65*H65*B$1/C65/B$1</f>
        <v>2.9416666666666666E-5</v>
      </c>
      <c r="J65" s="27">
        <f t="shared" ref="J65:J70" si="42">F65*B65*B$5*B$1/C65/1000</f>
        <v>9.6750000000000004E-4</v>
      </c>
    </row>
    <row r="66" spans="1:10" x14ac:dyDescent="0.35">
      <c r="A66" s="2" t="s">
        <v>133</v>
      </c>
      <c r="B66" s="2">
        <v>0.22</v>
      </c>
      <c r="C66" s="27">
        <f>INDEX('[1]Component wise inventories'!B$2:B$170,MATCH($A66,'[1]Component wise inventories'!$A$2:$A$170,0))</f>
        <v>60</v>
      </c>
      <c r="D66" s="27" t="str">
        <f>INDEX('[1]Component wise inventories'!H$2:H$170,MATCH($A66,'[1]Component wise inventories'!$A$2:$A$170,0))</f>
        <v>civil engineering concrete (without reinforcement)</v>
      </c>
      <c r="E66" s="27">
        <f>INDEX('[1]Component wise inventories'!I$2:I$170,MATCH($A66,'[1]Component wise inventories'!$A$2:$A$170,0))</f>
        <v>2350</v>
      </c>
      <c r="F66" s="27">
        <f t="shared" si="40"/>
        <v>2350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1.4E-2</v>
      </c>
      <c r="I66" s="27">
        <f t="shared" si="41"/>
        <v>0.12063333333333334</v>
      </c>
      <c r="J66" s="27">
        <f t="shared" si="42"/>
        <v>200.07900000000001</v>
      </c>
    </row>
    <row r="67" spans="1:10" x14ac:dyDescent="0.35">
      <c r="A67" s="2" t="s">
        <v>233</v>
      </c>
      <c r="B67" s="2">
        <v>0.04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civil engineering concrete (without reinforcement)</v>
      </c>
      <c r="E67" s="27">
        <f>INDEX('[1]Component wise inventories'!I$2:I$170,MATCH($A67,'[1]Component wise inventories'!$A$2:$A$170,0))</f>
        <v>2350</v>
      </c>
      <c r="F67" s="27">
        <f t="shared" si="40"/>
        <v>2350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1.4E-2</v>
      </c>
      <c r="I67" s="27">
        <f t="shared" si="41"/>
        <v>2.1933333333333336E-2</v>
      </c>
      <c r="J67" s="27">
        <f t="shared" si="42"/>
        <v>36.378</v>
      </c>
    </row>
    <row r="68" spans="1:10" x14ac:dyDescent="0.35">
      <c r="A68" s="2" t="s">
        <v>56</v>
      </c>
      <c r="B68" s="2">
        <v>0.16</v>
      </c>
      <c r="C68" s="27">
        <f>INDEX('[1]Component wise inventories'!B$2:B$170,MATCH($A68,'[1]Component wise inventories'!$A$2:$A$170,0))</f>
        <v>30</v>
      </c>
      <c r="D68" s="27" t="str">
        <f>INDEX('[1]Component wise inventories'!H$2:H$170,MATCH($A68,'[1]Component wise inventories'!$A$2:$A$170,0))</f>
        <v>'polyurethane production, flexible foam, MDI-based' (kilogram, RoW, None)</v>
      </c>
      <c r="E68" s="27">
        <f>INDEX('[1]Component wise inventories'!I$2:I$170,MATCH($A68,'[1]Component wise inventories'!$A$2:$A$170,0))</f>
        <v>30</v>
      </c>
      <c r="F68" s="27">
        <f t="shared" si="40"/>
        <v>30</v>
      </c>
      <c r="G68" s="27" t="str">
        <f>INDEX('[1]Component wise inventories'!J$2:J$170,MATCH($A68,'[1]Component wise inventories'!$A$2:$A$170,0))</f>
        <v xml:space="preserve">kg </v>
      </c>
      <c r="H68" s="27">
        <f>INDEX('[1]Component wise inventories'!K$2:K$170,MATCH($A68,'[1]Component wise inventories'!$A$2:$A$170,0))</f>
        <v>5.32</v>
      </c>
      <c r="I68" s="27">
        <f t="shared" si="41"/>
        <v>0.85120000000000007</v>
      </c>
      <c r="J68" s="27">
        <f t="shared" si="42"/>
        <v>3.7151999999999998</v>
      </c>
    </row>
    <row r="69" spans="1:10" x14ac:dyDescent="0.35">
      <c r="A69" s="2" t="s">
        <v>234</v>
      </c>
      <c r="B69" s="2">
        <v>0.03</v>
      </c>
      <c r="C69" s="27">
        <f>INDEX('[1]Component wise inventories'!B$2:B$170,MATCH($A69,'[1]Component wise inventories'!$A$2:$A$170,0))</f>
        <v>30</v>
      </c>
      <c r="D69" s="27" t="str">
        <f>INDEX('[1]Component wise inventories'!H$2:H$170,MATCH($A69,'[1]Component wise inventories'!$A$2:$A$170,0))</f>
        <v>sand</v>
      </c>
      <c r="E69" s="27">
        <f>INDEX('[1]Component wise inventories'!I$2:I$170,MATCH($A69,'[1]Component wise inventories'!$A$2:$A$170,0))</f>
        <v>2000</v>
      </c>
      <c r="F69" s="27">
        <f t="shared" si="40"/>
        <v>2000</v>
      </c>
      <c r="G69" s="27" t="str">
        <f>INDEX('[1]Component wise inventories'!J$2:J$170,MATCH($A69,'[1]Component wise inventories'!$A$2:$A$170,0))</f>
        <v xml:space="preserve">kg </v>
      </c>
      <c r="H69" s="27">
        <f>INDEX('[1]Component wise inventories'!K$2:K$170,MATCH($A69,'[1]Component wise inventories'!$A$2:$A$170,0))</f>
        <v>1.4E-2</v>
      </c>
      <c r="I69" s="27">
        <f t="shared" si="41"/>
        <v>2.8000000000000001E-2</v>
      </c>
      <c r="J69" s="27">
        <f t="shared" si="42"/>
        <v>46.44</v>
      </c>
    </row>
    <row r="70" spans="1:10" x14ac:dyDescent="0.35">
      <c r="A70" s="2" t="s">
        <v>87</v>
      </c>
      <c r="B70" s="2">
        <v>3.0000000000000001E-3</v>
      </c>
      <c r="C70" s="27">
        <f>INDEX('[1]Component wise inventories'!B$2:B$170,MATCH($A70,'[1]Component wise inventories'!$A$2:$A$170,0))</f>
        <v>30</v>
      </c>
      <c r="D70" s="27" t="str">
        <f>INDEX('[1]Component wise inventories'!H$2:H$170,MATCH($A70,'[1]Component wise inventories'!$A$2:$A$170,0))</f>
        <v>Polyethylene fleece (PE)</v>
      </c>
      <c r="E70" s="27">
        <f>INDEX('[1]Component wise inventories'!I$2:I$170,MATCH($A70,'[1]Component wise inventories'!$A$2:$A$170,0))</f>
        <v>920</v>
      </c>
      <c r="F70" s="27">
        <f t="shared" si="40"/>
        <v>920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3.0895000000000001</v>
      </c>
      <c r="I70" s="27">
        <f t="shared" si="41"/>
        <v>0.28423399999999999</v>
      </c>
      <c r="J70" s="27">
        <f t="shared" si="42"/>
        <v>2.1362400000000004</v>
      </c>
    </row>
    <row r="71" spans="1:10" x14ac:dyDescent="0.35">
      <c r="I71" s="68">
        <f>SUM(I63:I70)</f>
        <v>1.3060300833333334</v>
      </c>
    </row>
    <row r="72" spans="1:10" x14ac:dyDescent="0.35">
      <c r="A72" s="11" t="s">
        <v>230</v>
      </c>
      <c r="B72" s="11" t="s">
        <v>54</v>
      </c>
    </row>
    <row r="73" spans="1:10" x14ac:dyDescent="0.35">
      <c r="A73" s="2" t="s">
        <v>13</v>
      </c>
      <c r="B73" s="14">
        <v>460</v>
      </c>
    </row>
    <row r="74" spans="1:10" x14ac:dyDescent="0.35">
      <c r="A74" s="2" t="s">
        <v>126</v>
      </c>
      <c r="B74" s="2">
        <v>0.01</v>
      </c>
      <c r="C74" s="27">
        <f>INDEX('[1]Component wise inventories'!B$2:B$170,MATCH($A74,'[1]Component wise inventories'!$A$2:$A$170,0))</f>
        <v>60</v>
      </c>
      <c r="D74" s="27" t="str">
        <f>INDEX('[1]Component wise inventories'!H$2:H$170,MATCH($A74,'[1]Component wise inventories'!$A$2:$A$170,0))</f>
        <v>Bitumen emulsion, 1 coat</v>
      </c>
      <c r="E74" s="27">
        <f>INDEX('[1]Component wise inventories'!I$2:I$170,MATCH($A74,'[1]Component wise inventories'!$A$2:$A$170,0))</f>
        <v>0.25</v>
      </c>
      <c r="F74" s="27">
        <f t="shared" ref="F74:F78" si="43">E74</f>
        <v>0.25</v>
      </c>
      <c r="G74" s="27" t="str">
        <f>INDEX('[1]Component wise inventories'!J$2:J$170,MATCH($A74,'[1]Component wise inventories'!$A$2:$A$170,0))</f>
        <v xml:space="preserve">m2 </v>
      </c>
      <c r="H74" s="27">
        <f>INDEX('[1]Component wise inventories'!K$2:K$170,MATCH($A74,'[1]Component wise inventories'!$A$2:$A$170,0))</f>
        <v>0.70599999999999996</v>
      </c>
      <c r="I74" s="27">
        <f>B74*F74*H74*B$1/C74/B$1</f>
        <v>2.9416666666666666E-5</v>
      </c>
      <c r="J74" s="27">
        <f t="shared" ref="J74:J78" si="44">F74*B74*B$5*B$1/C74/1000</f>
        <v>9.6750000000000004E-4</v>
      </c>
    </row>
    <row r="75" spans="1:10" x14ac:dyDescent="0.35">
      <c r="A75" s="2" t="s">
        <v>133</v>
      </c>
      <c r="B75" s="2">
        <v>0.22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civil engineering concrete (without reinforcement)</v>
      </c>
      <c r="E75" s="27">
        <f>INDEX('[1]Component wise inventories'!I$2:I$170,MATCH($A75,'[1]Component wise inventories'!$A$2:$A$170,0))</f>
        <v>2350</v>
      </c>
      <c r="F75" s="27">
        <f t="shared" si="43"/>
        <v>2350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1.4E-2</v>
      </c>
      <c r="I75" s="27">
        <f>B75*F75*H75*B$1/C75/B$1</f>
        <v>0.12063333333333334</v>
      </c>
      <c r="J75" s="27">
        <f t="shared" si="44"/>
        <v>200.07900000000001</v>
      </c>
    </row>
    <row r="76" spans="1:10" x14ac:dyDescent="0.35">
      <c r="A76" s="2" t="s">
        <v>146</v>
      </c>
      <c r="B76" s="2">
        <v>0.08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broken gravel</v>
      </c>
      <c r="E76" s="27">
        <f>INDEX('[1]Component wise inventories'!I$2:I$170,MATCH($A76,'[1]Component wise inventories'!$A$2:$A$170,0))</f>
        <v>2000</v>
      </c>
      <c r="F76" s="27">
        <f t="shared" si="43"/>
        <v>2000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1.2999999999999999E-2</v>
      </c>
      <c r="I76" s="27">
        <f>B76*F76*H76*B$1/C76/B$1</f>
        <v>3.4666666666666665E-2</v>
      </c>
      <c r="J76" s="27">
        <f t="shared" si="44"/>
        <v>61.92</v>
      </c>
    </row>
    <row r="77" spans="1:10" x14ac:dyDescent="0.35">
      <c r="A77" s="2" t="s">
        <v>56</v>
      </c>
      <c r="B77" s="2">
        <v>0.32</v>
      </c>
      <c r="C77" s="27">
        <f>INDEX('[1]Component wise inventories'!B$2:B$170,MATCH($A77,'[1]Component wise inventories'!$A$2:$A$170,0))</f>
        <v>30</v>
      </c>
      <c r="D77" s="27" t="str">
        <f>INDEX('[1]Component wise inventories'!H$2:H$170,MATCH($A77,'[1]Component wise inventories'!$A$2:$A$170,0))</f>
        <v>'polyurethane production, flexible foam, MDI-based' (kilogram, RoW, None)</v>
      </c>
      <c r="E77" s="27">
        <f>INDEX('[1]Component wise inventories'!I$2:I$170,MATCH($A77,'[1]Component wise inventories'!$A$2:$A$170,0))</f>
        <v>30</v>
      </c>
      <c r="F77" s="27">
        <f t="shared" si="43"/>
        <v>30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5.32</v>
      </c>
      <c r="I77" s="27">
        <f>B77*F77*H77*B$1/C77/B$1</f>
        <v>1.7024000000000001</v>
      </c>
      <c r="J77" s="27">
        <f t="shared" si="44"/>
        <v>7.4303999999999997</v>
      </c>
    </row>
    <row r="78" spans="1:10" x14ac:dyDescent="0.35">
      <c r="A78" s="2" t="s">
        <v>87</v>
      </c>
      <c r="B78" s="2">
        <v>3.0000000000000001E-3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Polyethylene fleece (PE)</v>
      </c>
      <c r="E78" s="27">
        <f>INDEX('[1]Component wise inventories'!I$2:I$170,MATCH($A78,'[1]Component wise inventories'!$A$2:$A$170,0))</f>
        <v>920</v>
      </c>
      <c r="F78" s="27">
        <f t="shared" si="43"/>
        <v>920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3.0895000000000001</v>
      </c>
      <c r="I78" s="27">
        <f>B78*F78*H78*B$1/C78/B$1</f>
        <v>0.28423399999999999</v>
      </c>
      <c r="J78" s="27">
        <f t="shared" si="44"/>
        <v>2.1362400000000004</v>
      </c>
    </row>
    <row r="79" spans="1:10" x14ac:dyDescent="0.35">
      <c r="I79" s="68">
        <f>SUM(I72:I78)</f>
        <v>2.141963416666667</v>
      </c>
    </row>
    <row r="80" spans="1:10" x14ac:dyDescent="0.35">
      <c r="A80" s="11" t="s">
        <v>230</v>
      </c>
      <c r="B80" s="11" t="s">
        <v>61</v>
      </c>
    </row>
    <row r="81" spans="1:11" x14ac:dyDescent="0.35">
      <c r="A81" s="11" t="s">
        <v>13</v>
      </c>
      <c r="B81" s="11">
        <v>8.1999999999999993</v>
      </c>
    </row>
    <row r="82" spans="1:11" x14ac:dyDescent="0.35">
      <c r="A82" s="72" t="s">
        <v>288</v>
      </c>
      <c r="B82" s="11"/>
      <c r="C82" s="27">
        <f>INDEX('[1]Component wise inventories'!B$2:B$205,MATCH($A82,'[1]Component wise inventories'!$A$2:$A$205,0))</f>
        <v>30</v>
      </c>
      <c r="D82" s="27" t="str">
        <f>INDEX('[1]Component wise inventories'!H$2:H$205,MATCH($A82,'[1]Component wise inventories'!$A$2:$A$205,0))</f>
        <v>Exterior door, wood, aluminium-clad</v>
      </c>
      <c r="E82" s="27" t="str">
        <f>INDEX('[1]Component wise inventories'!I$2:I$205,MATCH($A82,'[1]Component wise inventories'!$A$2:$A$205,0))</f>
        <v xml:space="preserve">- </v>
      </c>
      <c r="F82" s="27" t="str">
        <f>E82</f>
        <v xml:space="preserve">- </v>
      </c>
      <c r="G82" s="27" t="str">
        <f>INDEX('[1]Component wise inventories'!J$2:J$205,MATCH($A82,'[1]Component wise inventories'!$A$2:$A$205,0))</f>
        <v xml:space="preserve">m2 </v>
      </c>
      <c r="H82" s="27">
        <f>INDEX('[1]Component wise inventories'!K$2:K$205,MATCH($A82,'[1]Component wise inventories'!$A$2:$A$205,0))</f>
        <v>77.599999999999994</v>
      </c>
      <c r="I82" s="58">
        <f>H82*B$1/C82/B$1*B81/B98</f>
        <v>7.1512699483029891E-3</v>
      </c>
    </row>
    <row r="83" spans="1:11" x14ac:dyDescent="0.35">
      <c r="A83" s="11"/>
      <c r="B83" s="11"/>
    </row>
    <row r="84" spans="1:11" x14ac:dyDescent="0.35">
      <c r="A84" s="11" t="s">
        <v>230</v>
      </c>
      <c r="B84" s="11" t="s">
        <v>181</v>
      </c>
    </row>
    <row r="85" spans="1:11" x14ac:dyDescent="0.35">
      <c r="A85" s="11" t="s">
        <v>64</v>
      </c>
      <c r="B85" s="11">
        <v>393.2</v>
      </c>
    </row>
    <row r="86" spans="1:11" x14ac:dyDescent="0.35">
      <c r="A86" s="11" t="s">
        <v>65</v>
      </c>
      <c r="B86" s="11"/>
      <c r="C86" s="27">
        <f>INDEX('[1]Component wise inventories'!B$2:B$194,MATCH($A86,'[1]Component wise inventories'!$A$2:$A$189,0))</f>
        <v>30</v>
      </c>
      <c r="D86" s="27" t="str">
        <f>INDEX('[1]Component wise inventories'!H$2:H$194,MATCH($A86,'[1]Component wise inventories'!$A$2:$A$189,0))</f>
        <v>'window frame production, wood-metal, U=1.6 W/m2K' (kilogram, RoW, None)</v>
      </c>
      <c r="E86" s="27">
        <f>INDEX('[1]Component wise inventories'!I$2:I$194,MATCH($A86,'[1]Component wise inventories'!$A$2:$A$189,0))</f>
        <v>83.4</v>
      </c>
      <c r="F86" s="27">
        <f>E86</f>
        <v>83.4</v>
      </c>
      <c r="G86" s="27" t="str">
        <f>INDEX('[1]Component wise inventories'!J$2:J$194,MATCH($A86,'[1]Component wise inventories'!$A$2:$A$189,0))</f>
        <v>kg</v>
      </c>
      <c r="H86" s="27">
        <f>INDEX('[1]Component wise inventories'!K$2:K$194,MATCH($A86,'[1]Component wise inventories'!$A$2:$A$189,0))</f>
        <v>0.13719999999999999</v>
      </c>
      <c r="I86" s="27">
        <f>F86*H86*B$1/C86/B$1*K86</f>
        <v>7.6283199999999995E-2</v>
      </c>
      <c r="J86" s="27"/>
      <c r="K86" s="65">
        <v>0.2</v>
      </c>
    </row>
    <row r="87" spans="1:11" x14ac:dyDescent="0.35">
      <c r="C87" s="27">
        <v>30</v>
      </c>
      <c r="D87" s="27" t="s">
        <v>113</v>
      </c>
      <c r="E87" s="27" t="s">
        <v>110</v>
      </c>
      <c r="F87" s="27" t="s">
        <v>110</v>
      </c>
      <c r="G87" s="27" t="s">
        <v>111</v>
      </c>
      <c r="H87" s="66">
        <v>58</v>
      </c>
      <c r="I87" s="27">
        <f>H87*B$1/C87/B$1*K87</f>
        <v>1.5466666666666669</v>
      </c>
      <c r="J87" s="27"/>
      <c r="K87" s="65">
        <v>0.8</v>
      </c>
    </row>
    <row r="88" spans="1:11" x14ac:dyDescent="0.35">
      <c r="A88" s="11" t="s">
        <v>230</v>
      </c>
      <c r="B88" s="11" t="s">
        <v>182</v>
      </c>
      <c r="C88" s="11"/>
      <c r="D88" s="11"/>
      <c r="E88" s="11"/>
      <c r="F88" s="11"/>
      <c r="G88" s="11"/>
      <c r="H88" s="11"/>
      <c r="I88" s="58">
        <f>SUM(I86:I87)</f>
        <v>1.6229498666666669</v>
      </c>
      <c r="J88" s="11"/>
      <c r="K88" s="11"/>
    </row>
    <row r="89" spans="1:11" x14ac:dyDescent="0.35">
      <c r="A89" s="11" t="s">
        <v>64</v>
      </c>
      <c r="B89" s="11">
        <v>57.6</v>
      </c>
    </row>
    <row r="90" spans="1:11" x14ac:dyDescent="0.35">
      <c r="A90" s="11" t="s">
        <v>169</v>
      </c>
      <c r="B90" s="11"/>
      <c r="C90" s="27">
        <f>INDEX('[1]Component wise inventories'!B$2:B$194,MATCH($A90,'[1]Component wise inventories'!$A$2:$A$189,0))</f>
        <v>30</v>
      </c>
      <c r="D90" s="27" t="str">
        <f>INDEX('[1]Component wise inventories'!H$2:H$194,MATCH($A90,'[1]Component wise inventories'!$A$2:$A$189,0))</f>
        <v>'window frame production, wood-metal, U=1.6 W/m2K' (kilogram, RoW, None)</v>
      </c>
      <c r="E90" s="27">
        <f>INDEX('[1]Component wise inventories'!I$2:I$194,MATCH($A90,'[1]Component wise inventories'!$A$2:$A$189,0))</f>
        <v>83.4</v>
      </c>
      <c r="F90" s="27">
        <f>E90</f>
        <v>83.4</v>
      </c>
      <c r="G90" s="27" t="str">
        <f>INDEX('[1]Component wise inventories'!J$2:J$194,MATCH($A90,'[1]Component wise inventories'!$A$2:$A$189,0))</f>
        <v>kg</v>
      </c>
      <c r="H90" s="27">
        <f>INDEX('[1]Component wise inventories'!K$2:K$194,MATCH($A90,'[1]Component wise inventories'!$A$2:$A$189,0))</f>
        <v>0.13719999999999999</v>
      </c>
      <c r="I90" s="27">
        <f>F90*H90*B$1/C90/B$1*K90</f>
        <v>7.6283199999999995E-2</v>
      </c>
      <c r="J90" s="27"/>
      <c r="K90" s="65">
        <v>0.2</v>
      </c>
    </row>
    <row r="91" spans="1:11" x14ac:dyDescent="0.35">
      <c r="C91" s="27">
        <v>30</v>
      </c>
      <c r="D91" s="27" t="s">
        <v>252</v>
      </c>
      <c r="E91" s="71" t="s">
        <v>110</v>
      </c>
      <c r="F91" s="71" t="s">
        <v>110</v>
      </c>
      <c r="G91" s="27" t="s">
        <v>111</v>
      </c>
      <c r="H91" s="73">
        <v>36.54</v>
      </c>
      <c r="I91" s="27">
        <f>H91*B$1/C91/B$1*K91</f>
        <v>0.97440000000000004</v>
      </c>
      <c r="J91" s="27"/>
      <c r="K91" s="65">
        <v>0.8</v>
      </c>
    </row>
    <row r="92" spans="1:11" x14ac:dyDescent="0.35">
      <c r="A92" s="11" t="s">
        <v>230</v>
      </c>
      <c r="B92" s="11" t="s">
        <v>235</v>
      </c>
      <c r="C92" s="11"/>
      <c r="D92" s="11"/>
      <c r="E92" s="11"/>
      <c r="F92" s="11"/>
      <c r="G92" s="11"/>
      <c r="H92" s="11"/>
      <c r="I92" s="58">
        <f>SUM(I90:I91)</f>
        <v>1.0506831999999999</v>
      </c>
      <c r="J92" s="11"/>
      <c r="K92" s="11"/>
    </row>
    <row r="93" spans="1:11" x14ac:dyDescent="0.35">
      <c r="A93" s="11" t="s">
        <v>64</v>
      </c>
      <c r="B93" s="11">
        <v>4.2</v>
      </c>
    </row>
    <row r="94" spans="1:11" x14ac:dyDescent="0.35">
      <c r="A94" s="11" t="s">
        <v>236</v>
      </c>
      <c r="B94" s="11"/>
      <c r="C94" s="27">
        <f>INDEX('[1]Component wise inventories'!B$2:B$194,MATCH($A94,'[1]Component wise inventories'!$A$2:$A$189,0))</f>
        <v>30</v>
      </c>
      <c r="D94" s="27" t="str">
        <f>INDEX('[1]Component wise inventories'!H$2:H$194,MATCH($A94,'[1]Component wise inventories'!$A$2:$A$189,0))</f>
        <v>Plastic/PVC window frame</v>
      </c>
      <c r="E94" s="27" t="str">
        <f>INDEX('[1]Component wise inventories'!I$2:I$194,MATCH($A94,'[1]Component wise inventories'!$A$2:$A$189,0))</f>
        <v xml:space="preserve">- </v>
      </c>
      <c r="F94" s="27" t="str">
        <f>E94</f>
        <v xml:space="preserve">- </v>
      </c>
      <c r="G94" s="27" t="str">
        <f>INDEX('[1]Component wise inventories'!J$2:J$194,MATCH($A94,'[1]Component wise inventories'!$A$2:$A$189,0))</f>
        <v xml:space="preserve">m2 </v>
      </c>
      <c r="H94" s="27">
        <f>INDEX('[1]Component wise inventories'!K$2:K$194,MATCH($A94,'[1]Component wise inventories'!$A$2:$A$189,0))</f>
        <v>285</v>
      </c>
      <c r="I94" s="27">
        <f>H94*B$1/C94/B$1*K94</f>
        <v>1.9000000000000001</v>
      </c>
      <c r="J94" s="27"/>
      <c r="K94" s="65">
        <v>0.2</v>
      </c>
    </row>
    <row r="95" spans="1:11" x14ac:dyDescent="0.35">
      <c r="A95" s="11"/>
      <c r="B95" s="11"/>
      <c r="C95" s="27">
        <v>30</v>
      </c>
      <c r="D95" s="27" t="s">
        <v>252</v>
      </c>
      <c r="E95" s="71" t="s">
        <v>110</v>
      </c>
      <c r="F95" s="71" t="s">
        <v>110</v>
      </c>
      <c r="G95" s="27" t="s">
        <v>111</v>
      </c>
      <c r="H95" s="66">
        <v>43.7</v>
      </c>
      <c r="I95" s="27">
        <f>H95*B$1/C95/B$1*K95</f>
        <v>1.1653333333333336</v>
      </c>
      <c r="J95" s="27"/>
      <c r="K95" s="65">
        <v>0.8</v>
      </c>
    </row>
    <row r="96" spans="1:11" x14ac:dyDescent="0.35">
      <c r="A96" s="11" t="s">
        <v>230</v>
      </c>
      <c r="B96" s="56" t="s">
        <v>66</v>
      </c>
      <c r="C96" s="11"/>
      <c r="D96" s="11"/>
      <c r="E96" s="11"/>
      <c r="F96" s="11"/>
      <c r="G96" s="11"/>
      <c r="H96" s="11"/>
      <c r="I96" s="58">
        <f>SUM(I94:I95)</f>
        <v>3.0653333333333337</v>
      </c>
      <c r="J96" s="11"/>
      <c r="K96" s="11"/>
    </row>
    <row r="97" spans="1:10" x14ac:dyDescent="0.35">
      <c r="A97" s="11" t="s">
        <v>67</v>
      </c>
      <c r="B97" s="11">
        <v>22</v>
      </c>
    </row>
    <row r="98" spans="1:10" x14ac:dyDescent="0.35">
      <c r="A98" s="11" t="s">
        <v>68</v>
      </c>
      <c r="B98" s="11">
        <v>2966</v>
      </c>
    </row>
    <row r="99" spans="1:10" x14ac:dyDescent="0.35">
      <c r="A99" s="11" t="s">
        <v>69</v>
      </c>
      <c r="B99" s="27"/>
      <c r="C99" s="27"/>
      <c r="D99" s="27" t="str">
        <f>INDEX('[1]Component wise inventories'!H$2:H$194,MATCH($A99,'[1]Component wise inventories'!$A$2:$A$189,0))</f>
        <v>'market for electricity, low voltage'</v>
      </c>
      <c r="E99" s="27">
        <f>INDEX('[1]Component wise inventories'!I$2:I$194,MATCH($A99,'[1]Component wise inventories'!$A$2:$A$189,0))</f>
        <v>0</v>
      </c>
      <c r="F99" s="27">
        <f>E99</f>
        <v>0</v>
      </c>
      <c r="G99" s="27" t="str">
        <f>INDEX('[1]Component wise inventories'!J$2:J$194,MATCH($A99,'[1]Component wise inventories'!$A$2:$A$189,0))</f>
        <v>kWh</v>
      </c>
      <c r="H99" s="27">
        <f>INDEX('[1]Component wise inventories'!K$2:K$194,MATCH($A99,'[1]Component wise inventories'!$A$2:$A$189,0))</f>
        <v>4.4990000000000002E-2</v>
      </c>
      <c r="I99" s="58">
        <f>H99*B97*3500/B98</f>
        <v>1.1679804450438303</v>
      </c>
    </row>
    <row r="100" spans="1:10" x14ac:dyDescent="0.35">
      <c r="A100" s="11"/>
      <c r="B100" s="11"/>
    </row>
    <row r="101" spans="1:10" x14ac:dyDescent="0.35">
      <c r="A101" s="11"/>
      <c r="B101" s="11"/>
    </row>
    <row r="102" spans="1:10" x14ac:dyDescent="0.35">
      <c r="A102" s="11" t="s">
        <v>230</v>
      </c>
      <c r="B102" s="56" t="s">
        <v>70</v>
      </c>
    </row>
    <row r="103" spans="1:10" x14ac:dyDescent="0.35">
      <c r="A103" s="11" t="s">
        <v>71</v>
      </c>
      <c r="B103" s="11">
        <v>70.400000000000006</v>
      </c>
    </row>
    <row r="104" spans="1:10" x14ac:dyDescent="0.35">
      <c r="A104" s="11" t="s">
        <v>72</v>
      </c>
      <c r="B104" s="11" t="s">
        <v>237</v>
      </c>
    </row>
    <row r="105" spans="1:10" x14ac:dyDescent="0.35">
      <c r="A105" s="11" t="s">
        <v>74</v>
      </c>
      <c r="B105" s="11" t="s">
        <v>237</v>
      </c>
      <c r="C105" s="27"/>
      <c r="D105" s="27" t="str">
        <f>INDEX('[1]Component wise inventories'!H$2:H$205,MATCH($B105,'[1]Component wise inventories'!$A$2:$A$205,0))</f>
        <v>heat production, borehole heat exchanger, brine-water heat pump 10kW</v>
      </c>
      <c r="E105" s="27">
        <f>INDEX('[1]Component wise inventories'!I$2:I$205,MATCH($B105,'[1]Component wise inventories'!$A$2:$A$205,0))</f>
        <v>0</v>
      </c>
      <c r="F105" s="27">
        <f>E105</f>
        <v>0</v>
      </c>
      <c r="G105" s="27" t="str">
        <f>INDEX('[1]Component wise inventories'!J$2:J$205,MATCH($B105,'[1]Component wise inventories'!$A$2:$A$205,0))</f>
        <v>megajoule</v>
      </c>
      <c r="H105" s="27">
        <f>INDEX('[1]Component wise inventories'!K$2:K$205,MATCH($B105,'[1]Component wise inventories'!$A$2:$A$205,0))</f>
        <v>8.2799999999999992E-3</v>
      </c>
      <c r="I105" s="58">
        <f>H105*B103</f>
        <v>0.58291199999999999</v>
      </c>
    </row>
    <row r="106" spans="1:10" x14ac:dyDescent="0.35">
      <c r="A106" s="11"/>
      <c r="B106" s="25" t="s">
        <v>75</v>
      </c>
    </row>
    <row r="107" spans="1:10" x14ac:dyDescent="0.35">
      <c r="A107" s="11"/>
      <c r="B107" s="11"/>
    </row>
    <row r="108" spans="1:10" x14ac:dyDescent="0.35">
      <c r="A108" s="11" t="s">
        <v>230</v>
      </c>
      <c r="B108" s="11" t="s">
        <v>76</v>
      </c>
      <c r="C108" s="27"/>
      <c r="D108" s="27"/>
      <c r="E108" s="27"/>
      <c r="F108" s="27"/>
      <c r="G108" s="27"/>
      <c r="H108" s="27"/>
      <c r="J108" s="27">
        <f>SUM(J14:J107)*50*2</f>
        <v>176088.77324999997</v>
      </c>
    </row>
    <row r="109" spans="1:10" x14ac:dyDescent="0.35">
      <c r="A109" s="11"/>
      <c r="B109" s="11" t="s">
        <v>77</v>
      </c>
      <c r="C109" s="27"/>
      <c r="D109" s="27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 s="27">
        <f>INDEX('[1]Component wise inventories'!I$2:I$205,MATCH($B109,'[1]Component wise inventories'!$A$2:$A$205,0))</f>
        <v>0</v>
      </c>
      <c r="F109" s="27">
        <f>E109</f>
        <v>0</v>
      </c>
      <c r="G109" s="27">
        <f>INDEX('[1]Component wise inventories'!J$2:J$205,MATCH($B109,'[1]Component wise inventories'!$A$2:$A$205,0))</f>
        <v>0</v>
      </c>
      <c r="H109" s="27">
        <f>INDEX('[1]Component wise inventories'!K$2:K$205,MATCH($B109,'[1]Component wise inventories'!$A$2:$A$205,0))</f>
        <v>0.11509999999999999</v>
      </c>
      <c r="I109" s="67">
        <f>J108*H109/B$1/B98</f>
        <v>0.11388973814944367</v>
      </c>
    </row>
    <row r="111" spans="1:10" s="11" customFormat="1" x14ac:dyDescent="0.35">
      <c r="A111" s="11" t="s">
        <v>11</v>
      </c>
      <c r="B111" s="56" t="s">
        <v>265</v>
      </c>
    </row>
    <row r="112" spans="1:10" s="11" customFormat="1" x14ac:dyDescent="0.35">
      <c r="A112" s="11" t="s">
        <v>275</v>
      </c>
      <c r="B112" s="11">
        <v>32.03</v>
      </c>
    </row>
    <row r="113" spans="1:10" s="11" customFormat="1" x14ac:dyDescent="0.35">
      <c r="A113" s="11" t="s">
        <v>270</v>
      </c>
      <c r="B113" s="5" t="s">
        <v>286</v>
      </c>
      <c r="D113" s="27" t="str">
        <f>INDEX('[1]Component wise inventories'!H$2:H$221,MATCH($B113,'[1]Component wise inventories'!$A$2:$A$221,0))</f>
        <v>heat production, borehole heat exchanger, brine-water heat pump 10kW</v>
      </c>
      <c r="E113" s="27">
        <f>INDEX('[1]Component wise inventories'!I$2:I$221,MATCH($B113,'[1]Component wise inventories'!$A$2:$A$221,0))</f>
        <v>0</v>
      </c>
      <c r="F113" s="27">
        <f>E113</f>
        <v>0</v>
      </c>
      <c r="G113" s="27" t="str">
        <f>INDEX('[1]Component wise inventories'!J$2:J$221,MATCH($B113,'[1]Component wise inventories'!$A$2:$A$221,0))</f>
        <v>megajoule</v>
      </c>
      <c r="H113" s="27">
        <f>INDEX('[1]Component wise inventories'!K$2:K$221,MATCH($B113,'[1]Component wise inventories'!$A$2:$A$221,0))</f>
        <v>8.2799999999999992E-3</v>
      </c>
      <c r="I113" s="58">
        <f>H113*B112</f>
        <v>0.26520839999999996</v>
      </c>
    </row>
    <row r="114" spans="1:10" s="27" customFormat="1" x14ac:dyDescent="0.35">
      <c r="A114" s="5" t="s">
        <v>271</v>
      </c>
      <c r="B114" s="5" t="s">
        <v>155</v>
      </c>
      <c r="C114" s="5"/>
      <c r="D114" s="5"/>
      <c r="E114" s="5"/>
      <c r="F114" s="5"/>
      <c r="G114" s="5"/>
      <c r="H114" s="5"/>
      <c r="I114" s="5"/>
      <c r="J114" s="5"/>
    </row>
    <row r="115" spans="1:10" s="27" customFormat="1" x14ac:dyDescent="0.35">
      <c r="A115" s="5" t="s">
        <v>274</v>
      </c>
      <c r="B115" s="25" t="s">
        <v>283</v>
      </c>
      <c r="C115" s="5"/>
      <c r="D115" s="5"/>
      <c r="E115" s="5"/>
      <c r="F115" s="5"/>
      <c r="G115" s="5"/>
      <c r="H115" s="5"/>
      <c r="I115" s="5"/>
      <c r="J115" s="5"/>
    </row>
    <row r="117" spans="1:10" customFormat="1" x14ac:dyDescent="0.35">
      <c r="A117" s="11" t="s">
        <v>11</v>
      </c>
      <c r="B117" s="56" t="s">
        <v>293</v>
      </c>
      <c r="C117" s="5"/>
      <c r="D117" s="5"/>
      <c r="E117" s="5"/>
      <c r="F117" s="5"/>
      <c r="G117" s="5"/>
      <c r="H117" s="5"/>
      <c r="I117" s="5"/>
      <c r="J117" s="5"/>
    </row>
    <row r="118" spans="1:10" customFormat="1" x14ac:dyDescent="0.35">
      <c r="A118" s="11" t="s">
        <v>290</v>
      </c>
      <c r="B118" s="5">
        <v>11.9</v>
      </c>
      <c r="C118" s="5"/>
      <c r="D118" s="5"/>
      <c r="E118" s="5"/>
      <c r="F118" s="5"/>
      <c r="G118" s="5"/>
      <c r="H118" s="5"/>
      <c r="I118" s="5"/>
      <c r="J118" s="5"/>
    </row>
    <row r="119" spans="1:10" customFormat="1" x14ac:dyDescent="0.35">
      <c r="A119" s="11" t="s">
        <v>69</v>
      </c>
      <c r="B119" s="5"/>
      <c r="C119" s="5"/>
      <c r="D119" t="str">
        <f>INDEX('[1]Component wise inventories'!H$2:H$194,MATCH($A119,'[1]Component wise inventories'!$A$2:$A$189,0))</f>
        <v>'market for electricity, low voltage'</v>
      </c>
      <c r="E119">
        <f>INDEX('[1]Component wise inventories'!I$2:I$194,MATCH($A119,'[1]Component wise inventories'!$A$2:$A$189,0))</f>
        <v>0</v>
      </c>
      <c r="F119">
        <f>E119</f>
        <v>0</v>
      </c>
      <c r="G119" t="str">
        <f>INDEX('[1]Component wise inventories'!J$2:J$194,MATCH($A119,'[1]Component wise inventories'!$A$2:$A$189,0))</f>
        <v>kWh</v>
      </c>
      <c r="H119">
        <f>INDEX('[1]Component wise inventories'!K$2:K$194,MATCH($A119,'[1]Component wise inventories'!$A$2:$A$189,0))</f>
        <v>4.4990000000000002E-2</v>
      </c>
      <c r="I119" s="19">
        <f>H119*B118</f>
        <v>0.535381</v>
      </c>
      <c r="J119" s="5"/>
    </row>
    <row r="120" spans="1:10" s="27" customForma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s="27" customForma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s="27" customFormat="1" x14ac:dyDescent="0.35">
      <c r="A122" s="5"/>
      <c r="B122" s="6" t="s">
        <v>118</v>
      </c>
      <c r="C122" s="6" t="s">
        <v>119</v>
      </c>
      <c r="D122" s="5"/>
      <c r="E122" s="5"/>
      <c r="F122" s="5"/>
      <c r="G122" s="5"/>
      <c r="H122" s="5"/>
      <c r="I122" s="5"/>
      <c r="J122" s="5"/>
    </row>
    <row r="123" spans="1:10" s="27" customFormat="1" x14ac:dyDescent="0.35">
      <c r="A123" s="5" t="s">
        <v>80</v>
      </c>
      <c r="B123" s="7">
        <v>0.68200000000000005</v>
      </c>
      <c r="C123" s="7">
        <f>AVERAGE(I8,I17)</f>
        <v>1.0270458333333332</v>
      </c>
      <c r="D123" s="5"/>
      <c r="E123" s="5"/>
      <c r="F123" s="5"/>
      <c r="G123" s="5"/>
      <c r="H123" s="5"/>
      <c r="I123" s="5"/>
      <c r="J123" s="5"/>
    </row>
    <row r="124" spans="1:10" s="27" customFormat="1" x14ac:dyDescent="0.35">
      <c r="A124" s="5" t="s">
        <v>120</v>
      </c>
      <c r="B124" s="7">
        <v>1.9</v>
      </c>
      <c r="C124" s="7">
        <f>AVERAGE(I25,I33)</f>
        <v>1.2892458333333334</v>
      </c>
      <c r="D124" s="5"/>
      <c r="E124" s="5"/>
      <c r="F124" s="5"/>
      <c r="G124" s="5"/>
      <c r="H124" s="5"/>
      <c r="I124" s="5"/>
      <c r="J124" s="5"/>
    </row>
    <row r="125" spans="1:10" s="27" customFormat="1" x14ac:dyDescent="0.35">
      <c r="A125" s="5" t="s">
        <v>121</v>
      </c>
      <c r="B125" s="7">
        <v>1.47</v>
      </c>
      <c r="C125" s="7">
        <f>AVERAGE(I40,I46)</f>
        <v>3.1223084583333334</v>
      </c>
      <c r="D125" s="5"/>
      <c r="E125" s="5"/>
      <c r="F125" s="5"/>
      <c r="G125" s="5"/>
      <c r="H125" s="5"/>
      <c r="I125" s="5"/>
      <c r="J125" s="5"/>
    </row>
    <row r="126" spans="1:10" s="27" customFormat="1" x14ac:dyDescent="0.35">
      <c r="A126" s="5" t="s">
        <v>122</v>
      </c>
      <c r="B126" s="7">
        <v>0.71699999999999997</v>
      </c>
      <c r="C126" s="7">
        <f>I51+I56+I62</f>
        <v>0.71084166666666659</v>
      </c>
      <c r="D126" s="5"/>
      <c r="E126" s="5"/>
      <c r="F126" s="5"/>
      <c r="G126" s="5"/>
      <c r="H126" s="5"/>
      <c r="I126" s="5"/>
      <c r="J126" s="5"/>
    </row>
    <row r="127" spans="1:10" s="27" customFormat="1" x14ac:dyDescent="0.35">
      <c r="A127" s="5" t="s">
        <v>106</v>
      </c>
      <c r="B127" s="7">
        <v>1.24</v>
      </c>
      <c r="C127" s="7">
        <f>AVERAGE(I71,I79)</f>
        <v>1.7239967500000002</v>
      </c>
      <c r="D127" s="5"/>
      <c r="E127" s="5"/>
      <c r="F127" s="5"/>
      <c r="G127" s="5"/>
      <c r="H127" s="5"/>
      <c r="I127" s="5"/>
      <c r="J127" s="5"/>
    </row>
    <row r="128" spans="1:10" s="27" customFormat="1" x14ac:dyDescent="0.35">
      <c r="A128" s="5" t="s">
        <v>124</v>
      </c>
      <c r="B128" s="7">
        <v>8.6899999999999998E-3</v>
      </c>
      <c r="C128" s="7">
        <f>I82</f>
        <v>7.1512699483029891E-3</v>
      </c>
      <c r="D128" s="5"/>
      <c r="E128" s="5"/>
      <c r="F128" s="5"/>
      <c r="G128" s="5"/>
      <c r="H128" s="5"/>
      <c r="I128" s="5"/>
      <c r="J128" s="5"/>
    </row>
    <row r="129" spans="1:10" s="27" customFormat="1" x14ac:dyDescent="0.35">
      <c r="A129" s="5" t="s">
        <v>123</v>
      </c>
      <c r="B129" s="7">
        <v>0.50600000000000001</v>
      </c>
      <c r="C129" s="7">
        <f>AVERAGE(I92,I88,I96)</f>
        <v>1.9129888000000002</v>
      </c>
      <c r="D129" s="5"/>
      <c r="E129" s="5"/>
      <c r="F129" s="5"/>
      <c r="G129" s="5"/>
      <c r="H129" s="5"/>
      <c r="I129" s="5"/>
      <c r="J129" s="5"/>
    </row>
    <row r="130" spans="1:10" s="27" customFormat="1" x14ac:dyDescent="0.35">
      <c r="A130" s="5" t="s">
        <v>76</v>
      </c>
      <c r="B130" s="7">
        <v>0.40400000000000003</v>
      </c>
      <c r="C130" s="7">
        <f>I109</f>
        <v>0.11388973814944367</v>
      </c>
      <c r="D130" s="5"/>
      <c r="E130" s="5"/>
      <c r="F130" s="5"/>
      <c r="G130" s="5"/>
      <c r="H130" s="5"/>
      <c r="I130" s="5"/>
      <c r="J130" s="5"/>
    </row>
    <row r="131" spans="1:10" s="27" customFormat="1" x14ac:dyDescent="0.35">
      <c r="A131" s="5" t="s">
        <v>292</v>
      </c>
      <c r="B131" s="7">
        <v>0.376</v>
      </c>
      <c r="C131" s="7">
        <f>I113+I99</f>
        <v>1.4331888450438302</v>
      </c>
      <c r="D131" s="5"/>
      <c r="E131" s="5"/>
      <c r="F131" s="5"/>
      <c r="G131" s="5"/>
      <c r="H131" s="5"/>
      <c r="I131" s="5"/>
      <c r="J131" s="5"/>
    </row>
    <row r="132" spans="1:10" s="27" customFormat="1" x14ac:dyDescent="0.35">
      <c r="A132" s="5" t="s">
        <v>70</v>
      </c>
      <c r="B132" s="7">
        <v>1.1499999999999999</v>
      </c>
      <c r="C132" s="7">
        <f>I105</f>
        <v>0.58291199999999999</v>
      </c>
      <c r="D132" s="5"/>
      <c r="E132" s="5"/>
      <c r="F132" s="5"/>
      <c r="G132" s="5"/>
      <c r="H132" s="5"/>
      <c r="I132" s="5"/>
      <c r="J132" s="5"/>
    </row>
    <row r="133" spans="1:10" s="27" customFormat="1" x14ac:dyDescent="0.35">
      <c r="A133" s="5" t="s">
        <v>294</v>
      </c>
      <c r="B133" s="7">
        <v>0.38</v>
      </c>
      <c r="C133" s="7">
        <f>I119</f>
        <v>0.535381</v>
      </c>
      <c r="D133" s="5"/>
      <c r="E133" s="5"/>
      <c r="F133" s="5"/>
      <c r="G133" s="5"/>
      <c r="H133" s="5"/>
      <c r="I133" s="5"/>
      <c r="J133" s="5"/>
    </row>
    <row r="134" spans="1:10" s="27" customFormat="1" x14ac:dyDescent="0.35">
      <c r="A134" s="5"/>
      <c r="B134" s="5"/>
      <c r="C134" s="7"/>
      <c r="D134" s="5"/>
      <c r="E134" s="5"/>
      <c r="F134" s="5"/>
      <c r="G134" s="5"/>
      <c r="H134" s="5"/>
      <c r="I134" s="5"/>
      <c r="J134" s="5"/>
    </row>
    <row r="135" spans="1:10" s="27" customForma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7" customForma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s="27" customForma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s="27" customForma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s="27" customForma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8"/>
  <sheetViews>
    <sheetView topLeftCell="A132" zoomScaleNormal="100" workbookViewId="0">
      <selection activeCell="C153" sqref="C153"/>
    </sheetView>
  </sheetViews>
  <sheetFormatPr defaultColWidth="11.54296875" defaultRowHeight="14.5" x14ac:dyDescent="0.35"/>
  <cols>
    <col min="1" max="1" width="41.1796875" style="26" customWidth="1"/>
    <col min="2" max="2" width="19.81640625" style="26" customWidth="1"/>
    <col min="3" max="16384" width="11.54296875" style="26"/>
  </cols>
  <sheetData>
    <row r="1" spans="1:10" x14ac:dyDescent="0.3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35">
      <c r="A4" s="11" t="s">
        <v>238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35">
      <c r="A5" s="2" t="s">
        <v>13</v>
      </c>
      <c r="B5" s="14">
        <v>313.10000000000002</v>
      </c>
    </row>
    <row r="6" spans="1:10" x14ac:dyDescent="0.35">
      <c r="A6" s="2" t="s">
        <v>14</v>
      </c>
      <c r="B6" s="2">
        <v>0.08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0.6166666666666667</v>
      </c>
      <c r="J6" s="27">
        <f t="shared" ref="J6" si="1">F6*B6*B$5*B$1/C6/1000</f>
        <v>92.677600000000012</v>
      </c>
    </row>
    <row r="7" spans="1:10" x14ac:dyDescent="0.35">
      <c r="A7" s="2" t="s">
        <v>82</v>
      </c>
      <c r="B7" s="2">
        <v>0.4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civil engineering concrete (without reinforcement)</v>
      </c>
      <c r="E7" s="27">
        <f>INDEX('[1]Component wise inventories'!I$2:I$170,MATCH($A7,'[1]Component wise inventories'!$A$2:$A$170,0))</f>
        <v>2350</v>
      </c>
      <c r="F7" s="27">
        <f>E7</f>
        <v>2350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1.4E-2</v>
      </c>
      <c r="I7" s="27">
        <f t="shared" ref="I7" si="2">B7*F7*H7*B$1/C7/B$1</f>
        <v>0.21933333333333332</v>
      </c>
      <c r="J7" s="27">
        <f>F7*B7*B$5*B$1/C7/1000</f>
        <v>294.31400000000002</v>
      </c>
    </row>
    <row r="8" spans="1:10" x14ac:dyDescent="0.35">
      <c r="A8" s="2" t="s">
        <v>157</v>
      </c>
      <c r="B8" s="2">
        <v>0.02</v>
      </c>
      <c r="C8" s="27">
        <f>INDEX('[1]Component wise inventories'!B$2:B$170,MATCH($A8,'[1]Component wise inventories'!$A$2:$A$170,0))</f>
        <v>30</v>
      </c>
      <c r="D8" s="27" t="str">
        <f>INDEX('[1]Component wise inventories'!H$2:H$170,MATCH($A8,'[1]Component wise inventories'!$A$2:$A$170,0))</f>
        <v>Expanded polystyrene (EPS)</v>
      </c>
      <c r="E8" s="27">
        <f>INDEX('[1]Component wise inventories'!I$2:I$170,MATCH($A8,'[1]Component wise inventories'!$A$2:$A$170,0))</f>
        <v>15</v>
      </c>
      <c r="F8" s="27">
        <f t="shared" ref="F8" si="3">E8</f>
        <v>15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7.64</v>
      </c>
      <c r="I8" s="27">
        <f>B8*F8*H8*B$1/C8/B$1</f>
        <v>7.6399999999999996E-2</v>
      </c>
      <c r="J8" s="27">
        <f t="shared" ref="J8" si="4">F8*B8*B$5*B$1/C8/1000</f>
        <v>0.18786000000000003</v>
      </c>
    </row>
    <row r="9" spans="1:10" x14ac:dyDescent="0.35">
      <c r="A9" s="2" t="s">
        <v>47</v>
      </c>
      <c r="B9" s="2">
        <v>0.16</v>
      </c>
      <c r="C9" s="27">
        <f>INDEX('[1]Component wise inventories'!B$2:B$170,MATCH($A9,'[1]Component wise inventories'!$A$2:$A$170,0))</f>
        <v>30</v>
      </c>
      <c r="D9" s="27" t="str">
        <f>INDEX('[1]Component wise inventories'!H$2:H$170,MATCH($A9,'[1]Component wise inventories'!$A$2:$A$170,0))</f>
        <v>Polystyrene extruded (XPS)</v>
      </c>
      <c r="E9" s="27">
        <f>INDEX('[1]Component wise inventories'!I$2:I$170,MATCH($A9,'[1]Component wise inventories'!$A$2:$A$170,0))</f>
        <v>30</v>
      </c>
      <c r="F9" s="27">
        <f>E9</f>
        <v>30</v>
      </c>
      <c r="G9" s="27" t="str">
        <f>INDEX('[1]Component wise inventories'!J$2:J$170,MATCH($A9,'[1]Component wise inventories'!$A$2:$A$170,0))</f>
        <v xml:space="preserve">kg </v>
      </c>
      <c r="H9" s="27">
        <f>INDEX('[1]Component wise inventories'!K$2:K$170,MATCH($A9,'[1]Component wise inventories'!$A$2:$A$170,0))</f>
        <v>14.5</v>
      </c>
      <c r="I9" s="27">
        <f t="shared" ref="I9" si="5">B9*F9*H9*B$1/C9/B$1</f>
        <v>2.3199999999999998</v>
      </c>
      <c r="J9" s="27">
        <f>F9*B9*B$5*B$1/C9/1000</f>
        <v>3.0057600000000004</v>
      </c>
    </row>
    <row r="10" spans="1:10" x14ac:dyDescent="0.35">
      <c r="A10" s="2" t="s">
        <v>239</v>
      </c>
      <c r="B10" s="2">
        <v>0.12</v>
      </c>
      <c r="C10" s="27">
        <f>INDEX('[1]Component wise inventories'!B$2:B$170,MATCH($A10,'[1]Component wise inventories'!$A$2:$A$170,0))</f>
        <v>60</v>
      </c>
      <c r="D10" s="27" t="str">
        <f>INDEX('[1]Component wise inventories'!H$2:H$170,MATCH($A10,'[1]Component wise inventories'!$A$2:$A$170,0))</f>
        <v>phenolic resin (PF)</v>
      </c>
      <c r="E10" s="27">
        <f>INDEX('[1]Component wise inventories'!I$2:I$170,MATCH($A10,'[1]Component wise inventories'!$A$2:$A$170,0))</f>
        <v>40</v>
      </c>
      <c r="F10" s="27">
        <f t="shared" ref="F10" si="6">E10</f>
        <v>40</v>
      </c>
      <c r="G10" s="27" t="str">
        <f>INDEX('[1]Component wise inventories'!J$2:J$170,MATCH($A10,'[1]Component wise inventories'!$A$2:$A$170,0))</f>
        <v xml:space="preserve">kg </v>
      </c>
      <c r="H10" s="27">
        <f>INDEX('[1]Component wise inventories'!K$2:K$170,MATCH($A10,'[1]Component wise inventories'!$A$2:$A$170,0))</f>
        <v>6.23</v>
      </c>
      <c r="I10" s="27">
        <f>B10*F10*H10*B$1/C10/B$1</f>
        <v>0.49840000000000001</v>
      </c>
      <c r="J10" s="27">
        <f t="shared" ref="J10" si="7">F10*B10*B$5*B$1/C10/1000</f>
        <v>1.5028800000000002</v>
      </c>
    </row>
    <row r="11" spans="1:10" x14ac:dyDescent="0.35">
      <c r="A11" s="2" t="s">
        <v>85</v>
      </c>
      <c r="B11" s="2">
        <v>0.01</v>
      </c>
      <c r="C11" s="27">
        <f>INDEX('[1]Component wise inventories'!B$2:B$170,MATCH($A11,'[1]Component wise inventories'!$A$2:$A$170,0))</f>
        <v>30</v>
      </c>
      <c r="D11" s="27" t="str">
        <f>INDEX('[1]Component wise inventories'!H$2:H$170,MATCH($A11,'[1]Component wise inventories'!$A$2:$A$170,0))</f>
        <v>Solid wood spruce / fir / larch, air dried, planed</v>
      </c>
      <c r="E11" s="27">
        <f>INDEX('[1]Component wise inventories'!I$2:I$170,MATCH($A11,'[1]Component wise inventories'!$A$2:$A$170,0))</f>
        <v>485</v>
      </c>
      <c r="F11" s="27">
        <f>E11</f>
        <v>485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0.125</v>
      </c>
      <c r="I11" s="27">
        <f t="shared" ref="I11" si="8">B11*F11*H11*B$1/C11/B$1</f>
        <v>2.0208333333333335E-2</v>
      </c>
      <c r="J11" s="27">
        <f>F11*B11*B$5*B$1/C11/1000</f>
        <v>3.0370700000000008</v>
      </c>
    </row>
    <row r="12" spans="1:10" x14ac:dyDescent="0.35">
      <c r="I12" s="68">
        <f>SUM(I4:I11)</f>
        <v>3.7510083333333335</v>
      </c>
    </row>
    <row r="13" spans="1:10" x14ac:dyDescent="0.35">
      <c r="A13" s="11" t="s">
        <v>238</v>
      </c>
      <c r="B13" s="11" t="s">
        <v>23</v>
      </c>
    </row>
    <row r="14" spans="1:10" x14ac:dyDescent="0.35">
      <c r="A14" s="2" t="s">
        <v>13</v>
      </c>
      <c r="B14" s="14">
        <v>313.60000000000002</v>
      </c>
    </row>
    <row r="15" spans="1:10" x14ac:dyDescent="0.35">
      <c r="A15" s="2" t="s">
        <v>14</v>
      </c>
      <c r="B15" s="2">
        <v>0.08</v>
      </c>
      <c r="C15" s="27">
        <f>INDEX('[1]Component wise inventories'!B$2:B$170,MATCH($A15,'[1]Component wise inventories'!$A$2:$A$170,0))</f>
        <v>30</v>
      </c>
      <c r="D15" s="27" t="str">
        <f>INDEX('[1]Component wise inventories'!H$2:H$170,MATCH($A15,'[1]Component wise inventories'!$A$2:$A$170,0))</f>
        <v>Cement subfloor, 85 mm</v>
      </c>
      <c r="E15" s="27">
        <f>INDEX('[1]Component wise inventories'!I$2:I$170,MATCH($A15,'[1]Component wise inventories'!$A$2:$A$170,0))</f>
        <v>1850</v>
      </c>
      <c r="F15" s="27">
        <f t="shared" ref="F15" si="9">E15</f>
        <v>1850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0.125</v>
      </c>
      <c r="I15" s="27">
        <f>B15*F15*H15*B$1/C15/B$1</f>
        <v>0.6166666666666667</v>
      </c>
      <c r="J15" s="27">
        <f t="shared" ref="J15" si="10">F15*B15*B$5*B$1/C15/1000</f>
        <v>92.677600000000012</v>
      </c>
    </row>
    <row r="16" spans="1:10" x14ac:dyDescent="0.35">
      <c r="A16" s="2" t="s">
        <v>82</v>
      </c>
      <c r="B16" s="2">
        <v>0.25</v>
      </c>
      <c r="C16" s="27">
        <f>INDEX('[1]Component wise inventories'!B$2:B$170,MATCH($A16,'[1]Component wise inventories'!$A$2:$A$170,0))</f>
        <v>60</v>
      </c>
      <c r="D16" s="27" t="str">
        <f>INDEX('[1]Component wise inventories'!H$2:H$170,MATCH($A16,'[1]Component wise inventories'!$A$2:$A$170,0))</f>
        <v>civil engineering concrete (without reinforcement)</v>
      </c>
      <c r="E16" s="27">
        <f>INDEX('[1]Component wise inventories'!I$2:I$170,MATCH($A16,'[1]Component wise inventories'!$A$2:$A$170,0))</f>
        <v>2350</v>
      </c>
      <c r="F16" s="27">
        <f>E16</f>
        <v>2350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1.4E-2</v>
      </c>
      <c r="I16" s="27">
        <f t="shared" ref="I16" si="11">B16*F16*H16*B$1/C16/B$1</f>
        <v>0.13708333333333333</v>
      </c>
      <c r="J16" s="27">
        <f>F16*B16*B$5*B$1/C16/1000</f>
        <v>183.94624999999999</v>
      </c>
    </row>
    <row r="17" spans="1:10" x14ac:dyDescent="0.35">
      <c r="A17" s="2" t="s">
        <v>25</v>
      </c>
      <c r="B17" s="2">
        <v>7.0000000000000007E-2</v>
      </c>
      <c r="C17" s="27">
        <f>INDEX('[1]Component wise inventories'!B$2:B$170,MATCH($A17,'[1]Component wise inventories'!$A$2:$A$170,0))</f>
        <v>30</v>
      </c>
      <c r="D17" s="27" t="str">
        <f>INDEX('[1]Component wise inventories'!H$2:H$170,MATCH($A17,'[1]Component wise inventories'!$A$2:$A$170,0))</f>
        <v>Expanded polystyrene (EPS)</v>
      </c>
      <c r="E17" s="27">
        <f>INDEX('[1]Component wise inventories'!I$2:I$170,MATCH($A17,'[1]Component wise inventories'!$A$2:$A$170,0))</f>
        <v>30</v>
      </c>
      <c r="F17" s="27">
        <f t="shared" ref="F17" si="12">E17</f>
        <v>30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7.64</v>
      </c>
      <c r="I17" s="27">
        <f>B17*F17*H17*B$1/C17/B$1</f>
        <v>0.53480000000000005</v>
      </c>
      <c r="J17" s="27">
        <f t="shared" ref="J17" si="13">F17*B17*B$5*B$1/C17/1000</f>
        <v>1.3150200000000003</v>
      </c>
    </row>
    <row r="18" spans="1:10" x14ac:dyDescent="0.35">
      <c r="A18" s="2" t="s">
        <v>85</v>
      </c>
      <c r="B18" s="2">
        <v>0.01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Solid wood spruce / fir / larch, air dried, planed</v>
      </c>
      <c r="E18" s="27">
        <f>INDEX('[1]Component wise inventories'!I$2:I$170,MATCH($A18,'[1]Component wise inventories'!$A$2:$A$170,0))</f>
        <v>485</v>
      </c>
      <c r="F18" s="27">
        <f>E18</f>
        <v>485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0.125</v>
      </c>
      <c r="I18" s="27">
        <f t="shared" ref="I18" si="14">B18*F18*H18*B$1/C18/B$1</f>
        <v>2.0208333333333335E-2</v>
      </c>
      <c r="J18" s="27">
        <f>F18*B18*B$5*B$1/C18/1000</f>
        <v>3.0370700000000008</v>
      </c>
    </row>
    <row r="19" spans="1:10" x14ac:dyDescent="0.35">
      <c r="I19" s="68">
        <f>SUM(I13:I18)</f>
        <v>1.3087583333333335</v>
      </c>
    </row>
    <row r="20" spans="1:10" x14ac:dyDescent="0.35">
      <c r="A20" s="11" t="s">
        <v>238</v>
      </c>
      <c r="B20" s="11" t="s">
        <v>27</v>
      </c>
    </row>
    <row r="21" spans="1:10" x14ac:dyDescent="0.35">
      <c r="A21" s="2" t="s">
        <v>13</v>
      </c>
      <c r="B21" s="14">
        <v>251.5</v>
      </c>
    </row>
    <row r="22" spans="1:10" x14ac:dyDescent="0.35">
      <c r="A22" s="2" t="s">
        <v>14</v>
      </c>
      <c r="B22" s="2">
        <v>0.08</v>
      </c>
      <c r="C22" s="27">
        <f>INDEX('[1]Component wise inventories'!B$2:B$170,MATCH($A22,'[1]Component wise inventories'!$A$2:$A$170,0))</f>
        <v>30</v>
      </c>
      <c r="D22" s="27" t="str">
        <f>INDEX('[1]Component wise inventories'!H$2:H$170,MATCH($A22,'[1]Component wise inventories'!$A$2:$A$170,0))</f>
        <v>Cement subfloor, 85 mm</v>
      </c>
      <c r="E22" s="27">
        <f>INDEX('[1]Component wise inventories'!I$2:I$170,MATCH($A22,'[1]Component wise inventories'!$A$2:$A$170,0))</f>
        <v>1850</v>
      </c>
      <c r="F22" s="27">
        <f t="shared" ref="F22:F23" si="15">E22</f>
        <v>1850</v>
      </c>
      <c r="G22" s="27" t="str">
        <f>INDEX('[1]Component wise inventories'!J$2:J$170,MATCH($A22,'[1]Component wise inventories'!$A$2:$A$170,0))</f>
        <v xml:space="preserve">kg </v>
      </c>
      <c r="H22" s="27">
        <f>INDEX('[1]Component wise inventories'!K$2:K$170,MATCH($A22,'[1]Component wise inventories'!$A$2:$A$170,0))</f>
        <v>0.125</v>
      </c>
      <c r="I22" s="27">
        <f>B22*F22*H22*B$1/C22/B$1</f>
        <v>0.6166666666666667</v>
      </c>
      <c r="J22" s="27">
        <f t="shared" ref="J22:J23" si="16">F22*B22*B$5*B$1/C22/1000</f>
        <v>92.677600000000012</v>
      </c>
    </row>
    <row r="23" spans="1:10" x14ac:dyDescent="0.35">
      <c r="A23" s="2" t="s">
        <v>240</v>
      </c>
      <c r="B23" s="2">
        <v>0.14000000000000001</v>
      </c>
      <c r="C23" s="27">
        <f>INDEX('[1]Component wise inventories'!B$2:B$170,MATCH($A23,'[1]Component wise inventories'!$A$2:$A$170,0))</f>
        <v>60</v>
      </c>
      <c r="D23" s="27" t="str">
        <f>INDEX('[1]Component wise inventories'!H$2:H$170,MATCH($A23,'[1]Component wise inventories'!$A$2:$A$170,0))</f>
        <v>concrete brick</v>
      </c>
      <c r="E23" s="27">
        <f>INDEX('[1]Component wise inventories'!I$2:I$170,MATCH($A23,'[1]Component wise inventories'!$A$2:$A$170,0))</f>
        <v>2300</v>
      </c>
      <c r="F23" s="27">
        <f t="shared" si="15"/>
        <v>2300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0.217</v>
      </c>
      <c r="I23" s="27">
        <f>B23*F23*H23*B$1/C23/B$1</f>
        <v>1.1645666666666667</v>
      </c>
      <c r="J23" s="27">
        <f t="shared" si="16"/>
        <v>100.81820000000003</v>
      </c>
    </row>
    <row r="24" spans="1:10" x14ac:dyDescent="0.35">
      <c r="A24" s="2" t="s">
        <v>241</v>
      </c>
      <c r="B24" s="2">
        <v>0.14000000000000001</v>
      </c>
      <c r="C24" s="27">
        <f>INDEX('[1]Component wise inventories'!B$2:B$170,MATCH($A24,'[1]Component wise inventories'!$A$2:$A$170,0))</f>
        <v>60</v>
      </c>
      <c r="D24" s="27" t="str">
        <f>INDEX('[1]Component wise inventories'!H$2:H$170,MATCH($A24,'[1]Component wise inventories'!$A$2:$A$170,0))</f>
        <v>Glued laminated timber, UF bonded, dry area</v>
      </c>
      <c r="E24" s="27">
        <f>INDEX('[1]Component wise inventories'!I$2:I$170,MATCH($A24,'[1]Component wise inventories'!$A$2:$A$170,0))</f>
        <v>470</v>
      </c>
      <c r="F24" s="27">
        <f>E24</f>
        <v>470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0.44600000000000001</v>
      </c>
      <c r="I24" s="27">
        <f t="shared" ref="I24" si="17">B24*F24*H24*B$1/C24/B$1</f>
        <v>0.4891133333333334</v>
      </c>
      <c r="J24" s="27">
        <f>F24*B24*B$5*B$1/C24/1000</f>
        <v>20.601980000000008</v>
      </c>
    </row>
    <row r="25" spans="1:10" x14ac:dyDescent="0.35">
      <c r="A25" s="2" t="s">
        <v>25</v>
      </c>
      <c r="B25" s="2">
        <v>0.22500000000000001</v>
      </c>
      <c r="C25" s="27">
        <f>INDEX('[1]Component wise inventories'!B$2:B$170,MATCH($A25,'[1]Component wise inventories'!$A$2:$A$170,0))</f>
        <v>30</v>
      </c>
      <c r="D25" s="27" t="str">
        <f>INDEX('[1]Component wise inventories'!H$2:H$170,MATCH($A25,'[1]Component wise inventories'!$A$2:$A$170,0))</f>
        <v>Expanded polystyrene (EPS)</v>
      </c>
      <c r="E25" s="27">
        <f>INDEX('[1]Component wise inventories'!I$2:I$170,MATCH($A25,'[1]Component wise inventories'!$A$2:$A$170,0))</f>
        <v>30</v>
      </c>
      <c r="F25" s="27">
        <f t="shared" ref="F25" si="18">E25</f>
        <v>30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7.64</v>
      </c>
      <c r="I25" s="27">
        <f>B25*F25*H25*B$1/C25/B$1</f>
        <v>1.7190000000000001</v>
      </c>
      <c r="J25" s="27">
        <f t="shared" ref="J25" si="19">F25*B25*B$5*B$1/C25/1000</f>
        <v>4.2268500000000007</v>
      </c>
    </row>
    <row r="26" spans="1:10" x14ac:dyDescent="0.35">
      <c r="A26" s="2" t="s">
        <v>85</v>
      </c>
      <c r="B26" s="2">
        <v>0.01</v>
      </c>
      <c r="C26" s="27">
        <f>INDEX('[1]Component wise inventories'!B$2:B$170,MATCH($A26,'[1]Component wise inventories'!$A$2:$A$170,0))</f>
        <v>30</v>
      </c>
      <c r="D26" s="27" t="str">
        <f>INDEX('[1]Component wise inventories'!H$2:H$170,MATCH($A26,'[1]Component wise inventories'!$A$2:$A$170,0))</f>
        <v>Solid wood spruce / fir / larch, air dried, planed</v>
      </c>
      <c r="E26" s="27">
        <f>INDEX('[1]Component wise inventories'!I$2:I$170,MATCH($A26,'[1]Component wise inventories'!$A$2:$A$170,0))</f>
        <v>485</v>
      </c>
      <c r="F26" s="27">
        <f>E26</f>
        <v>485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0.125</v>
      </c>
      <c r="I26" s="27">
        <f t="shared" ref="I26" si="20">B26*F26*H26*B$1/C26/B$1</f>
        <v>2.0208333333333335E-2</v>
      </c>
      <c r="J26" s="27">
        <f>F26*B26*B$5*B$1/C26/1000</f>
        <v>3.0370700000000008</v>
      </c>
    </row>
    <row r="27" spans="1:10" x14ac:dyDescent="0.35">
      <c r="I27" s="68">
        <f>SUM(I20:I26)</f>
        <v>4.0095550000000006</v>
      </c>
    </row>
    <row r="28" spans="1:10" x14ac:dyDescent="0.35">
      <c r="A28" s="11" t="s">
        <v>238</v>
      </c>
      <c r="B28" s="11" t="s">
        <v>29</v>
      </c>
    </row>
    <row r="29" spans="1:10" x14ac:dyDescent="0.35">
      <c r="A29" s="2" t="s">
        <v>13</v>
      </c>
      <c r="B29" s="14">
        <v>313.60000000000002</v>
      </c>
    </row>
    <row r="30" spans="1:10" x14ac:dyDescent="0.35">
      <c r="A30" s="2" t="s">
        <v>14</v>
      </c>
      <c r="B30" s="2">
        <v>0.08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Cement subfloor, 85 mm</v>
      </c>
      <c r="E30" s="27">
        <f>INDEX('[1]Component wise inventories'!I$2:I$170,MATCH($A30,'[1]Component wise inventories'!$A$2:$A$170,0))</f>
        <v>1850</v>
      </c>
      <c r="F30" s="27">
        <f t="shared" ref="F30:F31" si="21">E30</f>
        <v>1850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0.125</v>
      </c>
      <c r="I30" s="27">
        <f>B30*F30*H30*B$1/C30/B$1</f>
        <v>0.6166666666666667</v>
      </c>
      <c r="J30" s="27">
        <f t="shared" ref="J30:J31" si="22">F30*B30*B$5*B$1/C30/1000</f>
        <v>92.677600000000012</v>
      </c>
    </row>
    <row r="31" spans="1:10" x14ac:dyDescent="0.35">
      <c r="A31" s="2" t="s">
        <v>240</v>
      </c>
      <c r="B31" s="2">
        <v>0.14000000000000001</v>
      </c>
      <c r="C31" s="27">
        <f>INDEX('[1]Component wise inventories'!B$2:B$170,MATCH($A31,'[1]Component wise inventories'!$A$2:$A$170,0))</f>
        <v>60</v>
      </c>
      <c r="D31" s="27" t="str">
        <f>INDEX('[1]Component wise inventories'!H$2:H$170,MATCH($A31,'[1]Component wise inventories'!$A$2:$A$170,0))</f>
        <v>concrete brick</v>
      </c>
      <c r="E31" s="27">
        <f>INDEX('[1]Component wise inventories'!I$2:I$170,MATCH($A31,'[1]Component wise inventories'!$A$2:$A$170,0))</f>
        <v>2300</v>
      </c>
      <c r="F31" s="27">
        <f t="shared" si="21"/>
        <v>2300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0.217</v>
      </c>
      <c r="I31" s="27">
        <f>B31*F31*H31*B$1/C31/B$1</f>
        <v>1.1645666666666667</v>
      </c>
      <c r="J31" s="27">
        <f t="shared" si="22"/>
        <v>100.81820000000003</v>
      </c>
    </row>
    <row r="32" spans="1:10" x14ac:dyDescent="0.35">
      <c r="A32" s="2" t="s">
        <v>241</v>
      </c>
      <c r="B32" s="2">
        <v>0.14000000000000001</v>
      </c>
      <c r="C32" s="27">
        <f>INDEX('[1]Component wise inventories'!B$2:B$170,MATCH($A32,'[1]Component wise inventories'!$A$2:$A$170,0))</f>
        <v>60</v>
      </c>
      <c r="D32" s="27" t="str">
        <f>INDEX('[1]Component wise inventories'!H$2:H$170,MATCH($A32,'[1]Component wise inventories'!$A$2:$A$170,0))</f>
        <v>Glued laminated timber, UF bonded, dry area</v>
      </c>
      <c r="E32" s="27">
        <f>INDEX('[1]Component wise inventories'!I$2:I$170,MATCH($A32,'[1]Component wise inventories'!$A$2:$A$170,0))</f>
        <v>470</v>
      </c>
      <c r="F32" s="27">
        <f>E32</f>
        <v>470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0.44600000000000001</v>
      </c>
      <c r="I32" s="27">
        <f t="shared" ref="I32" si="23">B32*F32*H32*B$1/C32/B$1</f>
        <v>0.4891133333333334</v>
      </c>
      <c r="J32" s="27">
        <f>F32*B32*B$5*B$1/C32/1000</f>
        <v>20.601980000000008</v>
      </c>
    </row>
    <row r="33" spans="1:11" x14ac:dyDescent="0.35">
      <c r="A33" s="2" t="s">
        <v>25</v>
      </c>
      <c r="B33" s="2">
        <v>0.04</v>
      </c>
      <c r="C33" s="27">
        <f>INDEX('[1]Component wise inventories'!B$2:B$170,MATCH($A33,'[1]Component wise inventories'!$A$2:$A$170,0))</f>
        <v>30</v>
      </c>
      <c r="D33" s="27" t="str">
        <f>INDEX('[1]Component wise inventories'!H$2:H$170,MATCH($A33,'[1]Component wise inventories'!$A$2:$A$170,0))</f>
        <v>Expanded polystyrene (EPS)</v>
      </c>
      <c r="E33" s="27">
        <f>INDEX('[1]Component wise inventories'!I$2:I$170,MATCH($A33,'[1]Component wise inventories'!$A$2:$A$170,0))</f>
        <v>30</v>
      </c>
      <c r="F33" s="27">
        <f t="shared" ref="F33" si="24">E33</f>
        <v>30</v>
      </c>
      <c r="G33" s="27" t="str">
        <f>INDEX('[1]Component wise inventories'!J$2:J$170,MATCH($A33,'[1]Component wise inventories'!$A$2:$A$170,0))</f>
        <v xml:space="preserve">kg </v>
      </c>
      <c r="H33" s="27">
        <f>INDEX('[1]Component wise inventories'!K$2:K$170,MATCH($A33,'[1]Component wise inventories'!$A$2:$A$170,0))</f>
        <v>7.64</v>
      </c>
      <c r="I33" s="27">
        <f>B33*F33*H33*B$1/C33/B$1</f>
        <v>0.30559999999999998</v>
      </c>
      <c r="J33" s="27">
        <f t="shared" ref="J33" si="25">F33*B33*B$5*B$1/C33/1000</f>
        <v>0.75144000000000011</v>
      </c>
    </row>
    <row r="34" spans="1:11" x14ac:dyDescent="0.35">
      <c r="A34" s="2" t="s">
        <v>85</v>
      </c>
      <c r="B34" s="2">
        <v>0.01</v>
      </c>
      <c r="C34" s="27">
        <f>INDEX('[1]Component wise inventories'!B$2:B$170,MATCH($A34,'[1]Component wise inventories'!$A$2:$A$170,0))</f>
        <v>30</v>
      </c>
      <c r="D34" s="27" t="str">
        <f>INDEX('[1]Component wise inventories'!H$2:H$170,MATCH($A34,'[1]Component wise inventories'!$A$2:$A$170,0))</f>
        <v>Solid wood spruce / fir / larch, air dried, planed</v>
      </c>
      <c r="E34" s="27">
        <f>INDEX('[1]Component wise inventories'!I$2:I$170,MATCH($A34,'[1]Component wise inventories'!$A$2:$A$170,0))</f>
        <v>485</v>
      </c>
      <c r="F34" s="27">
        <f>E34</f>
        <v>485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0.125</v>
      </c>
      <c r="I34" s="27">
        <f t="shared" ref="I34" si="26">B34*F34*H34*B$1/C34/B$1</f>
        <v>2.0208333333333335E-2</v>
      </c>
      <c r="J34" s="27">
        <f>F34*B34*B$5*B$1/C34/1000</f>
        <v>3.0370700000000008</v>
      </c>
    </row>
    <row r="35" spans="1:11" x14ac:dyDescent="0.35">
      <c r="A35" s="2"/>
      <c r="I35" s="68">
        <f>SUM(I28:I34)</f>
        <v>2.596155</v>
      </c>
    </row>
    <row r="36" spans="1:11" x14ac:dyDescent="0.35">
      <c r="A36" s="11" t="s">
        <v>238</v>
      </c>
      <c r="B36" s="11" t="s">
        <v>39</v>
      </c>
    </row>
    <row r="37" spans="1:11" x14ac:dyDescent="0.35">
      <c r="A37" s="2" t="s">
        <v>13</v>
      </c>
      <c r="B37" s="14">
        <v>23.93</v>
      </c>
    </row>
    <row r="38" spans="1:11" x14ac:dyDescent="0.35">
      <c r="A38" s="2" t="s">
        <v>242</v>
      </c>
      <c r="B38" s="2">
        <v>3.2000000000000001E-2</v>
      </c>
      <c r="C38" s="27">
        <f>INDEX('[1]Component wise inventories'!B$2:B$170,MATCH($A38,'[1]Component wise inventories'!$A$2:$A$170,0))</f>
        <v>30</v>
      </c>
      <c r="D38" s="27" t="str">
        <f>INDEX('[1]Component wise inventories'!H$2:H$170,MATCH($A38,'[1]Component wise inventories'!$A$2:$A$170,0))</f>
        <v>Medium density fibreboard (MDF), UF bonded</v>
      </c>
      <c r="E38" s="27">
        <f>INDEX('[1]Component wise inventories'!I$2:I$170,MATCH($A38,'[1]Component wise inventories'!$A$2:$A$170,0))</f>
        <v>685</v>
      </c>
      <c r="F38" s="27">
        <f t="shared" ref="F38" si="27">E38</f>
        <v>685</v>
      </c>
      <c r="G38" s="27" t="str">
        <f>INDEX('[1]Component wise inventories'!J$2:J$170,MATCH($A38,'[1]Component wise inventories'!$A$2:$A$170,0))</f>
        <v xml:space="preserve">kg </v>
      </c>
      <c r="H38" s="27">
        <f>INDEX('[1]Component wise inventories'!K$2:K$170,MATCH($A38,'[1]Component wise inventories'!$A$2:$A$170,0))</f>
        <v>1.04</v>
      </c>
      <c r="I38" s="27">
        <f>B38*F38*H38*B$1/C38/B$1</f>
        <v>0.75989333333333342</v>
      </c>
      <c r="J38" s="27">
        <f t="shared" ref="J38" si="28">F38*B38*B$5*B$1/C38/1000</f>
        <v>13.726304000000003</v>
      </c>
    </row>
    <row r="39" spans="1:11" x14ac:dyDescent="0.35">
      <c r="A39" s="69" t="s">
        <v>140</v>
      </c>
      <c r="B39" s="2">
        <v>0.2</v>
      </c>
      <c r="C39" s="27">
        <f>INDEX('[1]Component wise inventories'!B$2:B$170,MATCH($A39,'[1]Component wise inventories'!$A$2:$A$170,0))</f>
        <v>30</v>
      </c>
      <c r="D39" s="27" t="str">
        <f>INDEX('[1]Component wise inventories'!H$2:H$170,MATCH($A39,'[1]Component wise inventories'!$A$2:$A$170,0))</f>
        <v>Glued laminated timber, UF bonded, dry area</v>
      </c>
      <c r="E39" s="27">
        <f>INDEX('[1]Component wise inventories'!I$2:I$170,MATCH($A39,'[1]Component wise inventories'!$A$2:$A$170,0))</f>
        <v>470</v>
      </c>
      <c r="F39" s="27">
        <f>E39</f>
        <v>470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0.44600000000000001</v>
      </c>
      <c r="I39" s="27">
        <f>B39*F39*H39*B$1/C39/B$1*K39</f>
        <v>0.13974666666666666</v>
      </c>
      <c r="J39" s="27">
        <f>F39*B39*B$5*B$1/C39/1000</f>
        <v>58.8628</v>
      </c>
      <c r="K39" s="59">
        <v>0.1</v>
      </c>
    </row>
    <row r="40" spans="1:11" x14ac:dyDescent="0.35">
      <c r="A40" s="60" t="s">
        <v>266</v>
      </c>
      <c r="B40" s="2">
        <v>0.3</v>
      </c>
      <c r="C40" s="27">
        <f>INDEX('[1]Component wise inventories'!B$2:B$170,MATCH($A40,'[1]Component wise inventories'!$A$2:$A$170,0))</f>
        <v>60</v>
      </c>
      <c r="D40" s="27" t="str">
        <f>INDEX('[1]Component wise inventories'!H$2:H$170,MATCH($A40,'[1]Component wise inventories'!$A$2:$A$170,0))</f>
        <v>cellulose fibers</v>
      </c>
      <c r="E40" s="27" t="str">
        <f>INDEX('[1]Component wise inventories'!I$2:I$170,MATCH($A40,'[1]Component wise inventories'!$A$2:$A$170,0))</f>
        <v xml:space="preserve">35-60 </v>
      </c>
      <c r="F40" s="27">
        <v>50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0.25700000000000001</v>
      </c>
      <c r="I40" s="27">
        <f>B40*F40*H40*B$1/C40/B$1</f>
        <v>6.4250000000000002E-2</v>
      </c>
      <c r="J40" s="27">
        <f>F40*B40*B$5*B$1/C40/1000</f>
        <v>4.6965000000000003</v>
      </c>
      <c r="K40" s="59">
        <v>0.9</v>
      </c>
    </row>
    <row r="41" spans="1:11" x14ac:dyDescent="0.35">
      <c r="A41" s="10" t="s">
        <v>243</v>
      </c>
      <c r="B41" s="26">
        <v>0.08</v>
      </c>
      <c r="C41" s="27">
        <f>INDEX('[1]Component wise inventories'!B$2:B$170,MATCH($A41,'[1]Component wise inventories'!$A$2:$A$170,0))</f>
        <v>30</v>
      </c>
      <c r="D41" s="27" t="str">
        <f>INDEX('[1]Component wise inventories'!H$2:H$170,MATCH($A41,'[1]Component wise inventories'!$A$2:$A$170,0))</f>
        <v>Glued laminated timber, UF bonded, dry area</v>
      </c>
      <c r="E41" s="27">
        <f>INDEX('[1]Component wise inventories'!I$2:I$170,MATCH($A41,'[1]Component wise inventories'!$A$2:$A$170,0))</f>
        <v>470</v>
      </c>
      <c r="F41" s="27">
        <f t="shared" ref="F41" si="29">E41</f>
        <v>470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0.44600000000000001</v>
      </c>
      <c r="I41" s="27">
        <f>B41*F41*H41*B$1/C41/B$1</f>
        <v>0.55898666666666663</v>
      </c>
      <c r="J41" s="27">
        <f t="shared" ref="J41" si="30">F41*B41*B$5*B$1/C41/1000</f>
        <v>23.545120000000004</v>
      </c>
      <c r="K41" s="59">
        <v>0.08</v>
      </c>
    </row>
    <row r="42" spans="1:11" x14ac:dyDescent="0.35">
      <c r="A42" s="60" t="s">
        <v>249</v>
      </c>
      <c r="B42" s="2">
        <v>0.08</v>
      </c>
      <c r="C42" s="27">
        <f>INDEX('[1]Component wise inventories'!B$2:B$170,MATCH($A42,'[1]Component wise inventories'!$A$2:$A$170,0))</f>
        <v>30</v>
      </c>
      <c r="D42" s="27" t="str">
        <f>INDEX('[1]Component wise inventories'!H$2:H$170,MATCH($A42,'[1]Component wise inventories'!$A$2:$A$170,0))</f>
        <v>rockwool</v>
      </c>
      <c r="E42" s="27" t="str">
        <f>INDEX('[1]Component wise inventories'!I$2:I$170,MATCH($A42,'[1]Component wise inventories'!$A$2:$A$170,0))</f>
        <v xml:space="preserve">32-160 </v>
      </c>
      <c r="F42" s="27">
        <v>60</v>
      </c>
      <c r="G42" s="27" t="str">
        <f>INDEX('[1]Component wise inventories'!J$2:J$170,MATCH($A42,'[1]Component wise inventories'!$A$2:$A$170,0))</f>
        <v xml:space="preserve">kg </v>
      </c>
      <c r="H42" s="27">
        <f>INDEX('[1]Component wise inventories'!K$2:K$170,MATCH($A42,'[1]Component wise inventories'!$A$2:$A$170,0))</f>
        <v>1.1299999999999999</v>
      </c>
      <c r="I42" s="27">
        <f>B42*F42*H42*B$1/C42/B$1*K42</f>
        <v>0.16633599999999998</v>
      </c>
      <c r="J42" s="27">
        <f>F42*B42*B$5*B$1/C42/1000</f>
        <v>3.0057600000000004</v>
      </c>
      <c r="K42" s="59">
        <v>0.92</v>
      </c>
    </row>
    <row r="43" spans="1:11" x14ac:dyDescent="0.35">
      <c r="A43" s="70" t="s">
        <v>244</v>
      </c>
      <c r="B43" s="26">
        <v>0.02</v>
      </c>
      <c r="C43" s="27">
        <f>INDEX('[1]Component wise inventories'!B$2:B$170,MATCH($A43,'[1]Component wise inventories'!$A$2:$A$170,0))</f>
        <v>30</v>
      </c>
      <c r="D43" s="27" t="str">
        <f>INDEX('[1]Component wise inventories'!H$2:H$170,MATCH($A43,'[1]Component wise inventories'!$A$2:$A$170,0))</f>
        <v>Solid wood spruce / fir / larch, air dried, planed</v>
      </c>
      <c r="E43" s="27">
        <f>INDEX('[1]Component wise inventories'!I$2:I$170,MATCH($A43,'[1]Component wise inventories'!$A$2:$A$170,0))</f>
        <v>485</v>
      </c>
      <c r="F43" s="27">
        <f>E43</f>
        <v>485</v>
      </c>
      <c r="G43" s="27" t="str">
        <f>INDEX('[1]Component wise inventories'!J$2:J$170,MATCH($A43,'[1]Component wise inventories'!$A$2:$A$170,0))</f>
        <v xml:space="preserve">kg </v>
      </c>
      <c r="H43" s="27">
        <f>INDEX('[1]Component wise inventories'!K$2:K$170,MATCH($A43,'[1]Component wise inventories'!$A$2:$A$170,0))</f>
        <v>0.125</v>
      </c>
      <c r="I43" s="27">
        <f t="shared" ref="I43" si="31">B43*F43*H43*B$1/C43/B$1</f>
        <v>4.041666666666667E-2</v>
      </c>
      <c r="J43" s="27">
        <f>F43*B43*B$5*B$1/C43/1000</f>
        <v>6.0741400000000016</v>
      </c>
    </row>
    <row r="44" spans="1:11" x14ac:dyDescent="0.35">
      <c r="I44" s="68">
        <f>SUM(I36:I43)</f>
        <v>1.7296293333333337</v>
      </c>
    </row>
    <row r="45" spans="1:11" x14ac:dyDescent="0.35">
      <c r="A45" s="11" t="s">
        <v>238</v>
      </c>
      <c r="B45" s="11" t="s">
        <v>41</v>
      </c>
    </row>
    <row r="46" spans="1:11" x14ac:dyDescent="0.35">
      <c r="A46" s="2" t="s">
        <v>13</v>
      </c>
      <c r="B46" s="14">
        <v>263.89999999999998</v>
      </c>
    </row>
    <row r="47" spans="1:11" x14ac:dyDescent="0.35">
      <c r="A47" s="2" t="s">
        <v>242</v>
      </c>
      <c r="B47" s="2">
        <v>1.6E-2</v>
      </c>
      <c r="C47" s="27">
        <f>INDEX('[1]Component wise inventories'!B$2:B$170,MATCH($A47,'[1]Component wise inventories'!$A$2:$A$170,0))</f>
        <v>30</v>
      </c>
      <c r="D47" s="27" t="str">
        <f>INDEX('[1]Component wise inventories'!H$2:H$170,MATCH($A47,'[1]Component wise inventories'!$A$2:$A$170,0))</f>
        <v>Medium density fibreboard (MDF), UF bonded</v>
      </c>
      <c r="E47" s="27">
        <f>INDEX('[1]Component wise inventories'!I$2:I$170,MATCH($A47,'[1]Component wise inventories'!$A$2:$A$170,0))</f>
        <v>685</v>
      </c>
      <c r="F47" s="27">
        <f t="shared" ref="F47" si="32">E47</f>
        <v>685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1.04</v>
      </c>
      <c r="I47" s="27">
        <f>B47*F47*H47*B$1/C47/B$1</f>
        <v>0.37994666666666671</v>
      </c>
      <c r="J47" s="27">
        <f t="shared" ref="J47" si="33">F47*B47*B$5*B$1/C47/1000</f>
        <v>6.8631520000000013</v>
      </c>
    </row>
    <row r="48" spans="1:11" x14ac:dyDescent="0.35">
      <c r="A48" s="2" t="s">
        <v>130</v>
      </c>
      <c r="B48" s="2">
        <v>1.4999999999999999E-2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gypsum fiber board</v>
      </c>
      <c r="E48" s="27">
        <f>INDEX('[1]Component wise inventories'!I$2:I$170,MATCH($A48,'[1]Component wise inventories'!$A$2:$A$170,0))</f>
        <v>1200</v>
      </c>
      <c r="F48" s="27">
        <f>E48</f>
        <v>1200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0.53700000000000003</v>
      </c>
      <c r="I48" s="27">
        <f t="shared" ref="I48" si="34">B48*F48*H48*B$1/C48/B$1</f>
        <v>0.16109999999999999</v>
      </c>
      <c r="J48" s="27">
        <f>F48*B48*B$5*B$1/C48/1000</f>
        <v>5.6358000000000006</v>
      </c>
    </row>
    <row r="49" spans="1:11" x14ac:dyDescent="0.35">
      <c r="A49" s="2" t="s">
        <v>245</v>
      </c>
      <c r="B49" s="2">
        <v>1.6E-2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Medium density fibreboard (MDF), UF bonded</v>
      </c>
      <c r="E49" s="27">
        <f>INDEX('[1]Component wise inventories'!I$2:I$170,MATCH($A49,'[1]Component wise inventories'!$A$2:$A$170,0))</f>
        <v>685</v>
      </c>
      <c r="F49" s="27">
        <f t="shared" ref="F49" si="35">E49</f>
        <v>685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1.04</v>
      </c>
      <c r="I49" s="27">
        <f>B49*F49*H49*B$1/C49/B$1</f>
        <v>0.18997333333333336</v>
      </c>
      <c r="J49" s="27">
        <f t="shared" ref="J49" si="36">F49*B49*B$5*B$1/C49/1000</f>
        <v>3.4315760000000006</v>
      </c>
    </row>
    <row r="50" spans="1:11" x14ac:dyDescent="0.35">
      <c r="A50" s="2" t="s">
        <v>244</v>
      </c>
      <c r="B50" s="2">
        <v>0.02</v>
      </c>
      <c r="C50" s="27">
        <f>INDEX('[1]Component wise inventories'!B$2:B$170,MATCH($A50,'[1]Component wise inventories'!$A$2:$A$170,0))</f>
        <v>30</v>
      </c>
      <c r="D50" s="27" t="str">
        <f>INDEX('[1]Component wise inventories'!H$2:H$170,MATCH($A50,'[1]Component wise inventories'!$A$2:$A$170,0))</f>
        <v>Solid wood spruce / fir / larch, air dried, planed</v>
      </c>
      <c r="E50" s="27">
        <f>INDEX('[1]Component wise inventories'!I$2:I$170,MATCH($A50,'[1]Component wise inventories'!$A$2:$A$170,0))</f>
        <v>485</v>
      </c>
      <c r="F50" s="27">
        <f>E50</f>
        <v>485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0.125</v>
      </c>
      <c r="I50" s="27">
        <f t="shared" ref="I50" si="37">B50*F50*H50*B$1/C50/B$1</f>
        <v>4.041666666666667E-2</v>
      </c>
      <c r="J50" s="27">
        <f>F50*B50*B$5*B$1/C50/1000</f>
        <v>6.0741400000000016</v>
      </c>
    </row>
    <row r="51" spans="1:11" x14ac:dyDescent="0.35">
      <c r="A51" s="2" t="s">
        <v>243</v>
      </c>
      <c r="B51" s="2">
        <v>0.14000000000000001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Glued laminated timber, UF bonded, dry area</v>
      </c>
      <c r="E51" s="27">
        <f>INDEX('[1]Component wise inventories'!I$2:I$170,MATCH($A51,'[1]Component wise inventories'!$A$2:$A$170,0))</f>
        <v>470</v>
      </c>
      <c r="F51" s="27">
        <f t="shared" ref="F51" si="38">E51</f>
        <v>470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0.44600000000000001</v>
      </c>
      <c r="I51" s="27">
        <f>B51*F51*H51*B$1/C51/B$1*K51</f>
        <v>7.8258133333333341E-2</v>
      </c>
      <c r="J51" s="27">
        <f t="shared" ref="J51" si="39">F51*B51*B$5*B$1/C51/1000</f>
        <v>41.203960000000016</v>
      </c>
      <c r="K51" s="59">
        <v>0.08</v>
      </c>
    </row>
    <row r="52" spans="1:11" x14ac:dyDescent="0.35">
      <c r="A52" s="60" t="s">
        <v>249</v>
      </c>
      <c r="B52" s="2">
        <v>0.08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rockwool</v>
      </c>
      <c r="E52" s="27" t="str">
        <f>INDEX('[1]Component wise inventories'!I$2:I$170,MATCH($A52,'[1]Component wise inventories'!$A$2:$A$170,0))</f>
        <v xml:space="preserve">32-160 </v>
      </c>
      <c r="F52" s="27">
        <v>60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1.1299999999999999</v>
      </c>
      <c r="I52" s="27">
        <f>B52*F52*H52*B$1/C52/B$1*K52</f>
        <v>0.16633599999999998</v>
      </c>
      <c r="J52" s="27">
        <f>F52*B52*B$5*B$1/C52/1000</f>
        <v>3.0057600000000004</v>
      </c>
      <c r="K52" s="59">
        <v>0.92</v>
      </c>
    </row>
    <row r="53" spans="1:11" x14ac:dyDescent="0.35">
      <c r="A53" s="69" t="s">
        <v>140</v>
      </c>
      <c r="B53" s="2">
        <v>0.28000000000000003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0.19564533333333337</v>
      </c>
      <c r="J53" s="27">
        <f>F53*B53*B$5*B$1/C53/1000</f>
        <v>82.407920000000033</v>
      </c>
      <c r="K53" s="59">
        <v>0.1</v>
      </c>
    </row>
    <row r="54" spans="1:11" x14ac:dyDescent="0.35">
      <c r="A54" s="60" t="s">
        <v>266</v>
      </c>
      <c r="B54" s="2">
        <v>0.3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5.7825000000000001E-2</v>
      </c>
      <c r="J54" s="27">
        <f>F54*B54*B$5*B$1/C54/1000</f>
        <v>4.6965000000000003</v>
      </c>
      <c r="K54" s="59">
        <v>0.9</v>
      </c>
    </row>
    <row r="55" spans="1:11" x14ac:dyDescent="0.35">
      <c r="I55" s="68">
        <f>SUM(I45:I53)</f>
        <v>1.2116761333333335</v>
      </c>
    </row>
    <row r="56" spans="1:11" x14ac:dyDescent="0.35">
      <c r="A56" s="11" t="s">
        <v>238</v>
      </c>
      <c r="B56" s="11" t="s">
        <v>46</v>
      </c>
    </row>
    <row r="57" spans="1:11" x14ac:dyDescent="0.35">
      <c r="A57" s="2" t="s">
        <v>13</v>
      </c>
      <c r="B57" s="14">
        <v>204.1</v>
      </c>
    </row>
    <row r="58" spans="1:11" x14ac:dyDescent="0.35">
      <c r="A58" s="2" t="s">
        <v>142</v>
      </c>
      <c r="B58" s="2">
        <v>0.2</v>
      </c>
      <c r="C58" s="27">
        <f>INDEX('[1]Component wise inventories'!B$2:B$170,MATCH($A58,'[1]Component wise inventories'!$A$2:$A$170,0))</f>
        <v>60</v>
      </c>
      <c r="D58" s="27" t="str">
        <f>INDEX('[1]Component wise inventories'!H$2:H$170,MATCH($A58,'[1]Component wise inventories'!$A$2:$A$170,0))</f>
        <v>civil engineering concrete (without reinforcement)</v>
      </c>
      <c r="E58" s="27">
        <f>INDEX('[1]Component wise inventories'!I$2:I$170,MATCH($A58,'[1]Component wise inventories'!$A$2:$A$170,0))</f>
        <v>2350</v>
      </c>
      <c r="F58" s="27">
        <f t="shared" ref="F58" si="40">E58</f>
        <v>2350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1.4E-2</v>
      </c>
      <c r="I58" s="27">
        <f>B58*F58*H58*B$1/C58/B$1</f>
        <v>0.10966666666666666</v>
      </c>
      <c r="J58" s="27">
        <f t="shared" ref="J58" si="41">F58*B58*B$5*B$1/C58/1000</f>
        <v>147.15700000000001</v>
      </c>
    </row>
    <row r="59" spans="1:11" x14ac:dyDescent="0.35">
      <c r="A59" s="2" t="s">
        <v>47</v>
      </c>
      <c r="B59" s="2">
        <v>0.16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Polystyrene extruded (XPS)</v>
      </c>
      <c r="E59" s="27">
        <f>INDEX('[1]Component wise inventories'!I$2:I$170,MATCH($A59,'[1]Component wise inventories'!$A$2:$A$170,0))</f>
        <v>30</v>
      </c>
      <c r="F59" s="27">
        <f>E59</f>
        <v>30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14.5</v>
      </c>
      <c r="I59" s="27">
        <f t="shared" ref="I59" si="42">B59*F59*H59*B$1/C59/B$1</f>
        <v>2.3199999999999998</v>
      </c>
      <c r="J59" s="27">
        <f>F59*B59*B$5*B$1/C59/1000</f>
        <v>3.0057600000000004</v>
      </c>
    </row>
    <row r="60" spans="1:11" x14ac:dyDescent="0.35">
      <c r="A60" s="2" t="s">
        <v>131</v>
      </c>
      <c r="B60" s="2">
        <v>0.02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Lime-cement/cement-lime plaster</v>
      </c>
      <c r="E60" s="27">
        <f>INDEX('[1]Component wise inventories'!I$2:I$170,MATCH($A60,'[1]Component wise inventories'!$A$2:$A$170,0))</f>
        <v>1550</v>
      </c>
      <c r="F60" s="27">
        <f>E60</f>
        <v>1550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0.247</v>
      </c>
      <c r="I60" s="27">
        <f t="shared" ref="I60" si="43">B60*F60*H60*B$1/C60/B$1</f>
        <v>0.12761666666666666</v>
      </c>
      <c r="J60" s="27">
        <f>F60*B60*B$5*B$1/C60/1000</f>
        <v>9.7061000000000011</v>
      </c>
    </row>
    <row r="61" spans="1:11" x14ac:dyDescent="0.35">
      <c r="I61" s="68">
        <f>SUM(I58:I60)</f>
        <v>2.5572833333333329</v>
      </c>
    </row>
    <row r="62" spans="1:11" x14ac:dyDescent="0.35">
      <c r="A62" s="11" t="s">
        <v>238</v>
      </c>
      <c r="B62" s="11" t="s">
        <v>48</v>
      </c>
    </row>
    <row r="63" spans="1:11" x14ac:dyDescent="0.35">
      <c r="A63" s="2" t="s">
        <v>13</v>
      </c>
      <c r="B63" s="14">
        <v>1875.9</v>
      </c>
    </row>
    <row r="64" spans="1:11" x14ac:dyDescent="0.35">
      <c r="A64" s="2" t="s">
        <v>174</v>
      </c>
      <c r="B64" s="18">
        <v>0.05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gypsum-lime plaster</v>
      </c>
      <c r="E64" s="27">
        <f>INDEX('[1]Component wise inventories'!I$2:I$170,MATCH($A64,'[1]Component wise inventories'!$A$2:$A$170,0))</f>
        <v>925</v>
      </c>
      <c r="F64" s="27">
        <f t="shared" ref="F64" si="44">E64</f>
        <v>925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0.155</v>
      </c>
      <c r="I64" s="27">
        <f>B64*F64*H64*B$1/C64/B$1</f>
        <v>0.23895833333333333</v>
      </c>
      <c r="J64" s="27">
        <f t="shared" ref="J64" si="45">F64*B64*B$5*B$1/C64/1000</f>
        <v>28.961750000000002</v>
      </c>
    </row>
    <row r="65" spans="1:10" x14ac:dyDescent="0.35">
      <c r="A65" s="2" t="s">
        <v>246</v>
      </c>
      <c r="B65" s="18">
        <v>0.05</v>
      </c>
      <c r="C65" s="27">
        <f>INDEX('[1]Component wise inventories'!B$2:B$170,MATCH($A65,'[1]Component wise inventories'!$A$2:$A$170,0))</f>
        <v>60</v>
      </c>
      <c r="D65" s="27" t="str">
        <f>INDEX('[1]Component wise inventories'!H$2:H$170,MATCH($A65,'[1]Component wise inventories'!$A$2:$A$170,0))</f>
        <v>rockwool</v>
      </c>
      <c r="E65" s="27" t="str">
        <f>INDEX('[1]Component wise inventories'!I$2:I$170,MATCH($A65,'[1]Component wise inventories'!$A$2:$A$170,0))</f>
        <v xml:space="preserve">32-160 </v>
      </c>
      <c r="F65" s="61">
        <v>60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1.1299999999999999</v>
      </c>
      <c r="I65" s="27">
        <f t="shared" ref="I65" si="46">B65*F65*H65*B$1/C65/B$1</f>
        <v>5.6499999999999995E-2</v>
      </c>
      <c r="J65" s="27">
        <f>F65*B65*B$5*B$1/C65/1000</f>
        <v>0.93930000000000002</v>
      </c>
    </row>
    <row r="66" spans="1:10" x14ac:dyDescent="0.35">
      <c r="I66" s="68">
        <f>SUM(I64:I65)</f>
        <v>0.29545833333333332</v>
      </c>
    </row>
    <row r="67" spans="1:10" x14ac:dyDescent="0.35">
      <c r="A67" s="11" t="s">
        <v>238</v>
      </c>
      <c r="B67" s="11" t="s">
        <v>49</v>
      </c>
    </row>
    <row r="68" spans="1:10" x14ac:dyDescent="0.35">
      <c r="A68" s="2" t="s">
        <v>13</v>
      </c>
      <c r="B68" s="14">
        <v>400.3</v>
      </c>
    </row>
    <row r="69" spans="1:10" x14ac:dyDescent="0.35">
      <c r="A69" s="2" t="s">
        <v>220</v>
      </c>
      <c r="B69" s="2">
        <v>0.03</v>
      </c>
      <c r="C69" s="27">
        <f>INDEX('[1]Component wise inventories'!B$2:B$170,MATCH($A69,'[1]Component wise inventories'!$A$2:$A$170,0))</f>
        <v>0</v>
      </c>
      <c r="D69" s="27">
        <f>INDEX('[1]Component wise inventories'!H$2:H$170,MATCH($A69,'[1]Component wise inventories'!$A$2:$A$170,0))</f>
        <v>0</v>
      </c>
      <c r="E69" s="27">
        <f>INDEX('[1]Component wise inventories'!I$2:I$170,MATCH($A69,'[1]Component wise inventories'!$A$2:$A$170,0))</f>
        <v>0</v>
      </c>
      <c r="F69" s="27">
        <f t="shared" ref="F69" si="47">E69</f>
        <v>0</v>
      </c>
      <c r="G69" s="27">
        <f>INDEX('[1]Component wise inventories'!J$2:J$170,MATCH($A69,'[1]Component wise inventories'!$A$2:$A$170,0))</f>
        <v>0</v>
      </c>
      <c r="H69" s="27">
        <f>INDEX('[1]Component wise inventories'!K$2:K$170,MATCH($A69,'[1]Component wise inventories'!$A$2:$A$170,0))</f>
        <v>0</v>
      </c>
      <c r="I69" s="61">
        <v>0</v>
      </c>
      <c r="J69" s="61">
        <v>0</v>
      </c>
    </row>
    <row r="70" spans="1:10" x14ac:dyDescent="0.35">
      <c r="A70" s="2" t="s">
        <v>130</v>
      </c>
      <c r="B70" s="2">
        <v>0.03</v>
      </c>
      <c r="C70" s="27">
        <f>INDEX('[1]Component wise inventories'!B$2:B$170,MATCH($A70,'[1]Component wise inventories'!$A$2:$A$170,0))</f>
        <v>60</v>
      </c>
      <c r="D70" s="27" t="str">
        <f>INDEX('[1]Component wise inventories'!H$2:H$170,MATCH($A70,'[1]Component wise inventories'!$A$2:$A$170,0))</f>
        <v>gypsum fiber board</v>
      </c>
      <c r="E70" s="27">
        <f>INDEX('[1]Component wise inventories'!I$2:I$170,MATCH($A70,'[1]Component wise inventories'!$A$2:$A$170,0))</f>
        <v>1200</v>
      </c>
      <c r="F70" s="27">
        <f>E70</f>
        <v>1200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0.53700000000000003</v>
      </c>
      <c r="I70" s="27">
        <f t="shared" ref="I70" si="48">B70*F70*H70*B$1/C70/B$1</f>
        <v>0.32219999999999999</v>
      </c>
      <c r="J70" s="27">
        <f>F70*B70*B$5*B$1/C70/1000</f>
        <v>11.271600000000001</v>
      </c>
    </row>
    <row r="71" spans="1:10" x14ac:dyDescent="0.35">
      <c r="A71" s="2" t="s">
        <v>247</v>
      </c>
      <c r="B71" s="2">
        <v>3.2000000000000001E-2</v>
      </c>
      <c r="C71" s="27">
        <f>INDEX('[1]Component wise inventories'!B$2:B$170,MATCH($A71,'[1]Component wise inventories'!$A$2:$A$170,0))</f>
        <v>0</v>
      </c>
      <c r="D71" s="27">
        <f>INDEX('[1]Component wise inventories'!H$2:H$170,MATCH($A71,'[1]Component wise inventories'!$A$2:$A$170,0))</f>
        <v>0</v>
      </c>
      <c r="E71" s="27">
        <f>INDEX('[1]Component wise inventories'!I$2:I$170,MATCH($A71,'[1]Component wise inventories'!$A$2:$A$170,0))</f>
        <v>0</v>
      </c>
      <c r="F71" s="27">
        <f t="shared" ref="F71" si="49">E71</f>
        <v>0</v>
      </c>
      <c r="G71" s="27">
        <f>INDEX('[1]Component wise inventories'!J$2:J$170,MATCH($A71,'[1]Component wise inventories'!$A$2:$A$170,0))</f>
        <v>0</v>
      </c>
      <c r="H71" s="27">
        <f>INDEX('[1]Component wise inventories'!K$2:K$170,MATCH($A71,'[1]Component wise inventories'!$A$2:$A$170,0))</f>
        <v>0</v>
      </c>
      <c r="I71" s="61">
        <v>0</v>
      </c>
      <c r="J71" s="61">
        <v>0</v>
      </c>
    </row>
    <row r="72" spans="1:10" x14ac:dyDescent="0.35">
      <c r="A72" s="69" t="s">
        <v>144</v>
      </c>
      <c r="B72" s="2">
        <v>0.24</v>
      </c>
      <c r="C72" s="27">
        <f>INDEX('[1]Component wise inventories'!B$2:B$170,MATCH($A72,'[1]Component wise inventories'!$A$2:$A$170,0))</f>
        <v>30</v>
      </c>
      <c r="D72" s="27" t="str">
        <f>INDEX('[1]Component wise inventories'!H$2:H$170,MATCH($A72,'[1]Component wise inventories'!$A$2:$A$170,0))</f>
        <v>Glued laminated timber, UF bonded, dry area</v>
      </c>
      <c r="E72" s="27">
        <f>INDEX('[1]Component wise inventories'!I$2:I$170,MATCH($A72,'[1]Component wise inventories'!$A$2:$A$170,0))</f>
        <v>470</v>
      </c>
      <c r="F72" s="27">
        <f>E72</f>
        <v>470</v>
      </c>
      <c r="G72" s="27" t="str">
        <f>INDEX('[1]Component wise inventories'!J$2:J$170,MATCH($A72,'[1]Component wise inventories'!$A$2:$A$170,0))</f>
        <v xml:space="preserve">kg </v>
      </c>
      <c r="H72" s="27">
        <f>INDEX('[1]Component wise inventories'!K$2:K$170,MATCH($A72,'[1]Component wise inventories'!$A$2:$A$170,0))</f>
        <v>0.44600000000000001</v>
      </c>
      <c r="I72" s="27">
        <f t="shared" ref="I72" si="50">B72*F72*H72*B$1/C72/B$1</f>
        <v>1.67696</v>
      </c>
      <c r="J72" s="27">
        <f>F72*B72*B$5*B$1/C72/1000</f>
        <v>70.635360000000006</v>
      </c>
    </row>
    <row r="73" spans="1:10" x14ac:dyDescent="0.35">
      <c r="I73" s="68">
        <f>SUM(I68:I72)</f>
        <v>1.99916</v>
      </c>
    </row>
    <row r="74" spans="1:10" x14ac:dyDescent="0.35">
      <c r="A74" s="11" t="s">
        <v>238</v>
      </c>
      <c r="B74" s="11" t="s">
        <v>50</v>
      </c>
    </row>
    <row r="75" spans="1:10" x14ac:dyDescent="0.35">
      <c r="A75" s="2" t="s">
        <v>13</v>
      </c>
      <c r="B75" s="14">
        <v>1873.6</v>
      </c>
    </row>
    <row r="76" spans="1:10" x14ac:dyDescent="0.35">
      <c r="A76" s="2" t="s">
        <v>142</v>
      </c>
      <c r="B76" s="2">
        <v>0.2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civil engineering concrete (without reinforcement)</v>
      </c>
      <c r="E76" s="27">
        <f>INDEX('[1]Component wise inventories'!I$2:I$170,MATCH($A76,'[1]Component wise inventories'!$A$2:$A$170,0))</f>
        <v>2350</v>
      </c>
      <c r="F76" s="27">
        <f t="shared" ref="F76" si="51">E76</f>
        <v>2350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1.4E-2</v>
      </c>
      <c r="I76" s="27">
        <f>B76*F76*H76*B$1/C76/B$1</f>
        <v>0.10966666666666666</v>
      </c>
      <c r="J76" s="27">
        <f t="shared" ref="J76" si="52">F76*B76*B$5*B$1/C76/1000</f>
        <v>147.15700000000001</v>
      </c>
    </row>
    <row r="77" spans="1:10" x14ac:dyDescent="0.35">
      <c r="C77" s="27"/>
      <c r="D77" s="27"/>
      <c r="E77" s="27"/>
      <c r="F77" s="27"/>
      <c r="G77" s="27"/>
      <c r="H77" s="27"/>
      <c r="I77" s="68">
        <f>SUM(I76:I76)</f>
        <v>0.10966666666666666</v>
      </c>
      <c r="J77" s="27"/>
    </row>
    <row r="78" spans="1:10" x14ac:dyDescent="0.35">
      <c r="A78" s="11" t="s">
        <v>238</v>
      </c>
      <c r="B78" s="11" t="s">
        <v>52</v>
      </c>
    </row>
    <row r="79" spans="1:10" x14ac:dyDescent="0.35">
      <c r="A79" s="2" t="s">
        <v>13</v>
      </c>
      <c r="B79" s="14">
        <v>62.7</v>
      </c>
    </row>
    <row r="80" spans="1:10" x14ac:dyDescent="0.35">
      <c r="A80" s="2" t="s">
        <v>240</v>
      </c>
      <c r="B80" s="2">
        <v>0.14000000000000001</v>
      </c>
      <c r="C80" s="27">
        <f>INDEX('[1]Component wise inventories'!B$2:B$170,MATCH($A80,'[1]Component wise inventories'!$A$2:$A$170,0))</f>
        <v>60</v>
      </c>
      <c r="D80" s="27" t="str">
        <f>INDEX('[1]Component wise inventories'!H$2:H$170,MATCH($A80,'[1]Component wise inventories'!$A$2:$A$170,0))</f>
        <v>concrete brick</v>
      </c>
      <c r="E80" s="27">
        <f>INDEX('[1]Component wise inventories'!I$2:I$170,MATCH($A80,'[1]Component wise inventories'!$A$2:$A$170,0))</f>
        <v>2300</v>
      </c>
      <c r="F80" s="27">
        <f t="shared" ref="F80:F82" si="53">E80</f>
        <v>2300</v>
      </c>
      <c r="G80" s="27" t="str">
        <f>INDEX('[1]Component wise inventories'!J$2:J$170,MATCH($A80,'[1]Component wise inventories'!$A$2:$A$170,0))</f>
        <v xml:space="preserve">kg </v>
      </c>
      <c r="H80" s="27">
        <f>INDEX('[1]Component wise inventories'!K$2:K$170,MATCH($A80,'[1]Component wise inventories'!$A$2:$A$170,0))</f>
        <v>0.217</v>
      </c>
      <c r="I80" s="27">
        <f>B80*F80*H80*B$1/C80/B$1</f>
        <v>1.1645666666666667</v>
      </c>
      <c r="J80" s="27">
        <f t="shared" ref="J80" si="54">F80*B80*B$5*B$1/C80/1000</f>
        <v>100.81820000000003</v>
      </c>
    </row>
    <row r="81" spans="1:11" x14ac:dyDescent="0.35">
      <c r="A81" s="2" t="s">
        <v>241</v>
      </c>
      <c r="B81" s="2">
        <v>0.14000000000000001</v>
      </c>
      <c r="C81" s="27">
        <f>INDEX('[1]Component wise inventories'!B$2:B$170,MATCH($A81,'[1]Component wise inventories'!$A$2:$A$170,0))</f>
        <v>60</v>
      </c>
      <c r="D81" s="27" t="str">
        <f>INDEX('[1]Component wise inventories'!H$2:H$170,MATCH($A81,'[1]Component wise inventories'!$A$2:$A$170,0))</f>
        <v>Glued laminated timber, UF bonded, dry area</v>
      </c>
      <c r="E81" s="27">
        <f>INDEX('[1]Component wise inventories'!I$2:I$170,MATCH($A81,'[1]Component wise inventories'!$A$2:$A$170,0))</f>
        <v>470</v>
      </c>
      <c r="F81" s="27">
        <f>E81</f>
        <v>470</v>
      </c>
      <c r="G81" s="27" t="str">
        <f>INDEX('[1]Component wise inventories'!J$2:J$170,MATCH($A81,'[1]Component wise inventories'!$A$2:$A$170,0))</f>
        <v xml:space="preserve">kg </v>
      </c>
      <c r="H81" s="27">
        <f>INDEX('[1]Component wise inventories'!K$2:K$170,MATCH($A81,'[1]Component wise inventories'!$A$2:$A$170,0))</f>
        <v>0.44600000000000001</v>
      </c>
      <c r="I81" s="27">
        <f t="shared" ref="I81" si="55">B81*F81*H81*B$1/C81/B$1</f>
        <v>0.4891133333333334</v>
      </c>
      <c r="J81" s="27">
        <f>F81*B81*B$5*B$1/C81/1000</f>
        <v>20.601980000000008</v>
      </c>
    </row>
    <row r="82" spans="1:11" x14ac:dyDescent="0.35">
      <c r="A82" s="2" t="s">
        <v>25</v>
      </c>
      <c r="B82" s="2">
        <v>0.1</v>
      </c>
      <c r="C82" s="27">
        <f>INDEX('[1]Component wise inventories'!B$2:B$170,MATCH($A82,'[1]Component wise inventories'!$A$2:$A$170,0))</f>
        <v>30</v>
      </c>
      <c r="D82" s="27" t="str">
        <f>INDEX('[1]Component wise inventories'!H$2:H$170,MATCH($A82,'[1]Component wise inventories'!$A$2:$A$170,0))</f>
        <v>Expanded polystyrene (EPS)</v>
      </c>
      <c r="E82" s="27">
        <f>INDEX('[1]Component wise inventories'!I$2:I$170,MATCH($A82,'[1]Component wise inventories'!$A$2:$A$170,0))</f>
        <v>30</v>
      </c>
      <c r="F82" s="27">
        <f t="shared" si="53"/>
        <v>30</v>
      </c>
      <c r="G82" s="27" t="str">
        <f>INDEX('[1]Component wise inventories'!J$2:J$170,MATCH($A82,'[1]Component wise inventories'!$A$2:$A$170,0))</f>
        <v xml:space="preserve">kg </v>
      </c>
      <c r="H82" s="27">
        <f>INDEX('[1]Component wise inventories'!K$2:K$170,MATCH($A82,'[1]Component wise inventories'!$A$2:$A$170,0))</f>
        <v>7.64</v>
      </c>
      <c r="I82" s="27">
        <f>B82*F82*H82*B$1/C82/B$1</f>
        <v>0.7639999999999999</v>
      </c>
      <c r="J82" s="27">
        <f t="shared" ref="J82" si="56">F82*B82*B$5*B$1/C82/1000</f>
        <v>1.8786</v>
      </c>
    </row>
    <row r="83" spans="1:11" x14ac:dyDescent="0.35">
      <c r="A83" s="2" t="s">
        <v>248</v>
      </c>
      <c r="B83" s="2">
        <v>2.5000000000000001E-3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Polyethylene fleece (PE)</v>
      </c>
      <c r="E83" s="27">
        <f>INDEX('[1]Component wise inventories'!I$2:I$170,MATCH($A83,'[1]Component wise inventories'!$A$2:$A$170,0))</f>
        <v>920</v>
      </c>
      <c r="F83" s="27">
        <f>E83</f>
        <v>920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3.0895000000000001</v>
      </c>
      <c r="I83" s="27">
        <f t="shared" ref="I83" si="57">B83*F83*H83*B$1/C83/B$1</f>
        <v>0.11843083333333335</v>
      </c>
      <c r="J83" s="27">
        <f>F83*B83*B$5*B$1/C83/1000</f>
        <v>0.72013000000000005</v>
      </c>
    </row>
    <row r="84" spans="1:11" x14ac:dyDescent="0.35">
      <c r="A84" s="2" t="s">
        <v>249</v>
      </c>
      <c r="B84" s="2">
        <v>0.15</v>
      </c>
      <c r="C84" s="27">
        <f>INDEX('[1]Component wise inventories'!B$2:B$170,MATCH($A84,'[1]Component wise inventories'!$A$2:$A$170,0))</f>
        <v>30</v>
      </c>
      <c r="D84" s="27" t="str">
        <f>INDEX('[1]Component wise inventories'!H$2:H$170,MATCH($A84,'[1]Component wise inventories'!$A$2:$A$170,0))</f>
        <v>rockwool</v>
      </c>
      <c r="E84" s="27" t="str">
        <f>INDEX('[1]Component wise inventories'!I$2:I$170,MATCH($A84,'[1]Component wise inventories'!$A$2:$A$170,0))</f>
        <v xml:space="preserve">32-160 </v>
      </c>
      <c r="F84" s="61">
        <v>50</v>
      </c>
      <c r="G84" s="27" t="str">
        <f>INDEX('[1]Component wise inventories'!J$2:J$170,MATCH($A84,'[1]Component wise inventories'!$A$2:$A$170,0))</f>
        <v xml:space="preserve">kg </v>
      </c>
      <c r="H84" s="27">
        <f>INDEX('[1]Component wise inventories'!K$2:K$170,MATCH($A84,'[1]Component wise inventories'!$A$2:$A$170,0))</f>
        <v>1.1299999999999999</v>
      </c>
      <c r="I84" s="27">
        <f>B84*F84*H84*B$1/C84/B$1</f>
        <v>0.28249999999999997</v>
      </c>
      <c r="J84" s="27">
        <f t="shared" ref="J84" si="58">F84*B84*B$5*B$1/C84/1000</f>
        <v>4.6965000000000003</v>
      </c>
    </row>
    <row r="85" spans="1:11" x14ac:dyDescent="0.35">
      <c r="A85" s="2" t="s">
        <v>147</v>
      </c>
      <c r="B85" s="2">
        <v>2.7E-2</v>
      </c>
      <c r="C85" s="27">
        <f>INDEX('[1]Component wise inventories'!B$2:B$170,MATCH($A85,'[1]Component wise inventories'!$A$2:$A$170,0))</f>
        <v>30</v>
      </c>
      <c r="D85" s="27" t="str">
        <f>INDEX('[1]Component wise inventories'!H$2:H$170,MATCH($A85,'[1]Component wise inventories'!$A$2:$A$170,0))</f>
        <v>Glued laminated timber, UF bonded, dry area</v>
      </c>
      <c r="E85" s="27">
        <f>INDEX('[1]Component wise inventories'!I$2:I$170,MATCH($A85,'[1]Component wise inventories'!$A$2:$A$170,0))</f>
        <v>470</v>
      </c>
      <c r="F85" s="27">
        <f>E85</f>
        <v>470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0.44600000000000001</v>
      </c>
      <c r="I85" s="27">
        <f>B85*F85*H85*B$1/C85/B$1*K85</f>
        <v>2.2638960000000003E-2</v>
      </c>
      <c r="J85" s="27">
        <f>F85*B85*B$5*B$1/C85/1000</f>
        <v>7.9464779999999999</v>
      </c>
      <c r="K85" s="59">
        <v>0.12</v>
      </c>
    </row>
    <row r="86" spans="1:11" x14ac:dyDescent="0.35">
      <c r="I86" s="68">
        <f>SUM(I78:I85)</f>
        <v>2.8412497933333336</v>
      </c>
    </row>
    <row r="87" spans="1:11" x14ac:dyDescent="0.35">
      <c r="A87" s="11" t="s">
        <v>238</v>
      </c>
      <c r="B87" s="11" t="s">
        <v>54</v>
      </c>
    </row>
    <row r="88" spans="1:11" x14ac:dyDescent="0.35">
      <c r="A88" s="2" t="s">
        <v>13</v>
      </c>
      <c r="B88" s="14">
        <v>277.10000000000002</v>
      </c>
    </row>
    <row r="89" spans="1:11" x14ac:dyDescent="0.35">
      <c r="A89" s="2" t="s">
        <v>126</v>
      </c>
      <c r="B89" s="2">
        <v>3.0000000000000001E-3</v>
      </c>
      <c r="C89" s="27">
        <f>INDEX('[1]Component wise inventories'!B$2:B$170,MATCH($A89,'[1]Component wise inventories'!$A$2:$A$170,0))</f>
        <v>60</v>
      </c>
      <c r="D89" s="27" t="str">
        <f>INDEX('[1]Component wise inventories'!H$2:H$170,MATCH($A89,'[1]Component wise inventories'!$A$2:$A$170,0))</f>
        <v>Bitumen emulsion, 1 coat</v>
      </c>
      <c r="E89" s="27">
        <f>INDEX('[1]Component wise inventories'!I$2:I$170,MATCH($A89,'[1]Component wise inventories'!$A$2:$A$170,0))</f>
        <v>0.25</v>
      </c>
      <c r="F89" s="27">
        <f t="shared" ref="F89" si="59">E89</f>
        <v>0.25</v>
      </c>
      <c r="G89" s="27" t="str">
        <f>INDEX('[1]Component wise inventories'!J$2:J$170,MATCH($A89,'[1]Component wise inventories'!$A$2:$A$170,0))</f>
        <v xml:space="preserve">m2 </v>
      </c>
      <c r="H89" s="27">
        <f>INDEX('[1]Component wise inventories'!K$2:K$170,MATCH($A89,'[1]Component wise inventories'!$A$2:$A$170,0))</f>
        <v>0.70599999999999996</v>
      </c>
      <c r="I89" s="27">
        <f>B89*F89*H89*B$1/C89/B$1</f>
        <v>8.8250000000000011E-6</v>
      </c>
      <c r="J89" s="27">
        <f t="shared" ref="J89" si="60">F89*B89*B$5*B$1/C89/1000</f>
        <v>2.3482500000000003E-4</v>
      </c>
    </row>
    <row r="90" spans="1:11" x14ac:dyDescent="0.35">
      <c r="A90" s="2" t="s">
        <v>250</v>
      </c>
      <c r="B90" s="2">
        <v>8.2000000000000007E-3</v>
      </c>
      <c r="C90" s="27">
        <f>INDEX('[1]Component wise inventories'!B$2:B$170,MATCH($A90,'[1]Component wise inventories'!$A$2:$A$170,0))</f>
        <v>30</v>
      </c>
      <c r="D90" s="27" t="str">
        <f>INDEX('[1]Component wise inventories'!H$2:H$170,MATCH($A90,'[1]Component wise inventories'!$A$2:$A$170,0))</f>
        <v>hot bitumen</v>
      </c>
      <c r="E90" s="27">
        <f>INDEX('[1]Component wise inventories'!I$2:I$170,MATCH($A90,'[1]Component wise inventories'!$A$2:$A$170,0))</f>
        <v>1000</v>
      </c>
      <c r="F90" s="27">
        <f>E90</f>
        <v>1000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3.06</v>
      </c>
      <c r="I90" s="27">
        <f t="shared" ref="I90" si="61">B90*F90*H90*B$1/C90/B$1</f>
        <v>0.83640000000000003</v>
      </c>
      <c r="J90" s="27">
        <f>F90*B90*B$5*B$1/C90/1000</f>
        <v>5.1348400000000014</v>
      </c>
    </row>
    <row r="91" spans="1:11" x14ac:dyDescent="0.35">
      <c r="A91" s="2" t="s">
        <v>241</v>
      </c>
      <c r="B91" s="2">
        <v>0.14000000000000001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Glued laminated timber, UF bonded, dry area</v>
      </c>
      <c r="E91" s="27">
        <f>INDEX('[1]Component wise inventories'!I$2:I$170,MATCH($A91,'[1]Component wise inventories'!$A$2:$A$170,0))</f>
        <v>470</v>
      </c>
      <c r="F91" s="27">
        <f t="shared" ref="F91" si="62">E91</f>
        <v>470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0.44600000000000001</v>
      </c>
      <c r="I91" s="27">
        <f>B91*F91*H91*B$1/C91/B$1</f>
        <v>0.4891133333333334</v>
      </c>
      <c r="J91" s="27">
        <f t="shared" ref="J91" si="63">F91*B91*B$5*B$1/C91/1000</f>
        <v>20.601980000000008</v>
      </c>
    </row>
    <row r="92" spans="1:11" x14ac:dyDescent="0.35">
      <c r="A92" s="2" t="s">
        <v>248</v>
      </c>
      <c r="B92" s="2">
        <v>2.5000000000000001E-3</v>
      </c>
      <c r="C92" s="27">
        <f>INDEX('[1]Component wise inventories'!B$2:B$170,MATCH($A92,'[1]Component wise inventories'!$A$2:$A$170,0))</f>
        <v>60</v>
      </c>
      <c r="D92" s="27" t="str">
        <f>INDEX('[1]Component wise inventories'!H$2:H$170,MATCH($A92,'[1]Component wise inventories'!$A$2:$A$170,0))</f>
        <v>Polyethylene fleece (PE)</v>
      </c>
      <c r="E92" s="27">
        <f>INDEX('[1]Component wise inventories'!I$2:I$170,MATCH($A92,'[1]Component wise inventories'!$A$2:$A$170,0))</f>
        <v>920</v>
      </c>
      <c r="F92" s="27">
        <f>E92</f>
        <v>920</v>
      </c>
      <c r="G92" s="27" t="str">
        <f>INDEX('[1]Component wise inventories'!J$2:J$170,MATCH($A92,'[1]Component wise inventories'!$A$2:$A$170,0))</f>
        <v xml:space="preserve">kg </v>
      </c>
      <c r="H92" s="27">
        <f>INDEX('[1]Component wise inventories'!K$2:K$170,MATCH($A92,'[1]Component wise inventories'!$A$2:$A$170,0))</f>
        <v>3.0895000000000001</v>
      </c>
      <c r="I92" s="27">
        <f t="shared" ref="I92" si="64">B92*F92*H92*B$1/C92/B$1</f>
        <v>0.11843083333333335</v>
      </c>
      <c r="J92" s="27">
        <f>F92*B92*B$5*B$1/C92/1000</f>
        <v>0.72013000000000005</v>
      </c>
    </row>
    <row r="93" spans="1:11" x14ac:dyDescent="0.35">
      <c r="A93" s="2" t="s">
        <v>249</v>
      </c>
      <c r="B93" s="2">
        <v>0.32</v>
      </c>
      <c r="C93" s="27">
        <f>INDEX('[1]Component wise inventories'!B$2:B$170,MATCH($A93,'[1]Component wise inventories'!$A$2:$A$170,0))</f>
        <v>30</v>
      </c>
      <c r="D93" s="27" t="str">
        <f>INDEX('[1]Component wise inventories'!H$2:H$170,MATCH($A93,'[1]Component wise inventories'!$A$2:$A$170,0))</f>
        <v>rockwool</v>
      </c>
      <c r="E93" s="27" t="str">
        <f>INDEX('[1]Component wise inventories'!I$2:I$170,MATCH($A93,'[1]Component wise inventories'!$A$2:$A$170,0))</f>
        <v xml:space="preserve">32-160 </v>
      </c>
      <c r="F93" s="61">
        <v>50</v>
      </c>
      <c r="G93" s="27" t="str">
        <f>INDEX('[1]Component wise inventories'!J$2:J$170,MATCH($A93,'[1]Component wise inventories'!$A$2:$A$170,0))</f>
        <v xml:space="preserve">kg </v>
      </c>
      <c r="H93" s="27">
        <f>INDEX('[1]Component wise inventories'!K$2:K$170,MATCH($A93,'[1]Component wise inventories'!$A$2:$A$170,0))</f>
        <v>1.1299999999999999</v>
      </c>
      <c r="I93" s="27">
        <f>B93*F93*H93*B$1/C93/B$1</f>
        <v>0.60266666666666657</v>
      </c>
      <c r="J93" s="27">
        <f t="shared" ref="J93" si="65">F93*B93*B$5*B$1/C93/1000</f>
        <v>10.019200000000001</v>
      </c>
    </row>
    <row r="94" spans="1:11" x14ac:dyDescent="0.35">
      <c r="A94" s="2" t="s">
        <v>57</v>
      </c>
      <c r="B94" s="2">
        <v>7.0000000000000007E-2</v>
      </c>
      <c r="C94" s="27">
        <f>INDEX('[1]Component wise inventories'!B$2:B$170,MATCH($A94,'[1]Component wise inventories'!$A$2:$A$170,0))</f>
        <v>0</v>
      </c>
      <c r="D94" s="27">
        <f>INDEX('[1]Component wise inventories'!H$2:H$170,MATCH($A94,'[1]Component wise inventories'!$A$2:$A$170,0))</f>
        <v>0</v>
      </c>
      <c r="E94" s="27">
        <f>INDEX('[1]Component wise inventories'!I$2:I$170,MATCH($A94,'[1]Component wise inventories'!$A$2:$A$170,0))</f>
        <v>0</v>
      </c>
      <c r="F94" s="27">
        <f>E94</f>
        <v>0</v>
      </c>
      <c r="G94" s="27">
        <f>INDEX('[1]Component wise inventories'!J$2:J$170,MATCH($A94,'[1]Component wise inventories'!$A$2:$A$170,0))</f>
        <v>0</v>
      </c>
      <c r="H94" s="27">
        <f>INDEX('[1]Component wise inventories'!K$2:K$170,MATCH($A94,'[1]Component wise inventories'!$A$2:$A$170,0))</f>
        <v>0</v>
      </c>
      <c r="I94" s="61">
        <v>0</v>
      </c>
      <c r="J94" s="61">
        <v>0</v>
      </c>
    </row>
    <row r="95" spans="1:11" x14ac:dyDescent="0.35">
      <c r="I95" s="68">
        <f>SUM(I87:I94)</f>
        <v>2.0466196583333334</v>
      </c>
    </row>
    <row r="96" spans="1:11" x14ac:dyDescent="0.35">
      <c r="A96" s="11" t="s">
        <v>238</v>
      </c>
      <c r="B96" s="11" t="s">
        <v>192</v>
      </c>
    </row>
    <row r="97" spans="1:11" x14ac:dyDescent="0.35">
      <c r="A97" s="17" t="s">
        <v>193</v>
      </c>
      <c r="B97" s="11">
        <v>1</v>
      </c>
      <c r="C97" s="27">
        <f>INDEX('[1]Component wise inventories'!B$2:B$170,MATCH($A97,'[1]Component wise inventories'!$A$2:$A$170,0))</f>
        <v>60</v>
      </c>
      <c r="D97" s="27" t="str">
        <f>INDEX('[1]Component wise inventories'!H$2:H$170,MATCH($A97,'[1]Component wise inventories'!$A$2:$A$170,0))</f>
        <v>Precast concrete part, normal concrete, ex works</v>
      </c>
      <c r="E97" s="27">
        <f>INDEX('[1]Component wise inventories'!I$2:I$170,MATCH($A97,'[1]Component wise inventories'!$A$2:$A$170,0))</f>
        <v>2500</v>
      </c>
      <c r="F97" s="27">
        <f t="shared" ref="F97" si="66">E97</f>
        <v>2500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0.17199999999999999</v>
      </c>
      <c r="I97" s="27">
        <f>B97*F97*H97*B$1/C97/B$1</f>
        <v>7.1666666666666661</v>
      </c>
      <c r="J97" s="27">
        <f t="shared" ref="J97" si="67">F97*B97*B$5*B$1/C97/1000</f>
        <v>782.75</v>
      </c>
    </row>
    <row r="98" spans="1:11" x14ac:dyDescent="0.35">
      <c r="C98" s="27"/>
      <c r="D98" s="27"/>
      <c r="E98" s="27"/>
      <c r="F98" s="27"/>
      <c r="G98" s="27"/>
      <c r="H98" s="27"/>
      <c r="I98" s="68">
        <f>SUM(I97:I97)</f>
        <v>7.1666666666666661</v>
      </c>
      <c r="J98" s="27"/>
    </row>
    <row r="99" spans="1:11" x14ac:dyDescent="0.35">
      <c r="A99" s="11" t="s">
        <v>11</v>
      </c>
      <c r="B99" s="11" t="s">
        <v>61</v>
      </c>
    </row>
    <row r="100" spans="1:11" x14ac:dyDescent="0.35">
      <c r="A100" s="11" t="s">
        <v>13</v>
      </c>
      <c r="B100" s="11">
        <v>1.8</v>
      </c>
    </row>
    <row r="101" spans="1:11" x14ac:dyDescent="0.35">
      <c r="A101" s="11" t="s">
        <v>62</v>
      </c>
      <c r="B101" s="11"/>
      <c r="C101" s="27">
        <f>INDEX('[1]Component wise inventories'!B$2:B$205,MATCH($A101,'[1]Component wise inventories'!$A$2:$A$205,0))</f>
        <v>30</v>
      </c>
      <c r="D101" s="27" t="str">
        <f>INDEX('[1]Component wise inventories'!H$2:H$205,MATCH($A101,'[1]Component wise inventories'!$A$2:$A$205,0))</f>
        <v>Exterior door, wood, aluminium-clad</v>
      </c>
      <c r="E101" s="27" t="str">
        <f>INDEX('[1]Component wise inventories'!I$2:I$205,MATCH($A101,'[1]Component wise inventories'!$A$2:$A$205,0))</f>
        <v xml:space="preserve">- </v>
      </c>
      <c r="F101" s="27" t="str">
        <f>E101</f>
        <v xml:space="preserve">- </v>
      </c>
      <c r="G101" s="27" t="str">
        <f>INDEX('[1]Component wise inventories'!J$2:J$205,MATCH($A101,'[1]Component wise inventories'!$A$2:$A$205,0))</f>
        <v xml:space="preserve">m2 </v>
      </c>
      <c r="H101" s="27">
        <f>INDEX('[1]Component wise inventories'!K$2:K$205,MATCH($A101,'[1]Component wise inventories'!$A$2:$A$205,0))</f>
        <v>77.599999999999994</v>
      </c>
      <c r="I101" s="58">
        <f>H101*B$1/C101/B$1*B100/B117</f>
        <v>3.9794871794871789E-3</v>
      </c>
    </row>
    <row r="102" spans="1:11" x14ac:dyDescent="0.35">
      <c r="A102" s="11"/>
      <c r="B102" s="11"/>
    </row>
    <row r="103" spans="1:11" x14ac:dyDescent="0.35">
      <c r="A103" s="11" t="s">
        <v>11</v>
      </c>
      <c r="B103" s="11" t="s">
        <v>181</v>
      </c>
    </row>
    <row r="104" spans="1:11" x14ac:dyDescent="0.35">
      <c r="A104" s="11" t="s">
        <v>64</v>
      </c>
      <c r="B104" s="11">
        <v>252.3</v>
      </c>
    </row>
    <row r="105" spans="1:11" x14ac:dyDescent="0.35">
      <c r="A105" s="11" t="s">
        <v>65</v>
      </c>
      <c r="B105" s="11"/>
      <c r="C105" s="27">
        <f>INDEX('[1]Component wise inventories'!B$2:B$194,MATCH($A105,'[1]Component wise inventories'!$A$2:$A$189,0))</f>
        <v>30</v>
      </c>
      <c r="D105" s="27" t="str">
        <f>INDEX('[1]Component wise inventories'!H$2:H$194,MATCH($A105,'[1]Component wise inventories'!$A$2:$A$189,0))</f>
        <v>'window frame production, wood-metal, U=1.6 W/m2K' (kilogram, RoW, None)</v>
      </c>
      <c r="E105" s="27">
        <f>INDEX('[1]Component wise inventories'!I$2:I$194,MATCH($A105,'[1]Component wise inventories'!$A$2:$A$189,0))</f>
        <v>83.4</v>
      </c>
      <c r="F105" s="27">
        <f>E105</f>
        <v>83.4</v>
      </c>
      <c r="G105" s="27" t="str">
        <f>INDEX('[1]Component wise inventories'!J$2:J$194,MATCH($A105,'[1]Component wise inventories'!$A$2:$A$189,0))</f>
        <v>kg</v>
      </c>
      <c r="H105" s="27">
        <f>INDEX('[1]Component wise inventories'!K$2:K$194,MATCH($A105,'[1]Component wise inventories'!$A$2:$A$189,0))</f>
        <v>0.13719999999999999</v>
      </c>
      <c r="I105" s="27">
        <f>F105*H105*B$1/C105/B$1*K105</f>
        <v>7.6283199999999995E-2</v>
      </c>
      <c r="J105" s="27"/>
      <c r="K105" s="65">
        <v>0.2</v>
      </c>
    </row>
    <row r="106" spans="1:11" x14ac:dyDescent="0.35">
      <c r="A106" s="11"/>
      <c r="B106" s="11"/>
      <c r="C106" s="27">
        <v>30</v>
      </c>
      <c r="D106" s="27" t="s">
        <v>113</v>
      </c>
      <c r="E106" s="27" t="s">
        <v>110</v>
      </c>
      <c r="F106" s="27" t="s">
        <v>110</v>
      </c>
      <c r="G106" s="27" t="s">
        <v>111</v>
      </c>
      <c r="H106" s="66">
        <v>58</v>
      </c>
      <c r="I106" s="27">
        <f>H106*B$1/C106/B$1*K106</f>
        <v>1.5466666666666669</v>
      </c>
      <c r="J106" s="27"/>
      <c r="K106" s="65">
        <v>0.8</v>
      </c>
    </row>
    <row r="107" spans="1:11" x14ac:dyDescent="0.35">
      <c r="A107" s="11" t="s">
        <v>11</v>
      </c>
      <c r="B107" s="11" t="s">
        <v>182</v>
      </c>
      <c r="C107" s="11"/>
      <c r="D107" s="11"/>
      <c r="E107" s="11"/>
      <c r="F107" s="11"/>
      <c r="G107" s="11"/>
      <c r="H107" s="11"/>
      <c r="I107" s="58">
        <f>SUM(I105:I106)</f>
        <v>1.6229498666666669</v>
      </c>
      <c r="J107" s="11"/>
      <c r="K107" s="11"/>
    </row>
    <row r="108" spans="1:11" x14ac:dyDescent="0.35">
      <c r="A108" s="11" t="s">
        <v>64</v>
      </c>
      <c r="B108" s="11">
        <v>116.5</v>
      </c>
    </row>
    <row r="109" spans="1:11" x14ac:dyDescent="0.35">
      <c r="A109" s="11" t="s">
        <v>65</v>
      </c>
      <c r="B109" s="11"/>
      <c r="C109" s="27">
        <f>INDEX('[1]Component wise inventories'!B$2:B$194,MATCH($A109,'[1]Component wise inventories'!$A$2:$A$189,0))</f>
        <v>30</v>
      </c>
      <c r="D109" s="27" t="str">
        <f>INDEX('[1]Component wise inventories'!H$2:H$194,MATCH($A109,'[1]Component wise inventories'!$A$2:$A$189,0))</f>
        <v>'window frame production, wood-metal, U=1.6 W/m2K' (kilogram, RoW, None)</v>
      </c>
      <c r="E109" s="27">
        <f>INDEX('[1]Component wise inventories'!I$2:I$194,MATCH($A109,'[1]Component wise inventories'!$A$2:$A$189,0))</f>
        <v>83.4</v>
      </c>
      <c r="F109" s="27">
        <f>E109</f>
        <v>83.4</v>
      </c>
      <c r="G109" s="27" t="str">
        <f>INDEX('[1]Component wise inventories'!J$2:J$194,MATCH($A109,'[1]Component wise inventories'!$A$2:$A$189,0))</f>
        <v>kg</v>
      </c>
      <c r="H109" s="27">
        <f>INDEX('[1]Component wise inventories'!K$2:K$194,MATCH($A109,'[1]Component wise inventories'!$A$2:$A$189,0))</f>
        <v>0.13719999999999999</v>
      </c>
      <c r="I109" s="27">
        <f>F109*H109*B$1/C109/B$1*K109</f>
        <v>7.6283199999999995E-2</v>
      </c>
      <c r="J109" s="27"/>
      <c r="K109" s="65">
        <v>0.2</v>
      </c>
    </row>
    <row r="110" spans="1:11" x14ac:dyDescent="0.35">
      <c r="C110" s="27">
        <v>30</v>
      </c>
      <c r="D110" s="27" t="s">
        <v>113</v>
      </c>
      <c r="E110" s="27" t="s">
        <v>110</v>
      </c>
      <c r="F110" s="27" t="s">
        <v>110</v>
      </c>
      <c r="G110" s="27" t="s">
        <v>111</v>
      </c>
      <c r="H110" s="66">
        <v>58</v>
      </c>
      <c r="I110" s="27">
        <f>H110*B$1/C110/B$1*K110</f>
        <v>1.5466666666666669</v>
      </c>
      <c r="J110" s="27"/>
      <c r="K110" s="65">
        <v>0.8</v>
      </c>
    </row>
    <row r="111" spans="1:11" x14ac:dyDescent="0.35">
      <c r="A111" s="11" t="s">
        <v>11</v>
      </c>
      <c r="B111" s="11" t="s">
        <v>235</v>
      </c>
      <c r="C111" s="11"/>
      <c r="D111" s="11"/>
      <c r="E111" s="11"/>
      <c r="F111" s="11"/>
      <c r="G111" s="11"/>
      <c r="H111" s="11"/>
      <c r="I111" s="58">
        <f>SUM(I109:I110)</f>
        <v>1.6229498666666669</v>
      </c>
      <c r="J111" s="11"/>
      <c r="K111" s="11"/>
    </row>
    <row r="112" spans="1:11" x14ac:dyDescent="0.35">
      <c r="A112" s="11" t="s">
        <v>64</v>
      </c>
      <c r="B112" s="11">
        <v>30</v>
      </c>
    </row>
    <row r="113" spans="1:11" x14ac:dyDescent="0.35">
      <c r="A113" s="11" t="s">
        <v>65</v>
      </c>
      <c r="B113" s="11"/>
      <c r="C113" s="27">
        <f>INDEX('[1]Component wise inventories'!B$2:B$194,MATCH($A113,'[1]Component wise inventories'!$A$2:$A$189,0))</f>
        <v>30</v>
      </c>
      <c r="D113" s="27" t="str">
        <f>INDEX('[1]Component wise inventories'!H$2:H$194,MATCH($A113,'[1]Component wise inventories'!$A$2:$A$189,0))</f>
        <v>'window frame production, wood-metal, U=1.6 W/m2K' (kilogram, RoW, None)</v>
      </c>
      <c r="E113" s="27">
        <f>INDEX('[1]Component wise inventories'!I$2:I$194,MATCH($A113,'[1]Component wise inventories'!$A$2:$A$189,0))</f>
        <v>83.4</v>
      </c>
      <c r="F113" s="27">
        <f>E113</f>
        <v>83.4</v>
      </c>
      <c r="G113" s="27" t="str">
        <f>INDEX('[1]Component wise inventories'!J$2:J$194,MATCH($A113,'[1]Component wise inventories'!$A$2:$A$189,0))</f>
        <v>kg</v>
      </c>
      <c r="H113" s="27">
        <f>INDEX('[1]Component wise inventories'!K$2:K$194,MATCH($A113,'[1]Component wise inventories'!$A$2:$A$189,0))</f>
        <v>0.13719999999999999</v>
      </c>
      <c r="I113" s="27">
        <f>F113*H113*B$1/C113/B$1*K113</f>
        <v>7.6283199999999995E-2</v>
      </c>
      <c r="J113" s="27"/>
      <c r="K113" s="65">
        <v>0.2</v>
      </c>
    </row>
    <row r="114" spans="1:11" x14ac:dyDescent="0.35">
      <c r="C114" s="27">
        <v>30</v>
      </c>
      <c r="D114" s="27" t="s">
        <v>113</v>
      </c>
      <c r="E114" s="27" t="s">
        <v>110</v>
      </c>
      <c r="F114" s="27" t="s">
        <v>110</v>
      </c>
      <c r="G114" s="27" t="s">
        <v>111</v>
      </c>
      <c r="H114" s="66">
        <v>58</v>
      </c>
      <c r="I114" s="27">
        <f>H114*B$1/C114/B$1*K114</f>
        <v>1.5466666666666669</v>
      </c>
      <c r="J114" s="27"/>
      <c r="K114" s="65">
        <v>0.8</v>
      </c>
    </row>
    <row r="115" spans="1:11" x14ac:dyDescent="0.35">
      <c r="A115" s="11" t="s">
        <v>11</v>
      </c>
      <c r="B115" s="11" t="s">
        <v>66</v>
      </c>
      <c r="C115" s="11"/>
      <c r="D115" s="11"/>
      <c r="E115" s="11"/>
      <c r="F115" s="11"/>
      <c r="G115" s="11"/>
      <c r="H115" s="11"/>
      <c r="I115" s="58">
        <f>SUM(I113:I114)</f>
        <v>1.6229498666666669</v>
      </c>
      <c r="J115" s="11"/>
      <c r="K115" s="11"/>
    </row>
    <row r="116" spans="1:11" x14ac:dyDescent="0.35">
      <c r="A116" s="11" t="s">
        <v>67</v>
      </c>
      <c r="B116" s="11">
        <v>10</v>
      </c>
    </row>
    <row r="117" spans="1:11" x14ac:dyDescent="0.35">
      <c r="A117" s="11" t="s">
        <v>68</v>
      </c>
      <c r="B117" s="11">
        <v>1170</v>
      </c>
    </row>
    <row r="118" spans="1:11" x14ac:dyDescent="0.35">
      <c r="A118" s="11" t="s">
        <v>69</v>
      </c>
      <c r="B118" s="27"/>
      <c r="C118" s="27"/>
      <c r="D118" s="27" t="str">
        <f>INDEX('[1]Component wise inventories'!H$2:H$194,MATCH($A118,'[1]Component wise inventories'!$A$2:$A$189,0))</f>
        <v>'market for electricity, low voltage'</v>
      </c>
      <c r="E118" s="27">
        <f>INDEX('[1]Component wise inventories'!I$2:I$194,MATCH($A118,'[1]Component wise inventories'!$A$2:$A$189,0))</f>
        <v>0</v>
      </c>
      <c r="F118" s="27">
        <f>E118</f>
        <v>0</v>
      </c>
      <c r="G118" s="27" t="str">
        <f>INDEX('[1]Component wise inventories'!J$2:J$194,MATCH($A118,'[1]Component wise inventories'!$A$2:$A$189,0))</f>
        <v>kWh</v>
      </c>
      <c r="H118" s="27">
        <f>INDEX('[1]Component wise inventories'!K$2:K$194,MATCH($A118,'[1]Component wise inventories'!$A$2:$A$189,0))</f>
        <v>4.4990000000000002E-2</v>
      </c>
      <c r="I118" s="58">
        <f>H118*B116*3500/B117</f>
        <v>1.3458547008547008</v>
      </c>
    </row>
    <row r="119" spans="1:11" x14ac:dyDescent="0.35">
      <c r="A119" s="11"/>
      <c r="B119" s="11"/>
    </row>
    <row r="120" spans="1:11" x14ac:dyDescent="0.35">
      <c r="A120" s="11"/>
      <c r="B120" s="11"/>
    </row>
    <row r="121" spans="1:11" x14ac:dyDescent="0.35">
      <c r="A121" s="11" t="s">
        <v>11</v>
      </c>
      <c r="B121" s="11" t="s">
        <v>70</v>
      </c>
    </row>
    <row r="122" spans="1:11" x14ac:dyDescent="0.35">
      <c r="A122" s="11" t="s">
        <v>71</v>
      </c>
      <c r="B122" s="11">
        <v>74.900000000000006</v>
      </c>
    </row>
    <row r="123" spans="1:11" x14ac:dyDescent="0.35">
      <c r="A123" s="11" t="s">
        <v>72</v>
      </c>
      <c r="B123" s="25" t="s">
        <v>251</v>
      </c>
    </row>
    <row r="124" spans="1:11" x14ac:dyDescent="0.35">
      <c r="A124" s="11" t="s">
        <v>74</v>
      </c>
      <c r="B124" s="25" t="s">
        <v>251</v>
      </c>
      <c r="C124" s="27"/>
      <c r="D124" s="27" t="str">
        <f>INDEX('[1]Component wise inventories'!H$2:H$205,MATCH($B124,'[1]Component wise inventories'!$A$2:$A$205,0))</f>
        <v>heat production, borehole heat exchanger, brine-water heat pump 10kW</v>
      </c>
      <c r="E124" s="27">
        <f>INDEX('[1]Component wise inventories'!I$2:I$205,MATCH($B124,'[1]Component wise inventories'!$A$2:$A$205,0))</f>
        <v>0</v>
      </c>
      <c r="F124" s="27">
        <f>E124</f>
        <v>0</v>
      </c>
      <c r="G124" s="27" t="str">
        <f>INDEX('[1]Component wise inventories'!J$2:J$205,MATCH($B124,'[1]Component wise inventories'!$A$2:$A$205,0))</f>
        <v>megajoule</v>
      </c>
      <c r="H124" s="27">
        <f>INDEX('[1]Component wise inventories'!K$2:K$205,MATCH($B124,'[1]Component wise inventories'!$A$2:$A$205,0))</f>
        <v>8.2799999999999992E-3</v>
      </c>
      <c r="I124" s="58">
        <f>H124*B122</f>
        <v>0.62017199999999995</v>
      </c>
    </row>
    <row r="125" spans="1:11" x14ac:dyDescent="0.35">
      <c r="A125" s="11"/>
      <c r="B125" s="25" t="s">
        <v>75</v>
      </c>
    </row>
    <row r="126" spans="1:11" x14ac:dyDescent="0.35">
      <c r="A126" s="11"/>
      <c r="B126" s="11"/>
    </row>
    <row r="127" spans="1:11" x14ac:dyDescent="0.35">
      <c r="A127" s="11" t="s">
        <v>11</v>
      </c>
      <c r="B127" s="11" t="s">
        <v>76</v>
      </c>
      <c r="C127" s="27"/>
      <c r="D127" s="27"/>
      <c r="E127" s="27"/>
      <c r="F127" s="27"/>
      <c r="G127" s="27"/>
      <c r="H127" s="27"/>
      <c r="J127" s="27">
        <f>SUM(J29:J126)*50*2</f>
        <v>185583.78648250003</v>
      </c>
    </row>
    <row r="128" spans="1:11" x14ac:dyDescent="0.35">
      <c r="A128" s="11"/>
      <c r="B128" s="11" t="s">
        <v>77</v>
      </c>
      <c r="C128" s="27"/>
      <c r="D128" s="27" t="str">
        <f>INDEX('[1]Component wise inventories'!H$2:H$205,MATCH($B128,'[1]Component wise inventories'!$A$2:$A$205,0))</f>
        <v>'market for transport, freight, lorry 28 metric ton, fatty acid methyl ester 100%' (ton kilometer, CH, None)</v>
      </c>
      <c r="E128" s="27">
        <f>INDEX('[1]Component wise inventories'!I$2:I$205,MATCH($B128,'[1]Component wise inventories'!$A$2:$A$205,0))</f>
        <v>0</v>
      </c>
      <c r="F128" s="27">
        <f>E128</f>
        <v>0</v>
      </c>
      <c r="G128" s="27">
        <f>INDEX('[1]Component wise inventories'!J$2:J$205,MATCH($B128,'[1]Component wise inventories'!$A$2:$A$205,0))</f>
        <v>0</v>
      </c>
      <c r="H128" s="27">
        <f>INDEX('[1]Component wise inventories'!K$2:K$205,MATCH($B128,'[1]Component wise inventories'!$A$2:$A$205,0))</f>
        <v>0.11509999999999999</v>
      </c>
      <c r="I128" s="58">
        <f>J127*H128/B$1/B117</f>
        <v>0.30428338780820158</v>
      </c>
    </row>
    <row r="131" spans="1:10" s="11" customFormat="1" x14ac:dyDescent="0.35">
      <c r="A131" s="11" t="s">
        <v>11</v>
      </c>
      <c r="B131" s="11" t="s">
        <v>265</v>
      </c>
    </row>
    <row r="132" spans="1:10" s="11" customFormat="1" x14ac:dyDescent="0.35">
      <c r="A132" s="11" t="s">
        <v>275</v>
      </c>
      <c r="B132" s="11">
        <v>68.45</v>
      </c>
    </row>
    <row r="133" spans="1:10" s="11" customFormat="1" x14ac:dyDescent="0.35">
      <c r="A133" s="11" t="s">
        <v>270</v>
      </c>
      <c r="B133" s="5" t="s">
        <v>287</v>
      </c>
      <c r="D133" s="27" t="str">
        <f>INDEX('[1]Component wise inventories'!H$2:H$221,MATCH($B133,'[1]Component wise inventories'!$A$2:$A$221,0))</f>
        <v>heat production, borehole heat exchanger, brine-water heat pump 10kW</v>
      </c>
      <c r="E133" s="27">
        <f>INDEX('[1]Component wise inventories'!I$2:I$221,MATCH($B133,'[1]Component wise inventories'!$A$2:$A$221,0))</f>
        <v>0</v>
      </c>
      <c r="F133" s="27">
        <f>E133</f>
        <v>0</v>
      </c>
      <c r="G133" s="27" t="str">
        <f>INDEX('[1]Component wise inventories'!J$2:J$221,MATCH($B133,'[1]Component wise inventories'!$A$2:$A$221,0))</f>
        <v>megajoule</v>
      </c>
      <c r="H133" s="27">
        <f>INDEX('[1]Component wise inventories'!K$2:K$221,MATCH($B133,'[1]Component wise inventories'!$A$2:$A$221,0))</f>
        <v>8.2799999999999992E-3</v>
      </c>
      <c r="I133" s="58">
        <f>H133*B132</f>
        <v>0.56676599999999999</v>
      </c>
    </row>
    <row r="134" spans="1:10" s="27" customFormat="1" x14ac:dyDescent="0.35">
      <c r="A134" s="5" t="s">
        <v>271</v>
      </c>
      <c r="B134" s="5" t="s">
        <v>155</v>
      </c>
      <c r="C134" s="5"/>
      <c r="D134" s="5"/>
      <c r="E134" s="5"/>
      <c r="F134" s="5"/>
      <c r="G134" s="5"/>
      <c r="H134" s="5"/>
      <c r="I134" s="5"/>
      <c r="J134" s="5"/>
    </row>
    <row r="135" spans="1:10" s="27" customFormat="1" x14ac:dyDescent="0.35">
      <c r="A135" s="5" t="s">
        <v>274</v>
      </c>
      <c r="B135" s="25" t="s">
        <v>283</v>
      </c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customFormat="1" x14ac:dyDescent="0.35">
      <c r="A137" s="11" t="s">
        <v>11</v>
      </c>
      <c r="B137" s="56" t="s">
        <v>293</v>
      </c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35">
      <c r="A138" s="11" t="s">
        <v>290</v>
      </c>
      <c r="B138" s="5">
        <v>7.56</v>
      </c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35">
      <c r="A139" s="11" t="s">
        <v>69</v>
      </c>
      <c r="B139" s="5"/>
      <c r="C139" s="5"/>
      <c r="D139" t="str">
        <f>INDEX('[1]Component wise inventories'!H$2:H$194,MATCH($A139,'[1]Component wise inventories'!$A$2:$A$189,0))</f>
        <v>'market for electricity, low voltage'</v>
      </c>
      <c r="E139">
        <f>INDEX('[1]Component wise inventories'!I$2:I$194,MATCH($A139,'[1]Component wise inventories'!$A$2:$A$189,0))</f>
        <v>0</v>
      </c>
      <c r="F139">
        <f>E139</f>
        <v>0</v>
      </c>
      <c r="G139" t="str">
        <f>INDEX('[1]Component wise inventories'!J$2:J$194,MATCH($A139,'[1]Component wise inventories'!$A$2:$A$189,0))</f>
        <v>kWh</v>
      </c>
      <c r="H139">
        <f>INDEX('[1]Component wise inventories'!K$2:K$194,MATCH($A139,'[1]Component wise inventories'!$A$2:$A$189,0))</f>
        <v>4.4990000000000002E-2</v>
      </c>
      <c r="I139" s="19">
        <f>H139*B138</f>
        <v>0.34012439999999999</v>
      </c>
      <c r="J139" s="5"/>
    </row>
    <row r="140" spans="1:10" s="27" customForma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s="27" customFormat="1" x14ac:dyDescent="0.35">
      <c r="A141" s="5"/>
      <c r="B141" s="6" t="s">
        <v>118</v>
      </c>
      <c r="C141" s="6" t="s">
        <v>119</v>
      </c>
      <c r="D141" s="5"/>
      <c r="E141" s="5"/>
      <c r="F141" s="5"/>
      <c r="G141" s="5"/>
      <c r="H141" s="5"/>
      <c r="I141" s="5"/>
      <c r="J141" s="5"/>
    </row>
    <row r="142" spans="1:10" s="27" customFormat="1" x14ac:dyDescent="0.35">
      <c r="A142" s="5" t="s">
        <v>80</v>
      </c>
      <c r="B142" s="7">
        <v>1.49</v>
      </c>
      <c r="C142" s="7">
        <f>I12</f>
        <v>3.7510083333333335</v>
      </c>
      <c r="D142" s="5"/>
      <c r="E142" s="5"/>
      <c r="F142" s="5"/>
      <c r="G142" s="5"/>
      <c r="H142" s="5"/>
      <c r="I142" s="5"/>
      <c r="J142" s="5"/>
    </row>
    <row r="143" spans="1:10" s="27" customFormat="1" x14ac:dyDescent="0.35">
      <c r="A143" s="5" t="s">
        <v>120</v>
      </c>
      <c r="B143" s="7">
        <v>2.27</v>
      </c>
      <c r="C143" s="7">
        <f>AVERAGE(I19,I27,I35)</f>
        <v>2.6381561111111114</v>
      </c>
      <c r="D143" s="5"/>
      <c r="E143" s="5"/>
      <c r="F143" s="5"/>
      <c r="G143" s="5"/>
      <c r="H143" s="5"/>
      <c r="I143" s="5"/>
      <c r="J143" s="5"/>
    </row>
    <row r="144" spans="1:10" s="27" customFormat="1" x14ac:dyDescent="0.35">
      <c r="A144" s="5" t="s">
        <v>121</v>
      </c>
      <c r="B144" s="7">
        <v>1.08</v>
      </c>
      <c r="C144" s="7">
        <f>AVERAGE(I44,I55,I61)</f>
        <v>1.8328629333333335</v>
      </c>
      <c r="D144" s="5"/>
      <c r="E144" s="5"/>
      <c r="F144" s="5"/>
      <c r="G144" s="5"/>
      <c r="H144" s="5"/>
      <c r="I144" s="5"/>
      <c r="J144" s="5"/>
    </row>
    <row r="145" spans="1:10" s="27" customFormat="1" x14ac:dyDescent="0.35">
      <c r="A145" s="5" t="s">
        <v>122</v>
      </c>
      <c r="B145" s="7">
        <v>3.84</v>
      </c>
      <c r="C145" s="7">
        <f>I66+I73+I77</f>
        <v>2.4042849999999998</v>
      </c>
      <c r="D145" s="5"/>
      <c r="E145" s="5"/>
      <c r="F145" s="5"/>
      <c r="G145" s="5"/>
      <c r="H145" s="5"/>
      <c r="I145" s="5"/>
      <c r="J145" s="5"/>
    </row>
    <row r="146" spans="1:10" s="27" customFormat="1" x14ac:dyDescent="0.35">
      <c r="A146" s="5" t="s">
        <v>106</v>
      </c>
      <c r="B146" s="7">
        <v>0.96799999999999997</v>
      </c>
      <c r="C146" s="7">
        <f>AVERAGE(I86,I95)</f>
        <v>2.4439347258333335</v>
      </c>
      <c r="D146" s="5"/>
      <c r="E146" s="5"/>
      <c r="F146" s="5"/>
      <c r="G146" s="5"/>
      <c r="H146" s="5"/>
      <c r="I146" s="5"/>
      <c r="J146" s="5"/>
    </row>
    <row r="147" spans="1:10" s="27" customFormat="1" x14ac:dyDescent="0.35">
      <c r="A147" s="5" t="s">
        <v>124</v>
      </c>
      <c r="B147" s="7">
        <v>4.6100000000000004E-3</v>
      </c>
      <c r="C147" s="7">
        <f>I101</f>
        <v>3.9794871794871789E-3</v>
      </c>
      <c r="D147" s="5"/>
      <c r="E147" s="5"/>
      <c r="F147" s="5"/>
      <c r="G147" s="5"/>
      <c r="H147" s="5"/>
      <c r="I147" s="5"/>
      <c r="J147" s="5"/>
    </row>
    <row r="148" spans="1:10" s="27" customFormat="1" x14ac:dyDescent="0.35">
      <c r="A148" s="5" t="s">
        <v>123</v>
      </c>
      <c r="B148" s="7">
        <v>1.1499999999999999</v>
      </c>
      <c r="C148" s="7">
        <f>AVERAGE(I115,I111,I107)</f>
        <v>1.6229498666666669</v>
      </c>
      <c r="D148" s="5"/>
      <c r="E148" s="5"/>
      <c r="F148" s="5"/>
      <c r="G148" s="5"/>
      <c r="H148" s="5"/>
      <c r="I148" s="5"/>
      <c r="J148" s="5"/>
    </row>
    <row r="149" spans="1:10" s="27" customFormat="1" x14ac:dyDescent="0.35">
      <c r="A149" s="5" t="s">
        <v>76</v>
      </c>
      <c r="B149" s="7">
        <v>0.56100000000000005</v>
      </c>
      <c r="C149" s="7">
        <f>I128</f>
        <v>0.30428338780820158</v>
      </c>
      <c r="D149" s="5"/>
      <c r="E149" s="5"/>
      <c r="F149" s="5"/>
      <c r="G149" s="5"/>
      <c r="H149" s="5"/>
      <c r="I149" s="5"/>
      <c r="J149" s="5"/>
    </row>
    <row r="150" spans="1:10" s="27" customFormat="1" x14ac:dyDescent="0.35">
      <c r="A150" s="5" t="s">
        <v>292</v>
      </c>
      <c r="B150" s="7">
        <v>0.46</v>
      </c>
      <c r="C150" s="7">
        <f>I133+I118</f>
        <v>1.9126207008547009</v>
      </c>
      <c r="D150" s="5"/>
      <c r="E150" s="5"/>
      <c r="F150" s="5"/>
      <c r="G150" s="5"/>
      <c r="H150" s="5"/>
      <c r="I150" s="5"/>
      <c r="J150" s="5"/>
    </row>
    <row r="151" spans="1:10" s="27" customFormat="1" x14ac:dyDescent="0.35">
      <c r="A151" s="5" t="s">
        <v>70</v>
      </c>
      <c r="B151" s="7">
        <v>1.23</v>
      </c>
      <c r="C151" s="7">
        <f>I124</f>
        <v>0.62017199999999995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35">
      <c r="A152" s="5" t="s">
        <v>294</v>
      </c>
      <c r="B152" s="7">
        <v>0.24199999999999999</v>
      </c>
      <c r="C152" s="7">
        <f>I139</f>
        <v>0.34012439999999999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s="27" customForma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s="27" customForma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s="27" customForma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s="27" customForma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s="27" customForma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topLeftCell="A10" workbookViewId="0">
      <selection activeCell="D39" sqref="D39"/>
    </sheetView>
  </sheetViews>
  <sheetFormatPr defaultRowHeight="14.5" x14ac:dyDescent="0.35"/>
  <cols>
    <col min="1" max="1" width="11.26953125" bestFit="1" customWidth="1"/>
  </cols>
  <sheetData>
    <row r="1" spans="1:24" x14ac:dyDescent="0.35">
      <c r="C1" s="79" t="s">
        <v>258</v>
      </c>
      <c r="D1" s="80"/>
      <c r="E1" s="79" t="s">
        <v>259</v>
      </c>
      <c r="F1" s="80"/>
      <c r="G1" s="79" t="s">
        <v>260</v>
      </c>
      <c r="H1" s="80"/>
      <c r="I1" s="79" t="s">
        <v>262</v>
      </c>
      <c r="J1" s="80"/>
      <c r="K1" s="79" t="s">
        <v>261</v>
      </c>
      <c r="L1" s="80"/>
      <c r="N1" s="53"/>
      <c r="O1" s="79" t="s">
        <v>258</v>
      </c>
      <c r="P1" s="80"/>
      <c r="Q1" s="79" t="s">
        <v>259</v>
      </c>
      <c r="R1" s="80"/>
      <c r="S1" s="79" t="s">
        <v>260</v>
      </c>
      <c r="T1" s="80"/>
      <c r="U1" s="79" t="s">
        <v>262</v>
      </c>
      <c r="V1" s="80"/>
      <c r="W1" s="79" t="s">
        <v>261</v>
      </c>
      <c r="X1" s="80"/>
    </row>
    <row r="2" spans="1:24" x14ac:dyDescent="0.35">
      <c r="C2" s="41" t="s">
        <v>263</v>
      </c>
      <c r="D2" s="42" t="s">
        <v>264</v>
      </c>
      <c r="E2" s="41" t="s">
        <v>263</v>
      </c>
      <c r="F2" s="42" t="s">
        <v>264</v>
      </c>
      <c r="G2" s="41" t="s">
        <v>263</v>
      </c>
      <c r="H2" s="42" t="s">
        <v>264</v>
      </c>
      <c r="I2" s="41" t="s">
        <v>263</v>
      </c>
      <c r="J2" s="42" t="s">
        <v>264</v>
      </c>
      <c r="K2" s="41" t="s">
        <v>263</v>
      </c>
      <c r="L2" s="42" t="s">
        <v>264</v>
      </c>
      <c r="N2" s="53"/>
      <c r="O2" s="41" t="s">
        <v>263</v>
      </c>
      <c r="P2" s="42" t="s">
        <v>264</v>
      </c>
      <c r="Q2" s="41" t="s">
        <v>263</v>
      </c>
      <c r="R2" s="42" t="s">
        <v>264</v>
      </c>
      <c r="S2" s="41" t="s">
        <v>263</v>
      </c>
      <c r="T2" s="42" t="s">
        <v>264</v>
      </c>
      <c r="U2" s="41" t="s">
        <v>263</v>
      </c>
      <c r="V2" s="42" t="s">
        <v>264</v>
      </c>
      <c r="W2" s="41" t="s">
        <v>263</v>
      </c>
      <c r="X2" s="42" t="s">
        <v>264</v>
      </c>
    </row>
    <row r="3" spans="1:24" x14ac:dyDescent="0.35">
      <c r="A3" s="83" t="s">
        <v>267</v>
      </c>
      <c r="B3" t="str">
        <f>'mfh01'!A248</f>
        <v>Floor</v>
      </c>
      <c r="C3" s="45">
        <f>'mfh07'!B116</f>
        <v>1.0900000000000001</v>
      </c>
      <c r="D3" s="46">
        <f>'mfh07'!C116</f>
        <v>1.313275</v>
      </c>
      <c r="E3" s="45">
        <f>'mfh08'!B137</f>
        <v>0.90400000000000003</v>
      </c>
      <c r="F3" s="46">
        <f>'mfh08'!C137</f>
        <v>1.8629440500000001</v>
      </c>
      <c r="G3" s="45">
        <f>'mfh10'!B128</f>
        <v>0.873</v>
      </c>
      <c r="H3" s="46">
        <f>'mfh10'!C128</f>
        <v>1.1432033041666665</v>
      </c>
      <c r="I3" s="45">
        <f>'mfh11'!B123</f>
        <v>0.68200000000000005</v>
      </c>
      <c r="J3" s="46">
        <f>'mfh11'!C123</f>
        <v>1.0270458333333332</v>
      </c>
      <c r="K3" s="45">
        <f>'mfh12'!B142</f>
        <v>1.49</v>
      </c>
      <c r="L3" s="46">
        <f>'mfh12'!C142</f>
        <v>3.7510083333333335</v>
      </c>
      <c r="N3" s="53" t="s">
        <v>267</v>
      </c>
      <c r="O3" s="45">
        <f t="shared" ref="O3:X3" si="0">C11</f>
        <v>7.7080100000000007</v>
      </c>
      <c r="P3" s="46">
        <f t="shared" si="0"/>
        <v>9.9499391568060673</v>
      </c>
      <c r="Q3" s="45">
        <f t="shared" si="0"/>
        <v>7.9017999999999997</v>
      </c>
      <c r="R3" s="46">
        <f t="shared" si="0"/>
        <v>10.443093781793953</v>
      </c>
      <c r="S3" s="45">
        <f t="shared" si="0"/>
        <v>9.7205000000000013</v>
      </c>
      <c r="T3" s="46">
        <f t="shared" si="0"/>
        <v>10.669984410029029</v>
      </c>
      <c r="U3" s="45">
        <f t="shared" si="0"/>
        <v>6.9276899999999992</v>
      </c>
      <c r="V3" s="46">
        <f t="shared" si="0"/>
        <v>9.9074683497644145</v>
      </c>
      <c r="W3" s="45">
        <f t="shared" si="0"/>
        <v>11.36361</v>
      </c>
      <c r="X3" s="46">
        <f t="shared" si="0"/>
        <v>15.001459845265467</v>
      </c>
    </row>
    <row r="4" spans="1:24" x14ac:dyDescent="0.35">
      <c r="A4" s="83"/>
      <c r="B4" t="str">
        <f>'mfh01'!A249</f>
        <v>Ceiling</v>
      </c>
      <c r="C4" s="45">
        <f>'mfh07'!B117</f>
        <v>3.23</v>
      </c>
      <c r="D4" s="46">
        <f>'mfh07'!C117</f>
        <v>3.0540995333333329</v>
      </c>
      <c r="E4" s="45">
        <f>'mfh08'!B138</f>
        <v>1.53</v>
      </c>
      <c r="F4" s="46">
        <f>'mfh08'!C138</f>
        <v>1.5079139333333336</v>
      </c>
      <c r="G4" s="45">
        <f>'mfh10'!B129</f>
        <v>2.5</v>
      </c>
      <c r="H4" s="46">
        <f>'mfh10'!C129</f>
        <v>3.0462406666666664</v>
      </c>
      <c r="I4" s="45">
        <f>'mfh11'!B124</f>
        <v>1.9</v>
      </c>
      <c r="J4" s="46">
        <f>'mfh11'!C124</f>
        <v>1.2892458333333334</v>
      </c>
      <c r="K4" s="45">
        <f>'mfh12'!B143</f>
        <v>2.27</v>
      </c>
      <c r="L4" s="46">
        <f>'mfh12'!C143</f>
        <v>2.6381561111111114</v>
      </c>
      <c r="N4" s="53" t="s">
        <v>268</v>
      </c>
      <c r="O4" s="45">
        <f t="shared" ref="O4:X4" si="1">C15</f>
        <v>7.2469999999999999</v>
      </c>
      <c r="P4" s="46">
        <f t="shared" si="1"/>
        <v>9.871456400342236</v>
      </c>
      <c r="Q4" s="45">
        <f t="shared" si="1"/>
        <v>3.2769999999999997</v>
      </c>
      <c r="R4" s="46">
        <f t="shared" si="1"/>
        <v>3.1281242800249576</v>
      </c>
      <c r="S4" s="45">
        <f t="shared" si="1"/>
        <v>2.798</v>
      </c>
      <c r="T4" s="46">
        <f t="shared" si="1"/>
        <v>2.6808353</v>
      </c>
      <c r="U4" s="45">
        <f t="shared" si="1"/>
        <v>1.9059999999999997</v>
      </c>
      <c r="V4" s="46">
        <f t="shared" si="1"/>
        <v>2.5514818450438304</v>
      </c>
      <c r="W4" s="45">
        <f t="shared" si="1"/>
        <v>1.9319999999999999</v>
      </c>
      <c r="X4" s="46">
        <f t="shared" si="1"/>
        <v>2.8729171008547012</v>
      </c>
    </row>
    <row r="5" spans="1:24" x14ac:dyDescent="0.35">
      <c r="A5" s="83"/>
      <c r="B5" t="str">
        <f>'mfh01'!A250</f>
        <v>External wall</v>
      </c>
      <c r="C5" s="45">
        <f>'mfh07'!B118</f>
        <v>0.504</v>
      </c>
      <c r="D5" s="46">
        <f>'mfh07'!C118</f>
        <v>1.71541875</v>
      </c>
      <c r="E5" s="45">
        <f>'mfh08'!B139</f>
        <v>2.62</v>
      </c>
      <c r="F5" s="46">
        <f>'mfh08'!C139</f>
        <v>3.1509243888888889</v>
      </c>
      <c r="G5" s="45">
        <f>'mfh10'!B130</f>
        <v>1.69</v>
      </c>
      <c r="H5" s="46">
        <f>'mfh10'!C130</f>
        <v>1.5944355555555558</v>
      </c>
      <c r="I5" s="45">
        <f>'mfh11'!B125</f>
        <v>1.47</v>
      </c>
      <c r="J5" s="46">
        <f>'mfh11'!C125</f>
        <v>3.1223084583333334</v>
      </c>
      <c r="K5" s="45">
        <f>'mfh12'!B144</f>
        <v>1.08</v>
      </c>
      <c r="L5" s="46">
        <f>'mfh12'!C144</f>
        <v>1.8328629333333335</v>
      </c>
      <c r="N5" s="53"/>
      <c r="O5" s="41"/>
      <c r="P5" s="42"/>
      <c r="Q5" s="41"/>
      <c r="R5" s="42"/>
      <c r="S5" s="41"/>
      <c r="T5" s="42"/>
      <c r="U5" s="41"/>
      <c r="V5" s="42"/>
      <c r="W5" s="41"/>
      <c r="X5" s="42"/>
    </row>
    <row r="6" spans="1:24" x14ac:dyDescent="0.35">
      <c r="A6" s="83"/>
      <c r="B6" t="str">
        <f>'mfh01'!A251</f>
        <v>Internal wall</v>
      </c>
      <c r="C6" s="45">
        <f>'mfh07'!B119</f>
        <v>0.62</v>
      </c>
      <c r="D6" s="46">
        <f>'mfh07'!C119</f>
        <v>0.90758333333333319</v>
      </c>
      <c r="E6" s="45">
        <f>'mfh08'!B140</f>
        <v>0.89100000000000001</v>
      </c>
      <c r="F6" s="46">
        <f>'mfh08'!C140</f>
        <v>0.49810833333333332</v>
      </c>
      <c r="G6" s="45">
        <f>'mfh10'!B131</f>
        <v>0.55600000000000005</v>
      </c>
      <c r="H6" s="46">
        <f>'mfh10'!C131</f>
        <v>0.57656666666666667</v>
      </c>
      <c r="I6" s="45">
        <f>'mfh11'!B126</f>
        <v>0.71699999999999997</v>
      </c>
      <c r="J6" s="46">
        <f>'mfh11'!C126</f>
        <v>0.71084166666666659</v>
      </c>
      <c r="K6" s="45">
        <f>'mfh12'!B145</f>
        <v>3.84</v>
      </c>
      <c r="L6" s="46">
        <f>'mfh12'!C145</f>
        <v>2.4042849999999998</v>
      </c>
      <c r="N6" s="53"/>
      <c r="O6" s="41"/>
      <c r="P6" s="42"/>
      <c r="Q6" s="41"/>
      <c r="R6" s="42"/>
      <c r="S6" s="41"/>
      <c r="T6" s="42"/>
      <c r="U6" s="41"/>
      <c r="V6" s="42"/>
      <c r="W6" s="41"/>
      <c r="X6" s="42"/>
    </row>
    <row r="7" spans="1:24" x14ac:dyDescent="0.35">
      <c r="A7" s="83"/>
      <c r="B7" t="str">
        <f>'mfh01'!A252</f>
        <v>Roof</v>
      </c>
      <c r="C7" s="45">
        <f>'mfh07'!B120</f>
        <v>0.76900000000000002</v>
      </c>
      <c r="D7" s="46">
        <f>'mfh07'!C120</f>
        <v>0.9185314333333332</v>
      </c>
      <c r="E7" s="45">
        <f>'mfh08'!B141</f>
        <v>0.61499999999999999</v>
      </c>
      <c r="F7" s="46">
        <f>'mfh08'!C141</f>
        <v>1.3386341111111111</v>
      </c>
      <c r="G7" s="45">
        <f>'mfh10'!B132</f>
        <v>2.72</v>
      </c>
      <c r="H7" s="46">
        <f>'mfh10'!C132</f>
        <v>2.460298775</v>
      </c>
      <c r="I7" s="45">
        <f>'mfh11'!B127</f>
        <v>1.24</v>
      </c>
      <c r="J7" s="46">
        <f>'mfh11'!C127</f>
        <v>1.7239967500000002</v>
      </c>
      <c r="K7" s="45">
        <f>'mfh12'!B146</f>
        <v>0.96799999999999997</v>
      </c>
      <c r="L7" s="46">
        <f>'mfh12'!C146</f>
        <v>2.4439347258333335</v>
      </c>
      <c r="N7" s="53"/>
      <c r="O7" s="41"/>
      <c r="P7" s="42"/>
      <c r="Q7" s="41"/>
      <c r="R7" s="42"/>
      <c r="S7" s="41"/>
      <c r="T7" s="42"/>
      <c r="U7" s="41"/>
      <c r="V7" s="42"/>
      <c r="W7" s="41"/>
      <c r="X7" s="42"/>
    </row>
    <row r="8" spans="1:24" x14ac:dyDescent="0.35">
      <c r="A8" s="83"/>
      <c r="B8" t="str">
        <f>'mfh01'!A253</f>
        <v>door</v>
      </c>
      <c r="C8" s="45">
        <f>'mfh07'!B121</f>
        <v>7.0099999999999997E-3</v>
      </c>
      <c r="D8" s="46">
        <f>'mfh07'!C121</f>
        <v>5.7733799568484481E-3</v>
      </c>
      <c r="E8" s="45">
        <f>'mfh08'!B142</f>
        <v>1.6799999999999999E-2</v>
      </c>
      <c r="F8" s="46">
        <f>'mfh08'!C142</f>
        <v>1.7416882075051252E-2</v>
      </c>
      <c r="G8" s="45">
        <f>'mfh10'!B133</f>
        <v>8.5500000000000007E-2</v>
      </c>
      <c r="H8" s="46">
        <f>'mfh10'!C133</f>
        <v>8.308095238095238E-2</v>
      </c>
      <c r="I8" s="45">
        <f>'mfh11'!B128</f>
        <v>8.6899999999999998E-3</v>
      </c>
      <c r="J8" s="46">
        <f>'mfh11'!C128</f>
        <v>7.1512699483029891E-3</v>
      </c>
      <c r="K8" s="45">
        <f>'mfh12'!B147</f>
        <v>4.6100000000000004E-3</v>
      </c>
      <c r="L8" s="46">
        <f>'mfh12'!C147</f>
        <v>3.9794871794871789E-3</v>
      </c>
      <c r="N8" s="53"/>
      <c r="O8" s="41"/>
      <c r="P8" s="42"/>
      <c r="Q8" s="41"/>
      <c r="R8" s="42"/>
      <c r="S8" s="41"/>
      <c r="T8" s="42"/>
      <c r="U8" s="41"/>
      <c r="V8" s="42"/>
      <c r="W8" s="41"/>
      <c r="X8" s="42"/>
    </row>
    <row r="9" spans="1:24" x14ac:dyDescent="0.35">
      <c r="A9" s="83"/>
      <c r="B9" t="str">
        <f>'mfh01'!A254</f>
        <v>windows</v>
      </c>
      <c r="C9" s="45">
        <f>'mfh07'!B122</f>
        <v>0.98</v>
      </c>
      <c r="D9" s="46">
        <f>'mfh07'!C122</f>
        <v>1.5848082666666667</v>
      </c>
      <c r="E9" s="45">
        <f>'mfh08'!B143</f>
        <v>0.92200000000000004</v>
      </c>
      <c r="F9" s="46">
        <f>'mfh08'!C143</f>
        <v>1.6229498666666669</v>
      </c>
      <c r="G9" s="45">
        <f>'mfh10'!B134</f>
        <v>0.56999999999999995</v>
      </c>
      <c r="H9" s="46">
        <f>'mfh10'!C134</f>
        <v>1.3368165333333333</v>
      </c>
      <c r="I9" s="45">
        <f>'mfh11'!B129</f>
        <v>0.50600000000000001</v>
      </c>
      <c r="J9" s="46">
        <f>'mfh11'!C129</f>
        <v>1.9129888000000002</v>
      </c>
      <c r="K9" s="45">
        <f>'mfh12'!B148</f>
        <v>1.1499999999999999</v>
      </c>
      <c r="L9" s="46">
        <f>'mfh12'!C148</f>
        <v>1.6229498666666669</v>
      </c>
      <c r="N9" s="53"/>
      <c r="O9" s="41"/>
      <c r="P9" s="42"/>
      <c r="Q9" s="41"/>
      <c r="R9" s="42"/>
      <c r="S9" s="41"/>
      <c r="T9" s="42"/>
      <c r="U9" s="41"/>
      <c r="V9" s="42"/>
      <c r="W9" s="41"/>
      <c r="X9" s="42"/>
    </row>
    <row r="10" spans="1:24" x14ac:dyDescent="0.35">
      <c r="A10" s="83"/>
      <c r="B10" t="str">
        <f>'mfh01'!A255</f>
        <v>transport</v>
      </c>
      <c r="C10" s="45">
        <f>'mfh07'!B123</f>
        <v>0.50800000000000001</v>
      </c>
      <c r="D10" s="46">
        <f>'mfh07'!C123</f>
        <v>0.45044946018255244</v>
      </c>
      <c r="E10" s="45">
        <f>'mfh08'!B144</f>
        <v>0.40300000000000002</v>
      </c>
      <c r="F10" s="46">
        <f>'mfh08'!C144</f>
        <v>0.44420221638556612</v>
      </c>
      <c r="G10" s="45">
        <f>'mfh10'!B135</f>
        <v>0.72599999999999998</v>
      </c>
      <c r="H10" s="46">
        <f>'mfh10'!C135</f>
        <v>0.42934195625918903</v>
      </c>
      <c r="I10" s="45">
        <f>'mfh11'!B130</f>
        <v>0.40400000000000003</v>
      </c>
      <c r="J10" s="46">
        <f>'mfh11'!C130</f>
        <v>0.11388973814944367</v>
      </c>
      <c r="K10" s="45">
        <f>'mfh12'!B149</f>
        <v>0.56100000000000005</v>
      </c>
      <c r="L10" s="46">
        <f>'mfh12'!C149</f>
        <v>0.30428338780820158</v>
      </c>
      <c r="N10" s="53"/>
      <c r="O10" s="41"/>
      <c r="P10" s="42"/>
      <c r="Q10" s="41"/>
      <c r="R10" s="42"/>
      <c r="S10" s="41"/>
      <c r="T10" s="42"/>
      <c r="U10" s="41"/>
      <c r="V10" s="42"/>
      <c r="W10" s="41"/>
      <c r="X10" s="42"/>
    </row>
    <row r="11" spans="1:24" x14ac:dyDescent="0.35">
      <c r="A11" s="83"/>
      <c r="C11" s="49">
        <f t="shared" ref="C11:L11" si="2">SUM(C3:C10)</f>
        <v>7.7080100000000007</v>
      </c>
      <c r="D11" s="50">
        <f t="shared" si="2"/>
        <v>9.9499391568060673</v>
      </c>
      <c r="E11" s="49">
        <f t="shared" si="2"/>
        <v>7.9017999999999997</v>
      </c>
      <c r="F11" s="50">
        <f t="shared" si="2"/>
        <v>10.443093781793953</v>
      </c>
      <c r="G11" s="49">
        <f t="shared" si="2"/>
        <v>9.7205000000000013</v>
      </c>
      <c r="H11" s="50">
        <f t="shared" si="2"/>
        <v>10.669984410029029</v>
      </c>
      <c r="I11" s="49">
        <f t="shared" si="2"/>
        <v>6.9276899999999992</v>
      </c>
      <c r="J11" s="50">
        <f t="shared" si="2"/>
        <v>9.9074683497644145</v>
      </c>
      <c r="K11" s="49">
        <f t="shared" si="2"/>
        <v>11.36361</v>
      </c>
      <c r="L11" s="50">
        <f t="shared" si="2"/>
        <v>15.001459845265467</v>
      </c>
      <c r="N11" s="53"/>
      <c r="O11" s="41"/>
      <c r="P11" s="42"/>
      <c r="Q11" s="41"/>
      <c r="R11" s="42"/>
      <c r="S11" s="41"/>
      <c r="T11" s="42"/>
      <c r="U11" s="41"/>
      <c r="V11" s="42"/>
      <c r="W11" s="41"/>
      <c r="X11" s="42"/>
    </row>
    <row r="12" spans="1:24" x14ac:dyDescent="0.35">
      <c r="A12" s="83" t="s">
        <v>268</v>
      </c>
      <c r="B12" t="str">
        <f>'mfh01'!A256</f>
        <v>heating demand + electricity</v>
      </c>
      <c r="C12" s="45">
        <f>'mfh07'!B124</f>
        <v>3.2</v>
      </c>
      <c r="D12" s="46">
        <f>'mfh07'!C124</f>
        <v>4.0765874003422367</v>
      </c>
      <c r="E12" s="45">
        <f>'mfh08'!B145</f>
        <v>1.28</v>
      </c>
      <c r="F12" s="46">
        <f>'mfh08'!C145</f>
        <v>1.4273642800249577</v>
      </c>
      <c r="G12" s="45">
        <f>'mfh10'!B136</f>
        <v>1.32</v>
      </c>
      <c r="H12" s="46">
        <f>'mfh10'!C136</f>
        <v>1.4262653000000001</v>
      </c>
      <c r="I12" s="45">
        <f>'mfh11'!B131</f>
        <v>0.376</v>
      </c>
      <c r="J12" s="46">
        <f>'mfh11'!C131</f>
        <v>1.4331888450438302</v>
      </c>
      <c r="K12" s="7">
        <f>'mfh12'!B150</f>
        <v>0.46</v>
      </c>
      <c r="L12" s="7">
        <f>'mfh12'!C150</f>
        <v>1.9126207008547009</v>
      </c>
      <c r="N12" s="53"/>
      <c r="O12" s="41"/>
      <c r="P12" s="42"/>
      <c r="Q12" s="41"/>
      <c r="R12" s="42"/>
      <c r="S12" s="41"/>
      <c r="T12" s="42"/>
      <c r="U12" s="41"/>
      <c r="V12" s="42"/>
      <c r="W12" s="41"/>
      <c r="X12" s="42"/>
    </row>
    <row r="13" spans="1:24" x14ac:dyDescent="0.35">
      <c r="A13" s="83"/>
      <c r="B13" t="str">
        <f>'mfh01'!A257</f>
        <v>hot water</v>
      </c>
      <c r="C13" s="45">
        <f>'mfh07'!B125</f>
        <v>3.66</v>
      </c>
      <c r="D13" s="46">
        <f>'mfh07'!C125</f>
        <v>5.2504900000000001</v>
      </c>
      <c r="E13" s="45">
        <f>'mfh08'!B146</f>
        <v>1.23</v>
      </c>
      <c r="F13" s="46">
        <f>'mfh08'!C146</f>
        <v>0.62099999999999989</v>
      </c>
      <c r="G13" s="45">
        <f>'mfh10'!B137</f>
        <v>0.59</v>
      </c>
      <c r="H13" s="46">
        <f>'mfh10'!C137</f>
        <v>3.8480000000000003E-3</v>
      </c>
      <c r="I13" s="45">
        <f>'mfh11'!B132</f>
        <v>1.1499999999999999</v>
      </c>
      <c r="J13" s="46">
        <f>'mfh11'!C132</f>
        <v>0.58291199999999999</v>
      </c>
      <c r="K13" s="7">
        <f>'mfh12'!B151</f>
        <v>1.23</v>
      </c>
      <c r="L13" s="7">
        <f>'mfh12'!C151</f>
        <v>0.62017199999999995</v>
      </c>
      <c r="N13" s="53"/>
      <c r="O13" s="41"/>
      <c r="P13" s="42"/>
      <c r="Q13" s="41"/>
      <c r="R13" s="42"/>
      <c r="S13" s="41"/>
      <c r="T13" s="42"/>
      <c r="U13" s="41"/>
      <c r="V13" s="42"/>
      <c r="W13" s="41"/>
      <c r="X13" s="42"/>
    </row>
    <row r="14" spans="1:24" x14ac:dyDescent="0.35">
      <c r="A14" s="83"/>
      <c r="B14" s="32" t="str">
        <f>'mfh01'!A258</f>
        <v>ventilation demand</v>
      </c>
      <c r="C14" s="45">
        <f>'mfh07'!B126</f>
        <v>0.38700000000000001</v>
      </c>
      <c r="D14" s="46">
        <f>'mfh07'!C126</f>
        <v>0.54437900000000006</v>
      </c>
      <c r="E14" s="45">
        <f>'mfh08'!B147</f>
        <v>0.76700000000000002</v>
      </c>
      <c r="F14" s="46">
        <f>'mfh08'!C147</f>
        <v>1.0797600000000001</v>
      </c>
      <c r="G14" s="45">
        <f>'mfh10'!B138</f>
        <v>0.88800000000000001</v>
      </c>
      <c r="H14" s="46">
        <f>'mfh10'!C138</f>
        <v>1.2507220000000001</v>
      </c>
      <c r="I14" s="45">
        <f>'mfh11'!B133</f>
        <v>0.38</v>
      </c>
      <c r="J14" s="46">
        <f>'mfh11'!C133</f>
        <v>0.535381</v>
      </c>
      <c r="K14" s="7">
        <f>'mfh12'!B152</f>
        <v>0.24199999999999999</v>
      </c>
      <c r="L14" s="7">
        <f>'mfh12'!C152</f>
        <v>0.34012439999999999</v>
      </c>
      <c r="N14" s="53"/>
      <c r="O14" s="41"/>
      <c r="P14" s="42"/>
      <c r="Q14" s="41"/>
      <c r="R14" s="42"/>
      <c r="S14" s="41"/>
      <c r="T14" s="42"/>
      <c r="U14" s="41"/>
      <c r="V14" s="42"/>
      <c r="W14" s="41"/>
      <c r="X14" s="42"/>
    </row>
    <row r="15" spans="1:24" s="44" customFormat="1" x14ac:dyDescent="0.35">
      <c r="A15" s="84"/>
      <c r="C15" s="47">
        <f t="shared" ref="C15:L15" si="3">SUM(C12:C14)</f>
        <v>7.2469999999999999</v>
      </c>
      <c r="D15" s="48">
        <f t="shared" si="3"/>
        <v>9.871456400342236</v>
      </c>
      <c r="E15" s="47">
        <f t="shared" si="3"/>
        <v>3.2769999999999997</v>
      </c>
      <c r="F15" s="48">
        <f t="shared" si="3"/>
        <v>3.1281242800249576</v>
      </c>
      <c r="G15" s="47">
        <f t="shared" si="3"/>
        <v>2.798</v>
      </c>
      <c r="H15" s="48">
        <f t="shared" si="3"/>
        <v>2.6808353</v>
      </c>
      <c r="I15" s="47">
        <f t="shared" si="3"/>
        <v>1.9059999999999997</v>
      </c>
      <c r="J15" s="48">
        <f t="shared" si="3"/>
        <v>2.5514818450438304</v>
      </c>
      <c r="K15" s="47">
        <f t="shared" si="3"/>
        <v>1.9319999999999999</v>
      </c>
      <c r="L15" s="48">
        <f t="shared" si="3"/>
        <v>2.8729171008547012</v>
      </c>
      <c r="N15" s="54"/>
      <c r="O15" s="52"/>
      <c r="P15" s="55"/>
      <c r="Q15" s="52"/>
      <c r="R15" s="55"/>
      <c r="S15" s="52"/>
      <c r="T15" s="55"/>
      <c r="U15" s="52"/>
      <c r="V15" s="55"/>
      <c r="W15" s="52"/>
      <c r="X15" s="55"/>
    </row>
  </sheetData>
  <mergeCells count="12">
    <mergeCell ref="A12:A15"/>
    <mergeCell ref="C1:D1"/>
    <mergeCell ref="E1:F1"/>
    <mergeCell ref="G1:H1"/>
    <mergeCell ref="I1:J1"/>
    <mergeCell ref="U1:V1"/>
    <mergeCell ref="W1:X1"/>
    <mergeCell ref="K1:L1"/>
    <mergeCell ref="A3:A11"/>
    <mergeCell ref="O1:P1"/>
    <mergeCell ref="Q1:R1"/>
    <mergeCell ref="S1:T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"/>
  <sheetViews>
    <sheetView topLeftCell="A226" zoomScaleNormal="100" workbookViewId="0">
      <selection activeCell="A260" sqref="A260"/>
    </sheetView>
  </sheetViews>
  <sheetFormatPr defaultColWidth="11.1796875" defaultRowHeight="14.5" x14ac:dyDescent="0.35"/>
  <cols>
    <col min="1" max="1" width="35" style="1" bestFit="1" customWidth="1"/>
    <col min="2" max="2" width="11.1796875" style="11"/>
    <col min="3" max="3" width="11.1796875" style="1"/>
    <col min="4" max="4" width="17.1796875" style="1" customWidth="1"/>
    <col min="5" max="16384" width="11.1796875" style="1"/>
  </cols>
  <sheetData>
    <row r="1" spans="1:10" x14ac:dyDescent="0.35">
      <c r="A1" s="1" t="s">
        <v>0</v>
      </c>
      <c r="B1" s="11">
        <v>60</v>
      </c>
    </row>
    <row r="3" spans="1:10" x14ac:dyDescent="0.3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11</v>
      </c>
      <c r="B4" s="11" t="s">
        <v>12</v>
      </c>
    </row>
    <row r="5" spans="1:10" x14ac:dyDescent="0.35">
      <c r="A5" s="2" t="s">
        <v>13</v>
      </c>
      <c r="B5" s="2">
        <v>854.14</v>
      </c>
    </row>
    <row r="6" spans="1:10" x14ac:dyDescent="0.3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 t="shared" ref="I6" si="0">B6*F6*H6*B$1/C6/B$1</f>
        <v>0.23125000000000001</v>
      </c>
      <c r="J6">
        <f>F6*B6*B$5*B$1/C6/1000</f>
        <v>94.809539999999998</v>
      </c>
    </row>
    <row r="7" spans="1:10" x14ac:dyDescent="0.35">
      <c r="A7" s="2" t="s">
        <v>15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 t="shared" ref="F7:F9" si="1"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0.16450000000000001</v>
      </c>
      <c r="J7">
        <f t="shared" ref="J7:J8" si="2">F7*B7*B$5*B$1/C7/1000</f>
        <v>602.16869999999994</v>
      </c>
    </row>
    <row r="8" spans="1:10" s="11" customFormat="1" x14ac:dyDescent="0.35">
      <c r="A8" s="2"/>
      <c r="B8" s="2">
        <v>0.3</v>
      </c>
      <c r="C8" s="5">
        <v>60</v>
      </c>
      <c r="D8" s="5" t="s">
        <v>83</v>
      </c>
      <c r="E8" s="5">
        <v>80</v>
      </c>
      <c r="F8">
        <f t="shared" si="1"/>
        <v>80</v>
      </c>
      <c r="G8" s="5" t="s">
        <v>81</v>
      </c>
      <c r="H8" s="5">
        <v>0.68200000000000005</v>
      </c>
      <c r="I8">
        <f>B8*F8*H8*B$1/C8/B$1</f>
        <v>0.27280000000000004</v>
      </c>
      <c r="J8">
        <f t="shared" si="2"/>
        <v>20.499359999999999</v>
      </c>
    </row>
    <row r="9" spans="1:10" x14ac:dyDescent="0.35">
      <c r="A9" s="2" t="s">
        <v>16</v>
      </c>
      <c r="B9" s="2">
        <v>0.1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lean concrete (without reinforcement)</v>
      </c>
      <c r="E9">
        <f>INDEX('[1]Component wise inventories'!I$2:I$170,MATCH($A9,'[1]Component wise inventories'!$A$2:$A$170,0))</f>
        <v>2150</v>
      </c>
      <c r="F9">
        <f t="shared" si="1"/>
        <v>2150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5.8999999999999997E-2</v>
      </c>
      <c r="I9">
        <f>B9*F9*H9*B$1/C9/B$1</f>
        <v>0.21141666666666664</v>
      </c>
      <c r="J9">
        <f t="shared" ref="J9" si="3">F9*B9*B$5*B$1/C9/1000</f>
        <v>183.64010000000002</v>
      </c>
    </row>
    <row r="10" spans="1:10" x14ac:dyDescent="0.35">
      <c r="C10"/>
      <c r="D10"/>
      <c r="E10"/>
      <c r="F10"/>
      <c r="G10"/>
      <c r="H10"/>
      <c r="I10" s="19">
        <f>SUM(I5:I9)</f>
        <v>0.87996666666666679</v>
      </c>
      <c r="J10"/>
    </row>
    <row r="11" spans="1:10" x14ac:dyDescent="0.35">
      <c r="A11" s="1" t="s">
        <v>11</v>
      </c>
      <c r="B11" s="11" t="s">
        <v>17</v>
      </c>
    </row>
    <row r="12" spans="1:10" x14ac:dyDescent="0.35">
      <c r="A12" s="2" t="s">
        <v>13</v>
      </c>
      <c r="B12" s="2">
        <v>1623.2</v>
      </c>
    </row>
    <row r="13" spans="1:10" x14ac:dyDescent="0.35">
      <c r="A13" s="2" t="s">
        <v>14</v>
      </c>
      <c r="B13" s="2">
        <v>0.03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 t="shared" ref="I13" si="4">B13*F13*H13*B$1/C13/B$1</f>
        <v>0.23125000000000001</v>
      </c>
      <c r="J13">
        <f>F13*B13*B$5*B$1/C13/1000</f>
        <v>94.809539999999998</v>
      </c>
    </row>
    <row r="14" spans="1:10" x14ac:dyDescent="0.35">
      <c r="A14" s="2" t="s">
        <v>15</v>
      </c>
      <c r="B14" s="2">
        <v>0.4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civil engineering concrete (without reinforcement)</v>
      </c>
      <c r="E14">
        <f>INDEX('[1]Component wise inventories'!I$2:I$170,MATCH($A14,'[1]Component wise inventories'!$A$2:$A$170,0))</f>
        <v>2350</v>
      </c>
      <c r="F14">
        <f t="shared" ref="F14:F16" si="5">E14</f>
        <v>2350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1.4E-2</v>
      </c>
      <c r="I14">
        <f>B14*F14*H14*B$1/C14/B$1</f>
        <v>0.21933333333333332</v>
      </c>
      <c r="J14">
        <f t="shared" ref="J14:J16" si="6">F14*B14*B$5*B$1/C14/1000</f>
        <v>802.89159999999993</v>
      </c>
    </row>
    <row r="15" spans="1:10" s="11" customFormat="1" x14ac:dyDescent="0.35">
      <c r="A15" s="2"/>
      <c r="B15" s="21">
        <v>0.4</v>
      </c>
      <c r="C15" s="5">
        <v>60</v>
      </c>
      <c r="D15" s="5" t="s">
        <v>83</v>
      </c>
      <c r="E15" s="5">
        <v>80</v>
      </c>
      <c r="F15">
        <f t="shared" si="5"/>
        <v>80</v>
      </c>
      <c r="G15" s="5" t="s">
        <v>81</v>
      </c>
      <c r="H15" s="5">
        <v>0.68200000000000005</v>
      </c>
      <c r="I15">
        <f>B15*F15*H15*B$1/C15/B$1</f>
        <v>0.36373333333333335</v>
      </c>
      <c r="J15">
        <f t="shared" si="6"/>
        <v>27.33248</v>
      </c>
    </row>
    <row r="16" spans="1:10" x14ac:dyDescent="0.35">
      <c r="A16" s="2" t="s">
        <v>16</v>
      </c>
      <c r="B16" s="2">
        <v>0.1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lean concrete (without reinforcement)</v>
      </c>
      <c r="E16">
        <f>INDEX('[1]Component wise inventories'!I$2:I$170,MATCH($A16,'[1]Component wise inventories'!$A$2:$A$170,0))</f>
        <v>2150</v>
      </c>
      <c r="F16">
        <f t="shared" si="5"/>
        <v>2150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5.8999999999999997E-2</v>
      </c>
      <c r="I16">
        <f>B16*F16*H16*B$1/C16/B$1</f>
        <v>0.21141666666666664</v>
      </c>
      <c r="J16">
        <f t="shared" si="6"/>
        <v>183.64010000000002</v>
      </c>
    </row>
    <row r="17" spans="1:10" x14ac:dyDescent="0.35">
      <c r="C17"/>
      <c r="D17"/>
      <c r="E17"/>
      <c r="F17"/>
      <c r="G17"/>
      <c r="H17"/>
      <c r="I17" s="19">
        <f>SUM(I12:I16)</f>
        <v>1.0257333333333334</v>
      </c>
      <c r="J17"/>
    </row>
    <row r="18" spans="1:10" x14ac:dyDescent="0.35">
      <c r="A18" s="1" t="s">
        <v>11</v>
      </c>
      <c r="B18" s="11" t="s">
        <v>18</v>
      </c>
    </row>
    <row r="19" spans="1:10" x14ac:dyDescent="0.35">
      <c r="A19" s="2" t="s">
        <v>13</v>
      </c>
      <c r="B19" s="2">
        <v>687.6</v>
      </c>
    </row>
    <row r="20" spans="1:10" x14ac:dyDescent="0.35">
      <c r="A20" s="2" t="s">
        <v>14</v>
      </c>
      <c r="B20" s="2">
        <v>0.03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7">B20*F20*H20*B$1/C20/B$1</f>
        <v>0.23125000000000001</v>
      </c>
      <c r="J20">
        <f>F20*B20*B$5*B$1/C20/1000</f>
        <v>94.809539999999998</v>
      </c>
    </row>
    <row r="21" spans="1:10" x14ac:dyDescent="0.35">
      <c r="A21" s="2" t="s">
        <v>15</v>
      </c>
      <c r="B21" s="2">
        <v>0.24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:F23" si="8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0.13159999999999999</v>
      </c>
      <c r="J21">
        <f t="shared" ref="J21:J23" si="9">F21*B21*B$5*B$1/C21/1000</f>
        <v>481.73496</v>
      </c>
    </row>
    <row r="22" spans="1:10" s="11" customFormat="1" x14ac:dyDescent="0.35">
      <c r="A22" s="2"/>
      <c r="B22" s="21">
        <v>0.24</v>
      </c>
      <c r="C22" s="5">
        <v>60</v>
      </c>
      <c r="D22" s="5" t="s">
        <v>83</v>
      </c>
      <c r="E22" s="5">
        <v>80</v>
      </c>
      <c r="F22">
        <f t="shared" si="8"/>
        <v>80</v>
      </c>
      <c r="G22" s="5" t="s">
        <v>81</v>
      </c>
      <c r="H22" s="5">
        <v>0.68200000000000005</v>
      </c>
      <c r="I22">
        <f>B22*F22*H22*B$1/C22/B$1</f>
        <v>0.21824000000000002</v>
      </c>
      <c r="J22">
        <f t="shared" si="9"/>
        <v>16.399487999999998</v>
      </c>
    </row>
    <row r="23" spans="1:10" x14ac:dyDescent="0.35">
      <c r="A23" s="2" t="s">
        <v>16</v>
      </c>
      <c r="B23" s="2">
        <v>0.1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lean concrete (without reinforcement)</v>
      </c>
      <c r="E23">
        <f>INDEX('[1]Component wise inventories'!I$2:I$170,MATCH($A23,'[1]Component wise inventories'!$A$2:$A$170,0))</f>
        <v>2150</v>
      </c>
      <c r="F23">
        <f t="shared" si="8"/>
        <v>2150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5.8999999999999997E-2</v>
      </c>
      <c r="I23">
        <f>B23*F23*H23*B$1/C23/B$1</f>
        <v>0.21141666666666664</v>
      </c>
      <c r="J23">
        <f t="shared" si="9"/>
        <v>183.64010000000002</v>
      </c>
    </row>
    <row r="24" spans="1:10" x14ac:dyDescent="0.35">
      <c r="C24"/>
      <c r="D24"/>
      <c r="E24"/>
      <c r="F24"/>
      <c r="G24"/>
      <c r="H24"/>
      <c r="I24" s="19">
        <f>SUM(I19:I23)</f>
        <v>0.79250666666666669</v>
      </c>
      <c r="J24"/>
    </row>
    <row r="25" spans="1:10" x14ac:dyDescent="0.35">
      <c r="A25" s="1" t="s">
        <v>11</v>
      </c>
      <c r="B25" s="11" t="s">
        <v>19</v>
      </c>
    </row>
    <row r="26" spans="1:10" x14ac:dyDescent="0.35">
      <c r="A26" s="2" t="s">
        <v>13</v>
      </c>
      <c r="B26" s="2">
        <v>39.200000000000003</v>
      </c>
    </row>
    <row r="27" spans="1:10" x14ac:dyDescent="0.35">
      <c r="A27" s="2" t="s">
        <v>20</v>
      </c>
      <c r="B27" s="2">
        <v>6.0000000000000001E-3</v>
      </c>
      <c r="C27">
        <f>INDEX('[1]Component wise inventories'!B$2:B$170,MATCH($A27,'[1]Component wise inventories'!$A$2:$A$170,0))</f>
        <v>60</v>
      </c>
      <c r="D27" t="str">
        <f>INDEX('[1]Component wise inventories'!H$2:H$170,MATCH($A27,'[1]Component wise inventories'!$A$2:$A$170,0))</f>
        <v>Organic construction adhesive/embedding mortar</v>
      </c>
      <c r="E27">
        <f>INDEX('[1]Component wise inventories'!I$2:I$170,MATCH($A27,'[1]Component wise inventories'!$A$2:$A$170,0))</f>
        <v>1670</v>
      </c>
      <c r="F27">
        <f>E27</f>
        <v>1670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0.75800000000000001</v>
      </c>
      <c r="I27">
        <f t="shared" ref="I27" si="10">B27*F27*H27*B$1/C27/B$1</f>
        <v>0.126586</v>
      </c>
      <c r="J27">
        <f>F27*B27*B$5*B$1/C27/1000</f>
        <v>8.5584828000000002</v>
      </c>
    </row>
    <row r="28" spans="1:10" x14ac:dyDescent="0.35">
      <c r="A28" s="2" t="s">
        <v>21</v>
      </c>
      <c r="B28" s="2">
        <v>0.01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 t="shared" ref="F28" si="11"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7.7083333333333337E-2</v>
      </c>
      <c r="J28">
        <f t="shared" ref="J28" si="12">F28*B28*B$5*B$1/C28/1000</f>
        <v>31.603180000000002</v>
      </c>
    </row>
    <row r="29" spans="1:10" x14ac:dyDescent="0.35">
      <c r="A29" s="2" t="s">
        <v>22</v>
      </c>
      <c r="B29" s="2">
        <v>1.4E-2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ceramic/stoneware plate</v>
      </c>
      <c r="E29">
        <f>INDEX('[1]Component wise inventories'!I$2:I$170,MATCH($A29,'[1]Component wise inventories'!$A$2:$A$170,0))</f>
        <v>2600</v>
      </c>
      <c r="F29">
        <f>E29</f>
        <v>2600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0.77700000000000002</v>
      </c>
      <c r="I29">
        <f t="shared" ref="I29" si="13">B29*F29*H29*B$1/C29/B$1</f>
        <v>0.94275999999999993</v>
      </c>
      <c r="J29">
        <f>F29*B29*B$5*B$1/C29/1000</f>
        <v>62.181392000000002</v>
      </c>
    </row>
    <row r="30" spans="1:10" x14ac:dyDescent="0.35">
      <c r="A30" s="2" t="s">
        <v>15</v>
      </c>
      <c r="B30" s="2">
        <v>0.3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civil engineering concrete (without reinforcement)</v>
      </c>
      <c r="E30">
        <f>INDEX('[1]Component wise inventories'!I$2:I$170,MATCH($A30,'[1]Component wise inventories'!$A$2:$A$170,0))</f>
        <v>2350</v>
      </c>
      <c r="F30">
        <f t="shared" ref="F30:F31" si="14">E30</f>
        <v>2350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0.16450000000000001</v>
      </c>
      <c r="J30">
        <f t="shared" ref="J30:J31" si="15">F30*B30*B$5*B$1/C30/1000</f>
        <v>602.16869999999994</v>
      </c>
    </row>
    <row r="31" spans="1:10" s="11" customFormat="1" x14ac:dyDescent="0.35">
      <c r="A31" s="2"/>
      <c r="B31" s="2">
        <v>0.3</v>
      </c>
      <c r="C31" s="5">
        <v>60</v>
      </c>
      <c r="D31" s="5" t="s">
        <v>83</v>
      </c>
      <c r="E31" s="5">
        <v>80</v>
      </c>
      <c r="F31">
        <f t="shared" si="14"/>
        <v>80</v>
      </c>
      <c r="G31" s="5" t="s">
        <v>81</v>
      </c>
      <c r="H31" s="5">
        <v>0.68200000000000005</v>
      </c>
      <c r="I31">
        <f>B31*F31*H31*B$1/C31/B$1</f>
        <v>0.27280000000000004</v>
      </c>
      <c r="J31">
        <f t="shared" si="15"/>
        <v>20.499359999999999</v>
      </c>
    </row>
    <row r="32" spans="1:10" x14ac:dyDescent="0.35">
      <c r="C32"/>
      <c r="D32"/>
      <c r="E32"/>
      <c r="F32"/>
      <c r="G32"/>
      <c r="H32"/>
      <c r="I32" s="19">
        <f>SUM(I26:I30)</f>
        <v>1.3109293333333334</v>
      </c>
      <c r="J32"/>
    </row>
    <row r="33" spans="1:10" x14ac:dyDescent="0.35">
      <c r="A33" s="1" t="s">
        <v>11</v>
      </c>
      <c r="B33" s="11" t="s">
        <v>23</v>
      </c>
    </row>
    <row r="34" spans="1:10" x14ac:dyDescent="0.35">
      <c r="A34" s="2" t="s">
        <v>13</v>
      </c>
      <c r="B34" s="2">
        <v>726.7</v>
      </c>
    </row>
    <row r="35" spans="1:10" x14ac:dyDescent="0.35">
      <c r="A35" s="2" t="s">
        <v>20</v>
      </c>
      <c r="B35" s="2">
        <v>6.0000000000000001E-3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Organic construction adhesive/embedding mortar</v>
      </c>
      <c r="E35">
        <f>INDEX('[1]Component wise inventories'!I$2:I$170,MATCH($A35,'[1]Component wise inventories'!$A$2:$A$170,0))</f>
        <v>1670</v>
      </c>
      <c r="F35">
        <f>E35</f>
        <v>1670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0.75800000000000001</v>
      </c>
      <c r="I35">
        <f t="shared" ref="I35" si="16">B35*F35*H35*B$1/C35/B$1</f>
        <v>0.126586</v>
      </c>
      <c r="J35">
        <f>F35*B35*B$5*B$1/C35/1000</f>
        <v>8.5584828000000002</v>
      </c>
    </row>
    <row r="36" spans="1:10" x14ac:dyDescent="0.35">
      <c r="A36" s="2" t="s">
        <v>14</v>
      </c>
      <c r="B36" s="2">
        <v>0.09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Cement subfloor, 85 mm</v>
      </c>
      <c r="E36">
        <f>INDEX('[1]Component wise inventories'!I$2:I$170,MATCH($A36,'[1]Component wise inventories'!$A$2:$A$170,0))</f>
        <v>1850</v>
      </c>
      <c r="F36">
        <f t="shared" ref="F36" si="17">E36</f>
        <v>1850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0.69374999999999998</v>
      </c>
      <c r="J36">
        <f t="shared" ref="J36" si="18">F36*B36*B$5*B$1/C36/1000</f>
        <v>284.42862000000002</v>
      </c>
    </row>
    <row r="37" spans="1:10" x14ac:dyDescent="0.35">
      <c r="A37" s="2" t="s">
        <v>22</v>
      </c>
      <c r="B37" s="2">
        <v>1.4E-2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ceramic/stoneware plate</v>
      </c>
      <c r="E37">
        <f>INDEX('[1]Component wise inventories'!I$2:I$170,MATCH($A37,'[1]Component wise inventories'!$A$2:$A$170,0))</f>
        <v>2600</v>
      </c>
      <c r="F37">
        <f>E37</f>
        <v>2600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0.77700000000000002</v>
      </c>
      <c r="I37">
        <f t="shared" ref="I37" si="19">B37*F37*H37*B$1/C37/B$1</f>
        <v>0.94275999999999993</v>
      </c>
      <c r="J37">
        <f>F37*B37*B$5*B$1/C37/1000</f>
        <v>62.181392000000002</v>
      </c>
    </row>
    <row r="38" spans="1:10" x14ac:dyDescent="0.35">
      <c r="A38" s="1" t="s">
        <v>24</v>
      </c>
      <c r="B38" s="2">
        <v>0.3</v>
      </c>
      <c r="C38">
        <f>INDEX('[1]Component wise inventories'!B$2:B$170,MATCH($A38,'[1]Component wise inventories'!$A$2:$A$170,0))</f>
        <v>60</v>
      </c>
      <c r="D38" t="str">
        <f>INDEX('[1]Component wise inventories'!H$2:H$170,MATCH($A38,'[1]Component wise inventories'!$A$2:$A$170,0))</f>
        <v>civil engineering concrete (without reinforcement)</v>
      </c>
      <c r="E38">
        <f>INDEX('[1]Component wise inventories'!I$2:I$170,MATCH($A38,'[1]Component wise inventories'!$A$2:$A$170,0))</f>
        <v>2350</v>
      </c>
      <c r="F38">
        <f t="shared" ref="F38:F39" si="20">E38</f>
        <v>2350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1.4E-2</v>
      </c>
      <c r="I38">
        <f>B38*F38*H38*B$1/C38/B$1</f>
        <v>0.16450000000000001</v>
      </c>
      <c r="J38">
        <f t="shared" ref="J38:J39" si="21">F38*B38*B$5*B$1/C38/1000</f>
        <v>602.16869999999994</v>
      </c>
    </row>
    <row r="39" spans="1:10" s="11" customFormat="1" x14ac:dyDescent="0.35">
      <c r="A39" s="2"/>
      <c r="B39" s="2">
        <v>0.3</v>
      </c>
      <c r="C39" s="5">
        <v>60</v>
      </c>
      <c r="D39" s="5" t="s">
        <v>83</v>
      </c>
      <c r="E39" s="5">
        <v>80</v>
      </c>
      <c r="F39">
        <f t="shared" si="20"/>
        <v>80</v>
      </c>
      <c r="G39" s="5" t="s">
        <v>81</v>
      </c>
      <c r="H39" s="5">
        <v>0.68200000000000005</v>
      </c>
      <c r="I39">
        <f>B39*F39*H39*B$1/C39/B$1</f>
        <v>0.27280000000000004</v>
      </c>
      <c r="J39">
        <f t="shared" si="21"/>
        <v>20.499359999999999</v>
      </c>
    </row>
    <row r="40" spans="1:10" x14ac:dyDescent="0.35">
      <c r="A40" s="2" t="s">
        <v>25</v>
      </c>
      <c r="B40" s="2">
        <v>0.14000000000000001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Expanded polystyrene (EPS)</v>
      </c>
      <c r="E40">
        <f>INDEX('[1]Component wise inventories'!I$2:I$170,MATCH($A40,'[1]Component wise inventories'!$A$2:$A$170,0))</f>
        <v>30</v>
      </c>
      <c r="F40">
        <f>E40</f>
        <v>30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7.64</v>
      </c>
      <c r="I40">
        <f t="shared" ref="I40" si="22">B40*F40*H40*B$1/C40/B$1</f>
        <v>1.0696000000000001</v>
      </c>
      <c r="J40">
        <f>F40*B40*B$5*B$1/C40/1000</f>
        <v>7.1747759999999996</v>
      </c>
    </row>
    <row r="41" spans="1:10" x14ac:dyDescent="0.35">
      <c r="A41" s="2" t="s">
        <v>26</v>
      </c>
      <c r="B41" s="2">
        <v>0.02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glass wool</v>
      </c>
      <c r="E41">
        <f>INDEX('[1]Component wise inventories'!I$2:I$170,MATCH($A41,'[1]Component wise inventories'!$A$2:$A$170,0))</f>
        <v>30</v>
      </c>
      <c r="F41">
        <v>30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1.1299999999999999</v>
      </c>
      <c r="I41">
        <f>B41*F41*H41*B$1/C41/B$1</f>
        <v>1.1299999999999998E-2</v>
      </c>
      <c r="J41">
        <f t="shared" ref="J41" si="23">F41*B41*B$5*B$1/C41/1000</f>
        <v>0.51248399999999994</v>
      </c>
    </row>
    <row r="42" spans="1:10" x14ac:dyDescent="0.35">
      <c r="I42" s="19">
        <f>SUM(I35:I41)</f>
        <v>3.2812959999999998</v>
      </c>
    </row>
    <row r="43" spans="1:10" x14ac:dyDescent="0.35">
      <c r="A43" s="1" t="s">
        <v>11</v>
      </c>
      <c r="B43" s="11" t="s">
        <v>27</v>
      </c>
    </row>
    <row r="44" spans="1:10" x14ac:dyDescent="0.35">
      <c r="A44" s="2" t="s">
        <v>13</v>
      </c>
      <c r="B44" s="2">
        <v>558.4</v>
      </c>
    </row>
    <row r="45" spans="1:10" x14ac:dyDescent="0.35">
      <c r="A45" s="2" t="s">
        <v>14</v>
      </c>
      <c r="B45" s="2">
        <v>8.5000000000000006E-2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Cement subfloor, 85 mm</v>
      </c>
      <c r="E45">
        <f>INDEX('[1]Component wise inventories'!I$2:I$170,MATCH($A45,'[1]Component wise inventories'!$A$2:$A$170,0))</f>
        <v>1850</v>
      </c>
      <c r="F45">
        <f>E45</f>
        <v>1850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0.125</v>
      </c>
      <c r="I45">
        <f t="shared" ref="I45" si="24">B45*F45*H45*B$1/C45/B$1</f>
        <v>0.65520833333333328</v>
      </c>
      <c r="J45">
        <f>F45*B45*B$5*B$1/C45/1000</f>
        <v>268.62702999999999</v>
      </c>
    </row>
    <row r="46" spans="1:10" x14ac:dyDescent="0.35">
      <c r="A46" s="1" t="s">
        <v>24</v>
      </c>
      <c r="B46" s="2">
        <v>0.3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civil engineering concrete (without reinforcement)</v>
      </c>
      <c r="E46">
        <f>INDEX('[1]Component wise inventories'!I$2:I$170,MATCH($A46,'[1]Component wise inventories'!$A$2:$A$170,0))</f>
        <v>2350</v>
      </c>
      <c r="F46">
        <f t="shared" ref="F46:F47" si="25">E46</f>
        <v>2350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1.4E-2</v>
      </c>
      <c r="I46">
        <f>B46*F46*H46*B$1/C46/B$1</f>
        <v>0.16450000000000001</v>
      </c>
      <c r="J46">
        <f t="shared" ref="J46:J47" si="26">F46*B46*B$5*B$1/C46/1000</f>
        <v>602.16869999999994</v>
      </c>
    </row>
    <row r="47" spans="1:10" s="11" customFormat="1" x14ac:dyDescent="0.35">
      <c r="A47" s="2"/>
      <c r="B47" s="2">
        <v>0.3</v>
      </c>
      <c r="C47" s="5">
        <v>60</v>
      </c>
      <c r="D47" s="5" t="s">
        <v>83</v>
      </c>
      <c r="E47" s="5">
        <v>80</v>
      </c>
      <c r="F47">
        <f t="shared" si="25"/>
        <v>80</v>
      </c>
      <c r="G47" s="5" t="s">
        <v>81</v>
      </c>
      <c r="H47" s="5">
        <v>0.68200000000000005</v>
      </c>
      <c r="I47">
        <f>B47*F47*H47*B$1/C47/B$1</f>
        <v>0.27280000000000004</v>
      </c>
      <c r="J47">
        <f t="shared" si="26"/>
        <v>20.499359999999999</v>
      </c>
    </row>
    <row r="48" spans="1:10" x14ac:dyDescent="0.35">
      <c r="A48" s="2" t="s">
        <v>25</v>
      </c>
      <c r="B48" s="2">
        <v>0.14000000000000001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Expanded polystyrene (EPS)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7.64</v>
      </c>
      <c r="I48">
        <f t="shared" ref="I48:I49" si="27">B48*F48*H48*B$1/C48/B$1</f>
        <v>1.0696000000000001</v>
      </c>
      <c r="J48">
        <f>F48*B48*B$5*B$1/C48/1000</f>
        <v>7.1747759999999996</v>
      </c>
    </row>
    <row r="49" spans="1:10" x14ac:dyDescent="0.35">
      <c r="A49" s="2" t="s">
        <v>28</v>
      </c>
      <c r="B49" s="2">
        <v>5.0000000000000001E-3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Polyurethane (PUR/PIR)</v>
      </c>
      <c r="E49">
        <f>INDEX('[1]Component wise inventories'!I$2:I$170,MATCH($A49,'[1]Component wise inventories'!$A$2:$A$170,0))</f>
        <v>30</v>
      </c>
      <c r="F49">
        <f>E49</f>
        <v>30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7.52</v>
      </c>
      <c r="I49">
        <f t="shared" si="27"/>
        <v>1.8799999999999997E-2</v>
      </c>
      <c r="J49">
        <f>F49*B49*B$5*B$1/C49/1000</f>
        <v>0.12812099999999998</v>
      </c>
    </row>
    <row r="50" spans="1:10" x14ac:dyDescent="0.35">
      <c r="A50" s="2" t="s">
        <v>26</v>
      </c>
      <c r="B50" s="2">
        <v>0.02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glass wool</v>
      </c>
      <c r="E50">
        <f>INDEX('[1]Component wise inventories'!I$2:I$170,MATCH($A50,'[1]Component wise inventories'!$A$2:$A$170,0))</f>
        <v>30</v>
      </c>
      <c r="F50"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1.1299999999999999</v>
      </c>
      <c r="I50">
        <f>B50*F50*H50*B$1/C50/B$1</f>
        <v>1.1299999999999998E-2</v>
      </c>
      <c r="J50">
        <f t="shared" ref="J50" si="28">F50*B50*B$5*B$1/C50/1000</f>
        <v>0.51248399999999994</v>
      </c>
    </row>
    <row r="51" spans="1:10" x14ac:dyDescent="0.35">
      <c r="C51"/>
      <c r="D51"/>
      <c r="E51"/>
      <c r="F51"/>
      <c r="G51"/>
      <c r="H51"/>
      <c r="I51" s="19">
        <f>SUM(I44:I50)</f>
        <v>2.1922083333333333</v>
      </c>
      <c r="J51"/>
    </row>
    <row r="52" spans="1:10" x14ac:dyDescent="0.35">
      <c r="A52" s="1" t="s">
        <v>11</v>
      </c>
      <c r="B52" s="11" t="s">
        <v>29</v>
      </c>
    </row>
    <row r="53" spans="1:10" x14ac:dyDescent="0.35">
      <c r="A53" s="2" t="s">
        <v>13</v>
      </c>
      <c r="B53" s="2">
        <v>173.6</v>
      </c>
    </row>
    <row r="54" spans="1:10" x14ac:dyDescent="0.35">
      <c r="A54" s="2" t="s">
        <v>14</v>
      </c>
      <c r="B54" s="2">
        <v>0.11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Cement subfloor, 85 mm</v>
      </c>
      <c r="E54">
        <f>INDEX('[1]Component wise inventories'!I$2:I$170,MATCH($A54,'[1]Component wise inventories'!$A$2:$A$170,0))</f>
        <v>1850</v>
      </c>
      <c r="F54">
        <f>E54</f>
        <v>1850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0.125</v>
      </c>
      <c r="I54">
        <f t="shared" ref="I54" si="29">B54*F54*H54*B$1/C54/B$1</f>
        <v>0.84791666666666665</v>
      </c>
      <c r="J54">
        <f>F54*B54*B$5*B$1/C54/1000</f>
        <v>347.63497999999993</v>
      </c>
    </row>
    <row r="55" spans="1:10" x14ac:dyDescent="0.35">
      <c r="A55" s="1" t="s">
        <v>24</v>
      </c>
      <c r="B55" s="2">
        <v>0.3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 t="shared" ref="F55:F56" si="30"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>B55*F55*H55*B$1/C55/B$1</f>
        <v>0.16450000000000001</v>
      </c>
      <c r="J55">
        <f t="shared" ref="J55:J56" si="31">F55*B55*B$5*B$1/C55/1000</f>
        <v>602.16869999999994</v>
      </c>
    </row>
    <row r="56" spans="1:10" s="11" customFormat="1" x14ac:dyDescent="0.35">
      <c r="A56" s="2"/>
      <c r="B56" s="2">
        <v>0.3</v>
      </c>
      <c r="C56" s="5">
        <v>60</v>
      </c>
      <c r="D56" s="5" t="s">
        <v>83</v>
      </c>
      <c r="E56" s="5">
        <v>80</v>
      </c>
      <c r="F56">
        <f t="shared" si="30"/>
        <v>80</v>
      </c>
      <c r="G56" s="5" t="s">
        <v>81</v>
      </c>
      <c r="H56" s="5">
        <v>0.68200000000000005</v>
      </c>
      <c r="I56">
        <f>B56*F56*H56*B$1/C56/B$1</f>
        <v>0.27280000000000004</v>
      </c>
      <c r="J56">
        <f t="shared" si="31"/>
        <v>20.499359999999999</v>
      </c>
    </row>
    <row r="57" spans="1:10" x14ac:dyDescent="0.35">
      <c r="A57" s="2" t="s">
        <v>25</v>
      </c>
      <c r="B57" s="2">
        <v>0.14000000000000001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Expanded polystyrene (EPS)</v>
      </c>
      <c r="E57">
        <f>INDEX('[1]Component wise inventories'!I$2:I$170,MATCH($A57,'[1]Component wise inventories'!$A$2:$A$170,0))</f>
        <v>30</v>
      </c>
      <c r="F57">
        <f>E57</f>
        <v>30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7.64</v>
      </c>
      <c r="I57">
        <f t="shared" ref="I57" si="32">B57*F57*H57*B$1/C57/B$1</f>
        <v>1.0696000000000001</v>
      </c>
      <c r="J57">
        <f>F57*B57*B$5*B$1/C57/1000</f>
        <v>7.1747759999999996</v>
      </c>
    </row>
    <row r="58" spans="1:10" x14ac:dyDescent="0.35">
      <c r="A58" s="2" t="s">
        <v>26</v>
      </c>
      <c r="B58" s="2">
        <v>0.02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glass wool</v>
      </c>
      <c r="E58">
        <f>INDEX('[1]Component wise inventories'!I$2:I$170,MATCH($A58,'[1]Component wise inventories'!$A$2:$A$170,0))</f>
        <v>30</v>
      </c>
      <c r="F58">
        <v>30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1.1299999999999999</v>
      </c>
      <c r="I58">
        <f>B58*F58*H58*B$1/C58/B$1</f>
        <v>1.1299999999999998E-2</v>
      </c>
      <c r="J58">
        <f t="shared" ref="J58" si="33">F58*B58*B$5*B$1/C58/1000</f>
        <v>0.51248399999999994</v>
      </c>
    </row>
    <row r="59" spans="1:10" x14ac:dyDescent="0.35">
      <c r="C59"/>
      <c r="D59"/>
      <c r="E59"/>
      <c r="F59"/>
      <c r="G59"/>
      <c r="H59"/>
      <c r="I59" s="19">
        <f>SUM(I52:I58)</f>
        <v>2.3661166666666671</v>
      </c>
      <c r="J59"/>
    </row>
    <row r="60" spans="1:10" x14ac:dyDescent="0.35">
      <c r="A60" s="1" t="s">
        <v>11</v>
      </c>
      <c r="B60" s="11" t="s">
        <v>30</v>
      </c>
    </row>
    <row r="61" spans="1:10" x14ac:dyDescent="0.35">
      <c r="A61" s="2" t="s">
        <v>13</v>
      </c>
      <c r="B61" s="2">
        <v>337.5</v>
      </c>
    </row>
    <row r="62" spans="1:10" x14ac:dyDescent="0.35">
      <c r="A62" s="2" t="s">
        <v>14</v>
      </c>
      <c r="B62" s="2">
        <v>0.08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Cement subfloor, 85 mm</v>
      </c>
      <c r="E62">
        <f>INDEX('[1]Component wise inventories'!I$2:I$170,MATCH($A62,'[1]Component wise inventories'!$A$2:$A$170,0))</f>
        <v>1850</v>
      </c>
      <c r="F62">
        <f>E62</f>
        <v>1850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 t="shared" ref="I62" si="34">B62*F62*H62*B$1/C62/B$1</f>
        <v>0.6166666666666667</v>
      </c>
      <c r="J62">
        <f>F62*B62*B$5*B$1/C62/1000</f>
        <v>252.82544000000001</v>
      </c>
    </row>
    <row r="63" spans="1:10" x14ac:dyDescent="0.35">
      <c r="A63" s="1" t="s">
        <v>24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:F64" si="35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:J64" si="36">F63*B63*B$5*B$1/C63/1000</f>
        <v>602.16869999999994</v>
      </c>
    </row>
    <row r="64" spans="1:10" s="11" customFormat="1" x14ac:dyDescent="0.35">
      <c r="A64" s="2"/>
      <c r="B64" s="2">
        <v>0.3</v>
      </c>
      <c r="C64" s="5">
        <v>60</v>
      </c>
      <c r="D64" s="5" t="s">
        <v>83</v>
      </c>
      <c r="E64" s="5">
        <v>80</v>
      </c>
      <c r="F64">
        <f t="shared" si="35"/>
        <v>80</v>
      </c>
      <c r="G64" s="5" t="s">
        <v>81</v>
      </c>
      <c r="H64" s="5">
        <v>0.68200000000000005</v>
      </c>
      <c r="I64">
        <f>B64*F64*H64*B$1/C64/B$1</f>
        <v>0.27280000000000004</v>
      </c>
      <c r="J64">
        <f t="shared" si="36"/>
        <v>20.499359999999999</v>
      </c>
    </row>
    <row r="65" spans="1:10" x14ac:dyDescent="0.35">
      <c r="A65" s="2" t="s">
        <v>25</v>
      </c>
      <c r="B65" s="2">
        <v>0.17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Expanded polystyrene (EPS)</v>
      </c>
      <c r="E65">
        <f>INDEX('[1]Component wise inventories'!I$2:I$170,MATCH($A65,'[1]Component wise inventories'!$A$2:$A$170,0))</f>
        <v>30</v>
      </c>
      <c r="F65">
        <f>E65</f>
        <v>30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7.64</v>
      </c>
      <c r="I65">
        <f t="shared" ref="I65" si="37">B65*F65*H65*B$1/C65/B$1</f>
        <v>1.2988000000000002</v>
      </c>
      <c r="J65">
        <f>F65*B65*B$5*B$1/C65/1000</f>
        <v>8.7122280000000014</v>
      </c>
    </row>
    <row r="66" spans="1:10" x14ac:dyDescent="0.35">
      <c r="A66" s="2" t="s">
        <v>26</v>
      </c>
      <c r="B66" s="2">
        <v>0.02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glass wool</v>
      </c>
      <c r="E66">
        <f>INDEX('[1]Component wise inventories'!I$2:I$170,MATCH($A66,'[1]Component wise inventories'!$A$2:$A$170,0))</f>
        <v>30</v>
      </c>
      <c r="F66">
        <f t="shared" ref="F66" si="38">E66</f>
        <v>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1.1299999999999999</v>
      </c>
      <c r="I66">
        <f>B66*F66*H66*B$1/C66/B$1</f>
        <v>1.1299999999999998E-2</v>
      </c>
      <c r="J66">
        <f t="shared" ref="J66" si="39">F66*B66*B$5*B$1/C66/1000</f>
        <v>0.51248399999999994</v>
      </c>
    </row>
    <row r="67" spans="1:10" x14ac:dyDescent="0.35">
      <c r="I67" s="19">
        <f>SUM(I60:I66)</f>
        <v>2.3640666666666665</v>
      </c>
    </row>
    <row r="68" spans="1:10" x14ac:dyDescent="0.35">
      <c r="A68" s="1" t="s">
        <v>11</v>
      </c>
      <c r="B68" s="11" t="s">
        <v>31</v>
      </c>
    </row>
    <row r="69" spans="1:10" x14ac:dyDescent="0.35">
      <c r="A69" s="2" t="s">
        <v>13</v>
      </c>
      <c r="B69" s="2">
        <v>452</v>
      </c>
    </row>
    <row r="70" spans="1:10" x14ac:dyDescent="0.35">
      <c r="A70" s="2" t="s">
        <v>14</v>
      </c>
      <c r="B70" s="2">
        <v>0.09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Cement subfloor, 85 mm</v>
      </c>
      <c r="E70">
        <f>INDEX('[1]Component wise inventories'!I$2:I$170,MATCH($A70,'[1]Component wise inventories'!$A$2:$A$170,0))</f>
        <v>1850</v>
      </c>
      <c r="F70">
        <f>E70</f>
        <v>1850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 t="shared" ref="I70" si="40">B70*F70*H70*B$1/C70/B$1</f>
        <v>0.69374999999999998</v>
      </c>
      <c r="J70">
        <f>F70*B70*B$5*B$1/C70/1000</f>
        <v>284.42862000000002</v>
      </c>
    </row>
    <row r="71" spans="1:10" x14ac:dyDescent="0.35">
      <c r="A71" s="1" t="s">
        <v>24</v>
      </c>
      <c r="B71" s="2">
        <v>0.3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civil engineering concrete (without reinforcement)</v>
      </c>
      <c r="E71">
        <f>INDEX('[1]Component wise inventories'!I$2:I$170,MATCH($A71,'[1]Component wise inventories'!$A$2:$A$170,0))</f>
        <v>2350</v>
      </c>
      <c r="F71">
        <f t="shared" ref="F71:F72" si="41">E71</f>
        <v>2350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1.4E-2</v>
      </c>
      <c r="I71">
        <f>B71*F71*H71*B$1/C71/B$1</f>
        <v>0.16450000000000001</v>
      </c>
      <c r="J71">
        <f t="shared" ref="J71:J72" si="42">F71*B71*B$5*B$1/C71/1000</f>
        <v>602.16869999999994</v>
      </c>
    </row>
    <row r="72" spans="1:10" s="11" customFormat="1" x14ac:dyDescent="0.35">
      <c r="A72" s="2"/>
      <c r="B72" s="2">
        <v>0.3</v>
      </c>
      <c r="C72" s="5">
        <v>60</v>
      </c>
      <c r="D72" s="5" t="s">
        <v>83</v>
      </c>
      <c r="E72" s="5">
        <v>80</v>
      </c>
      <c r="F72">
        <f t="shared" si="41"/>
        <v>80</v>
      </c>
      <c r="G72" s="5" t="s">
        <v>81</v>
      </c>
      <c r="H72" s="5">
        <v>0.68200000000000005</v>
      </c>
      <c r="I72">
        <f>B72*F72*H72*B$1/C72/B$1</f>
        <v>0.27280000000000004</v>
      </c>
      <c r="J72">
        <f t="shared" si="42"/>
        <v>20.499359999999999</v>
      </c>
    </row>
    <row r="73" spans="1:10" x14ac:dyDescent="0.35">
      <c r="A73" s="2" t="s">
        <v>25</v>
      </c>
      <c r="B73" s="2">
        <v>0.12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Expanded polystyrene (EPS)</v>
      </c>
      <c r="E73">
        <f>INDEX('[1]Component wise inventories'!I$2:I$170,MATCH($A73,'[1]Component wise inventories'!$A$2:$A$170,0))</f>
        <v>30</v>
      </c>
      <c r="F73">
        <f>E73</f>
        <v>30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7.64</v>
      </c>
      <c r="I73">
        <f t="shared" ref="I73" si="43">B73*F73*H73*B$1/C73/B$1</f>
        <v>0.91679999999999995</v>
      </c>
      <c r="J73">
        <f>F73*B73*B$5*B$1/C73/1000</f>
        <v>6.1498079999999993</v>
      </c>
    </row>
    <row r="74" spans="1:10" x14ac:dyDescent="0.35">
      <c r="A74" s="2" t="s">
        <v>26</v>
      </c>
      <c r="B74" s="2">
        <v>0.02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glass wool</v>
      </c>
      <c r="E74">
        <f>INDEX('[1]Component wise inventories'!I$2:I$170,MATCH($A74,'[1]Component wise inventories'!$A$2:$A$170,0))</f>
        <v>30</v>
      </c>
      <c r="F74">
        <f t="shared" ref="F74" si="44">E74</f>
        <v>30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1.1299999999999999</v>
      </c>
      <c r="I74">
        <f>B74*F74*H74*B$1/C74/B$1</f>
        <v>1.1299999999999998E-2</v>
      </c>
      <c r="J74">
        <f t="shared" ref="J74" si="45">F74*B74*B$5*B$1/C74/1000</f>
        <v>0.51248399999999994</v>
      </c>
    </row>
    <row r="75" spans="1:10" x14ac:dyDescent="0.35">
      <c r="A75" s="2"/>
      <c r="B75" s="2"/>
      <c r="I75" s="19">
        <f>SUM(I68:I74)</f>
        <v>2.0591499999999998</v>
      </c>
    </row>
    <row r="76" spans="1:10" x14ac:dyDescent="0.35">
      <c r="A76" s="1" t="s">
        <v>11</v>
      </c>
      <c r="B76" s="11" t="s">
        <v>32</v>
      </c>
    </row>
    <row r="77" spans="1:10" x14ac:dyDescent="0.35">
      <c r="A77" s="2" t="s">
        <v>13</v>
      </c>
      <c r="B77" s="2">
        <v>101.8</v>
      </c>
    </row>
    <row r="78" spans="1:10" x14ac:dyDescent="0.35">
      <c r="A78" s="2" t="s">
        <v>14</v>
      </c>
      <c r="B78" s="2">
        <v>0.11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Cement subfloor, 85 mm</v>
      </c>
      <c r="E78">
        <f>INDEX('[1]Component wise inventories'!I$2:I$170,MATCH($A78,'[1]Component wise inventories'!$A$2:$A$170,0))</f>
        <v>1850</v>
      </c>
      <c r="F78">
        <f>E78</f>
        <v>1850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0.125</v>
      </c>
      <c r="I78">
        <f t="shared" ref="I78" si="46">B78*F78*H78*B$1/C78/B$1</f>
        <v>0.84791666666666665</v>
      </c>
      <c r="J78">
        <f>F78*B78*B$5*B$1/C78/1000</f>
        <v>347.63497999999993</v>
      </c>
    </row>
    <row r="79" spans="1:10" x14ac:dyDescent="0.35">
      <c r="A79" s="1" t="s">
        <v>24</v>
      </c>
      <c r="B79" s="2">
        <v>0.3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civil engineering concrete (without reinforcement)</v>
      </c>
      <c r="E79">
        <f>INDEX('[1]Component wise inventories'!I$2:I$170,MATCH($A79,'[1]Component wise inventories'!$A$2:$A$170,0))</f>
        <v>2350</v>
      </c>
      <c r="F79">
        <f t="shared" ref="F79:F80" si="47">E79</f>
        <v>2350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1.4E-2</v>
      </c>
      <c r="I79">
        <f>B79*F79*H79*B$1/C79/B$1</f>
        <v>0.16450000000000001</v>
      </c>
      <c r="J79">
        <f t="shared" ref="J79:J80" si="48">F79*B79*B$5*B$1/C79/1000</f>
        <v>602.16869999999994</v>
      </c>
    </row>
    <row r="80" spans="1:10" s="11" customFormat="1" x14ac:dyDescent="0.35">
      <c r="A80" s="2"/>
      <c r="B80" s="2">
        <v>0.3</v>
      </c>
      <c r="C80" s="5">
        <v>60</v>
      </c>
      <c r="D80" s="5" t="s">
        <v>83</v>
      </c>
      <c r="E80" s="5">
        <v>80</v>
      </c>
      <c r="F80">
        <f t="shared" si="47"/>
        <v>80</v>
      </c>
      <c r="G80" s="5" t="s">
        <v>81</v>
      </c>
      <c r="H80" s="5">
        <v>0.68200000000000005</v>
      </c>
      <c r="I80">
        <f>B80*F80*H80*B$1/C80/B$1</f>
        <v>0.27280000000000004</v>
      </c>
      <c r="J80">
        <f t="shared" si="48"/>
        <v>20.499359999999999</v>
      </c>
    </row>
    <row r="81" spans="1:10" x14ac:dyDescent="0.35">
      <c r="A81" s="2" t="s">
        <v>25</v>
      </c>
      <c r="B81" s="2">
        <v>0.12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Expanded polystyrene (EPS)</v>
      </c>
      <c r="E81">
        <f>INDEX('[1]Component wise inventories'!I$2:I$170,MATCH($A81,'[1]Component wise inventories'!$A$2:$A$170,0))</f>
        <v>30</v>
      </c>
      <c r="F81">
        <f>E81</f>
        <v>30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7.64</v>
      </c>
      <c r="I81">
        <f t="shared" ref="I81" si="49">B81*F81*H81*B$1/C81/B$1</f>
        <v>0.91679999999999995</v>
      </c>
      <c r="J81">
        <f>F81*B81*B$5*B$1/C81/1000</f>
        <v>6.1498079999999993</v>
      </c>
    </row>
    <row r="82" spans="1:10" x14ac:dyDescent="0.35">
      <c r="A82" s="2" t="s">
        <v>26</v>
      </c>
      <c r="B82" s="2">
        <v>0.02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glass wool</v>
      </c>
      <c r="E82">
        <f>INDEX('[1]Component wise inventories'!I$2:I$170,MATCH($A82,'[1]Component wise inventories'!$A$2:$A$170,0))</f>
        <v>30</v>
      </c>
      <c r="F82">
        <f t="shared" ref="F82" si="50">E82</f>
        <v>30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1.1299999999999999</v>
      </c>
      <c r="I82">
        <f>B82*F82*H82*B$1/C82/B$1</f>
        <v>1.1299999999999998E-2</v>
      </c>
      <c r="J82">
        <f t="shared" ref="J82" si="51">F82*B82*B$5*B$1/C82/1000</f>
        <v>0.51248399999999994</v>
      </c>
    </row>
    <row r="83" spans="1:10" x14ac:dyDescent="0.35">
      <c r="A83" s="2"/>
      <c r="I83" s="19">
        <f>SUM(I76:I82)</f>
        <v>2.2133166666666666</v>
      </c>
    </row>
    <row r="84" spans="1:10" x14ac:dyDescent="0.35">
      <c r="A84" s="1" t="s">
        <v>11</v>
      </c>
      <c r="B84" s="11" t="s">
        <v>33</v>
      </c>
    </row>
    <row r="85" spans="1:10" x14ac:dyDescent="0.35">
      <c r="A85" s="2" t="s">
        <v>13</v>
      </c>
      <c r="B85" s="2">
        <v>2353.8000000000002</v>
      </c>
    </row>
    <row r="86" spans="1:10" x14ac:dyDescent="0.35">
      <c r="A86" s="2" t="s">
        <v>20</v>
      </c>
      <c r="B86" s="2">
        <v>6.0000000000000001E-3</v>
      </c>
      <c r="C86">
        <f>INDEX('[1]Component wise inventories'!B$2:B$170,MATCH($A86,'[1]Component wise inventories'!$A$2:$A$170,0))</f>
        <v>60</v>
      </c>
      <c r="D86" t="str">
        <f>INDEX('[1]Component wise inventories'!H$2:H$170,MATCH($A86,'[1]Component wise inventories'!$A$2:$A$170,0))</f>
        <v>Organic construction adhesive/embedding mortar</v>
      </c>
      <c r="E86">
        <f>INDEX('[1]Component wise inventories'!I$2:I$170,MATCH($A86,'[1]Component wise inventories'!$A$2:$A$170,0))</f>
        <v>1670</v>
      </c>
      <c r="F86">
        <f>E86</f>
        <v>1670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0.75800000000000001</v>
      </c>
      <c r="I86">
        <f t="shared" ref="I86" si="52">B86*F86*H86*B$1/C86/B$1</f>
        <v>0.126586</v>
      </c>
      <c r="J86">
        <f>F86*B86*B$5*B$1/C86/1000</f>
        <v>8.5584828000000002</v>
      </c>
    </row>
    <row r="87" spans="1:10" x14ac:dyDescent="0.35">
      <c r="A87" s="2" t="s">
        <v>14</v>
      </c>
      <c r="B87" s="2">
        <v>0.08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Cement subfloor, 85 mm</v>
      </c>
      <c r="E87">
        <f>INDEX('[1]Component wise inventories'!I$2:I$170,MATCH($A87,'[1]Component wise inventories'!$A$2:$A$170,0))</f>
        <v>1850</v>
      </c>
      <c r="F87">
        <f t="shared" ref="F87" si="53">E87</f>
        <v>1850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0.125</v>
      </c>
      <c r="I87">
        <f>B87*F87*H87*B$1/C87/B$1</f>
        <v>0.6166666666666667</v>
      </c>
      <c r="J87">
        <f t="shared" ref="J87" si="54">F87*B87*B$5*B$1/C87/1000</f>
        <v>252.82544000000001</v>
      </c>
    </row>
    <row r="88" spans="1:10" x14ac:dyDescent="0.35">
      <c r="A88" s="2" t="s">
        <v>22</v>
      </c>
      <c r="B88" s="2">
        <v>1.4E-2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ceramic/stoneware plate</v>
      </c>
      <c r="E88">
        <f>INDEX('[1]Component wise inventories'!I$2:I$170,MATCH($A88,'[1]Component wise inventories'!$A$2:$A$170,0))</f>
        <v>2600</v>
      </c>
      <c r="F88">
        <f>E88</f>
        <v>2600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0.77700000000000002</v>
      </c>
      <c r="I88">
        <f t="shared" ref="I88" si="55">B88*F88*H88*B$1/C88/B$1</f>
        <v>0.94275999999999993</v>
      </c>
      <c r="J88">
        <f>F88*B88*B$5*B$1/C88/1000</f>
        <v>62.181392000000002</v>
      </c>
    </row>
    <row r="89" spans="1:10" x14ac:dyDescent="0.35">
      <c r="A89" s="1" t="s">
        <v>24</v>
      </c>
      <c r="B89" s="2">
        <v>0.24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civil engineering concrete (without reinforcement)</v>
      </c>
      <c r="E89">
        <f>INDEX('[1]Component wise inventories'!I$2:I$170,MATCH($A89,'[1]Component wise inventories'!$A$2:$A$170,0))</f>
        <v>2350</v>
      </c>
      <c r="F89">
        <f t="shared" ref="F89:F90" si="56">E89</f>
        <v>2350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1.4E-2</v>
      </c>
      <c r="I89">
        <f>B89*F89*H89*B$1/C89/B$1</f>
        <v>0.13159999999999999</v>
      </c>
      <c r="J89">
        <f t="shared" ref="J89:J90" si="57">F89*B89*B$5*B$1/C89/1000</f>
        <v>481.73496</v>
      </c>
    </row>
    <row r="90" spans="1:10" s="11" customFormat="1" x14ac:dyDescent="0.35">
      <c r="A90" s="2"/>
      <c r="B90" s="2">
        <v>0.24</v>
      </c>
      <c r="C90" s="5">
        <v>60</v>
      </c>
      <c r="D90" s="5" t="s">
        <v>83</v>
      </c>
      <c r="E90" s="5">
        <v>80</v>
      </c>
      <c r="F90">
        <f t="shared" si="56"/>
        <v>80</v>
      </c>
      <c r="G90" s="5" t="s">
        <v>81</v>
      </c>
      <c r="H90" s="5">
        <v>0.68200000000000005</v>
      </c>
      <c r="I90">
        <f>B90*F90*H90*B$1/C90/B$1</f>
        <v>0.21824000000000002</v>
      </c>
      <c r="J90">
        <f t="shared" si="57"/>
        <v>16.399487999999998</v>
      </c>
    </row>
    <row r="91" spans="1:10" x14ac:dyDescent="0.35">
      <c r="A91" s="2" t="s">
        <v>25</v>
      </c>
      <c r="B91" s="2">
        <v>0.02</v>
      </c>
      <c r="C91">
        <f>INDEX('[1]Component wise inventories'!B$2:B$170,MATCH($A91,'[1]Component wise inventories'!$A$2:$A$170,0))</f>
        <v>30</v>
      </c>
      <c r="D91" t="str">
        <f>INDEX('[1]Component wise inventories'!H$2:H$170,MATCH($A91,'[1]Component wise inventories'!$A$2:$A$170,0))</f>
        <v>Expanded polystyrene (EPS)</v>
      </c>
      <c r="E91">
        <f>INDEX('[1]Component wise inventories'!I$2:I$170,MATCH($A91,'[1]Component wise inventories'!$A$2:$A$170,0))</f>
        <v>30</v>
      </c>
      <c r="F91">
        <f>E91</f>
        <v>30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7.64</v>
      </c>
      <c r="I91">
        <f t="shared" ref="I91" si="58">B91*F91*H91*B$1/C91/B$1</f>
        <v>0.15279999999999999</v>
      </c>
      <c r="J91">
        <f>F91*B91*B$5*B$1/C91/1000</f>
        <v>1.0249679999999999</v>
      </c>
    </row>
    <row r="92" spans="1:10" x14ac:dyDescent="0.35">
      <c r="A92" s="2" t="s">
        <v>26</v>
      </c>
      <c r="B92" s="2">
        <v>0.02</v>
      </c>
      <c r="C92">
        <f>INDEX('[1]Component wise inventories'!B$2:B$170,MATCH($A92,'[1]Component wise inventories'!$A$2:$A$170,0))</f>
        <v>60</v>
      </c>
      <c r="D92" t="str">
        <f>INDEX('[1]Component wise inventories'!H$2:H$170,MATCH($A92,'[1]Component wise inventories'!$A$2:$A$170,0))</f>
        <v>glass wool</v>
      </c>
      <c r="E92">
        <f>INDEX('[1]Component wise inventories'!I$2:I$170,MATCH($A92,'[1]Component wise inventories'!$A$2:$A$170,0))</f>
        <v>30</v>
      </c>
      <c r="F92">
        <f t="shared" ref="F92" si="59">E92</f>
        <v>30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1.1299999999999999</v>
      </c>
      <c r="I92">
        <f>B92*F92*H92*B$1/C92/B$1</f>
        <v>1.1299999999999998E-2</v>
      </c>
      <c r="J92">
        <f t="shared" ref="J92" si="60">F92*B92*B$5*B$1/C92/1000</f>
        <v>0.51248399999999994</v>
      </c>
    </row>
    <row r="93" spans="1:10" x14ac:dyDescent="0.35">
      <c r="A93" s="2"/>
      <c r="I93" s="19">
        <f>SUM(I86:I92)</f>
        <v>2.1999526666666664</v>
      </c>
    </row>
    <row r="94" spans="1:10" x14ac:dyDescent="0.35">
      <c r="A94" s="1" t="s">
        <v>11</v>
      </c>
      <c r="B94" s="11" t="s">
        <v>34</v>
      </c>
    </row>
    <row r="95" spans="1:10" x14ac:dyDescent="0.35">
      <c r="A95" s="2" t="s">
        <v>13</v>
      </c>
      <c r="B95" s="2">
        <v>6969.2</v>
      </c>
    </row>
    <row r="96" spans="1:10" x14ac:dyDescent="0.35">
      <c r="A96" s="2" t="s">
        <v>14</v>
      </c>
      <c r="B96" s="2">
        <v>7.4999999999999997E-2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Cement subfloor, 85 mm</v>
      </c>
      <c r="E96">
        <f>INDEX('[1]Component wise inventories'!I$2:I$170,MATCH($A96,'[1]Component wise inventories'!$A$2:$A$170,0))</f>
        <v>1850</v>
      </c>
      <c r="F96">
        <f>E96</f>
        <v>1850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0.125</v>
      </c>
      <c r="I96">
        <f t="shared" ref="I96" si="61">B96*F96*H96*B$1/C96/B$1</f>
        <v>0.578125</v>
      </c>
      <c r="J96">
        <f>F96*B96*B$5*B$1/C96/1000</f>
        <v>237.02385000000001</v>
      </c>
    </row>
    <row r="97" spans="1:10" x14ac:dyDescent="0.35">
      <c r="A97" s="1" t="s">
        <v>24</v>
      </c>
      <c r="B97" s="2">
        <v>0.24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civil engineering concrete (without reinforcement)</v>
      </c>
      <c r="E97">
        <f>INDEX('[1]Component wise inventories'!I$2:I$170,MATCH($A97,'[1]Component wise inventories'!$A$2:$A$170,0))</f>
        <v>2350</v>
      </c>
      <c r="F97">
        <f t="shared" ref="F97:F98" si="62">E97</f>
        <v>2350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1.4E-2</v>
      </c>
      <c r="I97">
        <f>B97*F97*H97*B$1/C97/B$1</f>
        <v>0.13159999999999999</v>
      </c>
      <c r="J97">
        <f t="shared" ref="J97:J98" si="63">F97*B97*B$5*B$1/C97/1000</f>
        <v>481.73496</v>
      </c>
    </row>
    <row r="98" spans="1:10" s="11" customFormat="1" x14ac:dyDescent="0.35">
      <c r="A98" s="2"/>
      <c r="B98" s="2">
        <v>0.24</v>
      </c>
      <c r="C98" s="5">
        <v>60</v>
      </c>
      <c r="D98" s="5" t="s">
        <v>83</v>
      </c>
      <c r="E98" s="5">
        <v>80</v>
      </c>
      <c r="F98">
        <f t="shared" si="62"/>
        <v>80</v>
      </c>
      <c r="G98" s="5" t="s">
        <v>81</v>
      </c>
      <c r="H98" s="5">
        <v>0.68200000000000005</v>
      </c>
      <c r="I98">
        <f>B98*F98*H98*B$1/C98/B$1</f>
        <v>0.21824000000000002</v>
      </c>
      <c r="J98">
        <f t="shared" si="63"/>
        <v>16.399487999999998</v>
      </c>
    </row>
    <row r="99" spans="1:10" x14ac:dyDescent="0.35">
      <c r="A99" s="2" t="s">
        <v>25</v>
      </c>
      <c r="B99" s="2">
        <v>0.02</v>
      </c>
      <c r="C99">
        <f>INDEX('[1]Component wise inventories'!B$2:B$170,MATCH($A99,'[1]Component wise inventories'!$A$2:$A$170,0))</f>
        <v>30</v>
      </c>
      <c r="D99" t="str">
        <f>INDEX('[1]Component wise inventories'!H$2:H$170,MATCH($A99,'[1]Component wise inventories'!$A$2:$A$170,0))</f>
        <v>Expanded polystyrene (EPS)</v>
      </c>
      <c r="E99">
        <f>INDEX('[1]Component wise inventories'!I$2:I$170,MATCH($A99,'[1]Component wise inventories'!$A$2:$A$170,0))</f>
        <v>30</v>
      </c>
      <c r="F99">
        <f>E99</f>
        <v>30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7.64</v>
      </c>
      <c r="I99">
        <f t="shared" ref="I99:I100" si="64">B99*F99*H99*B$1/C99/B$1</f>
        <v>0.15279999999999999</v>
      </c>
      <c r="J99">
        <f>F99*B99*B$5*B$1/C99/1000</f>
        <v>1.0249679999999999</v>
      </c>
    </row>
    <row r="100" spans="1:10" x14ac:dyDescent="0.35">
      <c r="A100" s="2" t="s">
        <v>28</v>
      </c>
      <c r="B100" s="2">
        <v>5.0000000000000001E-3</v>
      </c>
      <c r="C100">
        <f>INDEX('[1]Component wise inventories'!B$2:B$170,MATCH($A100,'[1]Component wise inventories'!$A$2:$A$170,0))</f>
        <v>60</v>
      </c>
      <c r="D100" t="str">
        <f>INDEX('[1]Component wise inventories'!H$2:H$170,MATCH($A100,'[1]Component wise inventories'!$A$2:$A$170,0))</f>
        <v>Polyurethane (PUR/PIR)</v>
      </c>
      <c r="E100">
        <f>INDEX('[1]Component wise inventories'!I$2:I$170,MATCH($A100,'[1]Component wise inventories'!$A$2:$A$170,0))</f>
        <v>30</v>
      </c>
      <c r="F100">
        <f>E100</f>
        <v>30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7.52</v>
      </c>
      <c r="I100">
        <f t="shared" si="64"/>
        <v>1.8799999999999997E-2</v>
      </c>
      <c r="J100">
        <f>F100*B100*B$5*B$1/C100/1000</f>
        <v>0.12812099999999998</v>
      </c>
    </row>
    <row r="101" spans="1:10" x14ac:dyDescent="0.35">
      <c r="A101" s="2" t="s">
        <v>26</v>
      </c>
      <c r="B101" s="2">
        <v>0.02</v>
      </c>
      <c r="C101">
        <f>INDEX('[1]Component wise inventories'!B$2:B$170,MATCH($A101,'[1]Component wise inventories'!$A$2:$A$170,0))</f>
        <v>60</v>
      </c>
      <c r="D101" t="str">
        <f>INDEX('[1]Component wise inventories'!H$2:H$170,MATCH($A101,'[1]Component wise inventories'!$A$2:$A$170,0))</f>
        <v>glass wool</v>
      </c>
      <c r="E101">
        <f>INDEX('[1]Component wise inventories'!I$2:I$170,MATCH($A101,'[1]Component wise inventories'!$A$2:$A$170,0))</f>
        <v>30</v>
      </c>
      <c r="F101">
        <f t="shared" ref="F101" si="65">E101</f>
        <v>30</v>
      </c>
      <c r="G101" t="str">
        <f>INDEX('[1]Component wise inventories'!J$2:J$170,MATCH($A101,'[1]Component wise inventories'!$A$2:$A$170,0))</f>
        <v xml:space="preserve">kg </v>
      </c>
      <c r="H101">
        <f>INDEX('[1]Component wise inventories'!K$2:K$170,MATCH($A101,'[1]Component wise inventories'!$A$2:$A$170,0))</f>
        <v>1.1299999999999999</v>
      </c>
      <c r="I101">
        <f>B101*F101*H101*B$1/C101/B$1</f>
        <v>1.1299999999999998E-2</v>
      </c>
      <c r="J101">
        <f t="shared" ref="J101" si="66">F101*B101*B$5*B$1/C101/1000</f>
        <v>0.51248399999999994</v>
      </c>
    </row>
    <row r="102" spans="1:10" x14ac:dyDescent="0.35">
      <c r="A102" s="2"/>
      <c r="I102" s="19">
        <f>SUM(I95:I101)</f>
        <v>1.110865</v>
      </c>
    </row>
    <row r="103" spans="1:10" x14ac:dyDescent="0.35">
      <c r="A103" s="1" t="s">
        <v>11</v>
      </c>
      <c r="B103" s="11" t="s">
        <v>35</v>
      </c>
    </row>
    <row r="104" spans="1:10" x14ac:dyDescent="0.35">
      <c r="A104" s="2" t="s">
        <v>13</v>
      </c>
      <c r="B104" s="2">
        <v>77.2</v>
      </c>
    </row>
    <row r="105" spans="1:10" x14ac:dyDescent="0.35">
      <c r="A105" s="2" t="s">
        <v>14</v>
      </c>
      <c r="B105" s="2">
        <v>0.08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Cement subfloor, 85 mm</v>
      </c>
      <c r="E105">
        <f>INDEX('[1]Component wise inventories'!I$2:I$170,MATCH($A105,'[1]Component wise inventories'!$A$2:$A$170,0))</f>
        <v>1850</v>
      </c>
      <c r="F105">
        <f>E105</f>
        <v>1850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0.125</v>
      </c>
      <c r="I105">
        <f t="shared" ref="I105" si="67">B105*F105*H105*B$1/C105/B$1</f>
        <v>0.6166666666666667</v>
      </c>
      <c r="J105">
        <f>F105*B105*B$5*B$1/C105/1000</f>
        <v>252.82544000000001</v>
      </c>
    </row>
    <row r="106" spans="1:10" x14ac:dyDescent="0.35">
      <c r="A106" s="1" t="s">
        <v>24</v>
      </c>
      <c r="B106" s="2">
        <v>0.24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civil engineering concrete (without reinforcement)</v>
      </c>
      <c r="E106">
        <f>INDEX('[1]Component wise inventories'!I$2:I$170,MATCH($A106,'[1]Component wise inventories'!$A$2:$A$170,0))</f>
        <v>2350</v>
      </c>
      <c r="F106">
        <f t="shared" ref="F106:F107" si="68">E106</f>
        <v>2350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1.4E-2</v>
      </c>
      <c r="I106">
        <f>B106*F106*H106*B$1/C106/B$1</f>
        <v>0.13159999999999999</v>
      </c>
      <c r="J106">
        <f t="shared" ref="J106:J107" si="69">F106*B106*B$5*B$1/C106/1000</f>
        <v>481.73496</v>
      </c>
    </row>
    <row r="107" spans="1:10" s="11" customFormat="1" x14ac:dyDescent="0.35">
      <c r="A107" s="2"/>
      <c r="B107" s="2">
        <v>0.24</v>
      </c>
      <c r="C107" s="5">
        <v>60</v>
      </c>
      <c r="D107" s="5" t="s">
        <v>83</v>
      </c>
      <c r="E107" s="5">
        <v>80</v>
      </c>
      <c r="F107">
        <f t="shared" si="68"/>
        <v>80</v>
      </c>
      <c r="G107" s="5" t="s">
        <v>81</v>
      </c>
      <c r="H107" s="5">
        <v>0.68200000000000005</v>
      </c>
      <c r="I107">
        <f>B107*F107*H107*B$1/C107/B$1</f>
        <v>0.21824000000000002</v>
      </c>
      <c r="J107">
        <f t="shared" si="69"/>
        <v>16.399487999999998</v>
      </c>
    </row>
    <row r="108" spans="1:10" x14ac:dyDescent="0.35">
      <c r="A108" s="2" t="s">
        <v>25</v>
      </c>
      <c r="B108" s="2">
        <v>0.04</v>
      </c>
      <c r="C108">
        <f>INDEX('[1]Component wise inventories'!B$2:B$170,MATCH($A108,'[1]Component wise inventories'!$A$2:$A$170,0))</f>
        <v>30</v>
      </c>
      <c r="D108" t="str">
        <f>INDEX('[1]Component wise inventories'!H$2:H$170,MATCH($A108,'[1]Component wise inventories'!$A$2:$A$170,0))</f>
        <v>Expanded polystyrene (EPS)</v>
      </c>
      <c r="E108">
        <f>INDEX('[1]Component wise inventories'!I$2:I$170,MATCH($A108,'[1]Component wise inventories'!$A$2:$A$170,0))</f>
        <v>30</v>
      </c>
      <c r="F108">
        <f>E108</f>
        <v>30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7.64</v>
      </c>
      <c r="I108">
        <f t="shared" ref="I108" si="70">B108*F108*H108*B$1/C108/B$1</f>
        <v>0.30559999999999998</v>
      </c>
      <c r="J108">
        <f>F108*B108*B$5*B$1/C108/1000</f>
        <v>2.0499359999999998</v>
      </c>
    </row>
    <row r="109" spans="1:10" x14ac:dyDescent="0.35">
      <c r="A109" s="2" t="s">
        <v>26</v>
      </c>
      <c r="B109" s="2">
        <v>0.02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glass wool</v>
      </c>
      <c r="E109">
        <f>INDEX('[1]Component wise inventories'!I$2:I$170,MATCH($A109,'[1]Component wise inventories'!$A$2:$A$170,0))</f>
        <v>30</v>
      </c>
      <c r="F109">
        <f t="shared" ref="F109" si="71">E109</f>
        <v>30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1.1299999999999999</v>
      </c>
      <c r="I109">
        <f>B109*F109*H109*B$1/C109/B$1</f>
        <v>1.1299999999999998E-2</v>
      </c>
      <c r="J109">
        <f t="shared" ref="J109" si="72">F109*B109*B$5*B$1/C109/1000</f>
        <v>0.51248399999999994</v>
      </c>
    </row>
    <row r="110" spans="1:10" x14ac:dyDescent="0.35">
      <c r="I110" s="19">
        <f>SUM(I103:I109)</f>
        <v>1.2834066666666668</v>
      </c>
    </row>
    <row r="111" spans="1:10" x14ac:dyDescent="0.35">
      <c r="A111" s="1" t="s">
        <v>11</v>
      </c>
      <c r="B111" s="11" t="s">
        <v>36</v>
      </c>
    </row>
    <row r="112" spans="1:10" x14ac:dyDescent="0.35">
      <c r="A112" s="2" t="s">
        <v>13</v>
      </c>
      <c r="B112" s="2">
        <v>930.6</v>
      </c>
    </row>
    <row r="113" spans="1:10" x14ac:dyDescent="0.35">
      <c r="A113" s="2" t="s">
        <v>20</v>
      </c>
      <c r="B113" s="2">
        <v>6.0000000000000001E-3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Organic construction adhesive/embedding mortar</v>
      </c>
      <c r="E113">
        <f>INDEX('[1]Component wise inventories'!I$2:I$170,MATCH($A113,'[1]Component wise inventories'!$A$2:$A$170,0))</f>
        <v>1670</v>
      </c>
      <c r="F113">
        <f>E113</f>
        <v>1670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0.75800000000000001</v>
      </c>
      <c r="I113">
        <f t="shared" ref="I113" si="73">B113*F113*H113*B$1/C113/B$1</f>
        <v>0.126586</v>
      </c>
      <c r="J113">
        <f>F113*B113*B$5*B$1/C113/1000</f>
        <v>8.5584828000000002</v>
      </c>
    </row>
    <row r="114" spans="1:10" x14ac:dyDescent="0.35">
      <c r="A114" s="2" t="s">
        <v>14</v>
      </c>
      <c r="B114" s="2">
        <v>0.08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Cement subfloor, 85 mm</v>
      </c>
      <c r="E114">
        <f>INDEX('[1]Component wise inventories'!I$2:I$170,MATCH($A114,'[1]Component wise inventories'!$A$2:$A$170,0))</f>
        <v>1850</v>
      </c>
      <c r="F114">
        <f t="shared" ref="F114" si="74">E114</f>
        <v>1850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0.125</v>
      </c>
      <c r="I114">
        <f>B114*F114*H114*B$1/C114/B$1</f>
        <v>0.6166666666666667</v>
      </c>
      <c r="J114">
        <f t="shared" ref="J114" si="75">F114*B114*B$5*B$1/C114/1000</f>
        <v>252.82544000000001</v>
      </c>
    </row>
    <row r="115" spans="1:10" x14ac:dyDescent="0.35">
      <c r="A115" s="2" t="s">
        <v>22</v>
      </c>
      <c r="B115" s="2">
        <v>1.4E-2</v>
      </c>
      <c r="C115">
        <f>INDEX('[1]Component wise inventories'!B$2:B$170,MATCH($A115,'[1]Component wise inventories'!$A$2:$A$170,0))</f>
        <v>30</v>
      </c>
      <c r="D115" t="str">
        <f>INDEX('[1]Component wise inventories'!H$2:H$170,MATCH($A115,'[1]Component wise inventories'!$A$2:$A$170,0))</f>
        <v>ceramic/stoneware plate</v>
      </c>
      <c r="E115">
        <f>INDEX('[1]Component wise inventories'!I$2:I$170,MATCH($A115,'[1]Component wise inventories'!$A$2:$A$170,0))</f>
        <v>2600</v>
      </c>
      <c r="F115">
        <f>E115</f>
        <v>2600</v>
      </c>
      <c r="G115" t="str">
        <f>INDEX('[1]Component wise inventories'!J$2:J$170,MATCH($A115,'[1]Component wise inventories'!$A$2:$A$170,0))</f>
        <v xml:space="preserve">kg </v>
      </c>
      <c r="H115">
        <f>INDEX('[1]Component wise inventories'!K$2:K$170,MATCH($A115,'[1]Component wise inventories'!$A$2:$A$170,0))</f>
        <v>0.77700000000000002</v>
      </c>
      <c r="I115">
        <f t="shared" ref="I115" si="76">B115*F115*H115*B$1/C115/B$1</f>
        <v>0.94275999999999993</v>
      </c>
      <c r="J115">
        <f>F115*B115*B$5*B$1/C115/1000</f>
        <v>62.181392000000002</v>
      </c>
    </row>
    <row r="116" spans="1:10" x14ac:dyDescent="0.35">
      <c r="A116" s="1" t="s">
        <v>24</v>
      </c>
      <c r="B116" s="2">
        <v>0.24</v>
      </c>
      <c r="C116">
        <f>INDEX('[1]Component wise inventories'!B$2:B$170,MATCH($A116,'[1]Component wise inventories'!$A$2:$A$170,0))</f>
        <v>60</v>
      </c>
      <c r="D116" t="str">
        <f>INDEX('[1]Component wise inventories'!H$2:H$170,MATCH($A116,'[1]Component wise inventories'!$A$2:$A$170,0))</f>
        <v>civil engineering concrete (without reinforcement)</v>
      </c>
      <c r="E116">
        <f>INDEX('[1]Component wise inventories'!I$2:I$170,MATCH($A116,'[1]Component wise inventories'!$A$2:$A$170,0))</f>
        <v>2350</v>
      </c>
      <c r="F116">
        <f t="shared" ref="F116:F117" si="77">E116</f>
        <v>2350</v>
      </c>
      <c r="G116" t="str">
        <f>INDEX('[1]Component wise inventories'!J$2:J$170,MATCH($A116,'[1]Component wise inventories'!$A$2:$A$170,0))</f>
        <v xml:space="preserve">kg </v>
      </c>
      <c r="H116">
        <f>INDEX('[1]Component wise inventories'!K$2:K$170,MATCH($A116,'[1]Component wise inventories'!$A$2:$A$170,0))</f>
        <v>1.4E-2</v>
      </c>
      <c r="I116">
        <f>B116*F116*H116*B$1/C116/B$1</f>
        <v>0.13159999999999999</v>
      </c>
      <c r="J116">
        <f t="shared" ref="J116:J117" si="78">F116*B116*B$5*B$1/C116/1000</f>
        <v>481.73496</v>
      </c>
    </row>
    <row r="117" spans="1:10" s="11" customFormat="1" x14ac:dyDescent="0.35">
      <c r="A117" s="2"/>
      <c r="B117" s="2">
        <v>0.24</v>
      </c>
      <c r="C117" s="5">
        <v>60</v>
      </c>
      <c r="D117" s="5" t="s">
        <v>83</v>
      </c>
      <c r="E117" s="5">
        <v>80</v>
      </c>
      <c r="F117">
        <f t="shared" si="77"/>
        <v>80</v>
      </c>
      <c r="G117" s="5" t="s">
        <v>81</v>
      </c>
      <c r="H117" s="5">
        <v>0.68200000000000005</v>
      </c>
      <c r="I117">
        <f>B117*F117*H117*B$1/C117/B$1</f>
        <v>0.21824000000000002</v>
      </c>
      <c r="J117">
        <f t="shared" si="78"/>
        <v>16.399487999999998</v>
      </c>
    </row>
    <row r="118" spans="1:10" x14ac:dyDescent="0.35">
      <c r="A118" s="2" t="s">
        <v>25</v>
      </c>
      <c r="B118" s="2">
        <v>0.06</v>
      </c>
      <c r="C118">
        <f>INDEX('[1]Component wise inventories'!B$2:B$170,MATCH($A118,'[1]Component wise inventories'!$A$2:$A$170,0))</f>
        <v>30</v>
      </c>
      <c r="D118" t="str">
        <f>INDEX('[1]Component wise inventories'!H$2:H$170,MATCH($A118,'[1]Component wise inventories'!$A$2:$A$170,0))</f>
        <v>Expanded polystyrene (EPS)</v>
      </c>
      <c r="E118">
        <f>INDEX('[1]Component wise inventories'!I$2:I$170,MATCH($A118,'[1]Component wise inventories'!$A$2:$A$170,0))</f>
        <v>30</v>
      </c>
      <c r="F118">
        <f>E118</f>
        <v>30</v>
      </c>
      <c r="G118" t="str">
        <f>INDEX('[1]Component wise inventories'!J$2:J$170,MATCH($A118,'[1]Component wise inventories'!$A$2:$A$170,0))</f>
        <v xml:space="preserve">kg </v>
      </c>
      <c r="H118">
        <f>INDEX('[1]Component wise inventories'!K$2:K$170,MATCH($A118,'[1]Component wise inventories'!$A$2:$A$170,0))</f>
        <v>7.64</v>
      </c>
      <c r="I118">
        <f t="shared" ref="I118" si="79">B118*F118*H118*B$1/C118/B$1</f>
        <v>0.45839999999999997</v>
      </c>
      <c r="J118">
        <f>F118*B118*B$5*B$1/C118/1000</f>
        <v>3.0749039999999996</v>
      </c>
    </row>
    <row r="119" spans="1:10" x14ac:dyDescent="0.35">
      <c r="A119" s="2" t="s">
        <v>26</v>
      </c>
      <c r="B119" s="2">
        <v>0.02</v>
      </c>
      <c r="C119">
        <f>INDEX('[1]Component wise inventories'!B$2:B$170,MATCH($A119,'[1]Component wise inventories'!$A$2:$A$170,0))</f>
        <v>60</v>
      </c>
      <c r="D119" t="str">
        <f>INDEX('[1]Component wise inventories'!H$2:H$170,MATCH($A119,'[1]Component wise inventories'!$A$2:$A$170,0))</f>
        <v>glass wool</v>
      </c>
      <c r="E119">
        <f>INDEX('[1]Component wise inventories'!I$2:I$170,MATCH($A119,'[1]Component wise inventories'!$A$2:$A$170,0))</f>
        <v>30</v>
      </c>
      <c r="F119">
        <f t="shared" ref="F119" si="80">E119</f>
        <v>30</v>
      </c>
      <c r="G119" t="str">
        <f>INDEX('[1]Component wise inventories'!J$2:J$170,MATCH($A119,'[1]Component wise inventories'!$A$2:$A$170,0))</f>
        <v xml:space="preserve">kg </v>
      </c>
      <c r="H119">
        <f>INDEX('[1]Component wise inventories'!K$2:K$170,MATCH($A119,'[1]Component wise inventories'!$A$2:$A$170,0))</f>
        <v>1.1299999999999999</v>
      </c>
      <c r="I119">
        <f>B119*F119*H119*B$1/C119/B$1</f>
        <v>1.1299999999999998E-2</v>
      </c>
      <c r="J119">
        <f t="shared" ref="J119" si="81">F119*B119*B$5*B$1/C119/1000</f>
        <v>0.51248399999999994</v>
      </c>
    </row>
    <row r="120" spans="1:10" x14ac:dyDescent="0.35">
      <c r="A120" s="2"/>
      <c r="I120" s="19">
        <f>SUM(I113:I119)</f>
        <v>2.5055526666666665</v>
      </c>
    </row>
    <row r="121" spans="1:10" x14ac:dyDescent="0.35">
      <c r="A121" s="1" t="s">
        <v>11</v>
      </c>
      <c r="B121" s="11" t="s">
        <v>37</v>
      </c>
    </row>
    <row r="122" spans="1:10" x14ac:dyDescent="0.35">
      <c r="A122" s="2" t="s">
        <v>13</v>
      </c>
      <c r="B122" s="2">
        <v>1400.2</v>
      </c>
    </row>
    <row r="123" spans="1:10" x14ac:dyDescent="0.35">
      <c r="A123" s="2" t="s">
        <v>14</v>
      </c>
      <c r="B123" s="2">
        <v>7.4999999999999997E-2</v>
      </c>
      <c r="C123">
        <f>INDEX('[1]Component wise inventories'!B$2:B$170,MATCH($A123,'[1]Component wise inventories'!$A$2:$A$170,0))</f>
        <v>30</v>
      </c>
      <c r="D123" t="str">
        <f>INDEX('[1]Component wise inventories'!H$2:H$170,MATCH($A123,'[1]Component wise inventories'!$A$2:$A$170,0))</f>
        <v>Cement subfloor, 85 mm</v>
      </c>
      <c r="E123">
        <f>INDEX('[1]Component wise inventories'!I$2:I$170,MATCH($A123,'[1]Component wise inventories'!$A$2:$A$170,0))</f>
        <v>1850</v>
      </c>
      <c r="F123">
        <f>E123</f>
        <v>1850</v>
      </c>
      <c r="G123" t="str">
        <f>INDEX('[1]Component wise inventories'!J$2:J$170,MATCH($A123,'[1]Component wise inventories'!$A$2:$A$170,0))</f>
        <v xml:space="preserve">kg </v>
      </c>
      <c r="H123">
        <f>INDEX('[1]Component wise inventories'!K$2:K$170,MATCH($A123,'[1]Component wise inventories'!$A$2:$A$170,0))</f>
        <v>0.125</v>
      </c>
      <c r="I123">
        <f t="shared" ref="I123" si="82">B123*F123*H123*B$1/C123/B$1</f>
        <v>0.578125</v>
      </c>
      <c r="J123">
        <f>F123*B123*B$5*B$1/C123/1000</f>
        <v>237.02385000000001</v>
      </c>
    </row>
    <row r="124" spans="1:10" x14ac:dyDescent="0.35">
      <c r="A124" s="1" t="s">
        <v>24</v>
      </c>
      <c r="B124" s="2">
        <v>0.24</v>
      </c>
      <c r="C124">
        <f>INDEX('[1]Component wise inventories'!B$2:B$170,MATCH($A124,'[1]Component wise inventories'!$A$2:$A$170,0))</f>
        <v>60</v>
      </c>
      <c r="D124" t="str">
        <f>INDEX('[1]Component wise inventories'!H$2:H$170,MATCH($A124,'[1]Component wise inventories'!$A$2:$A$170,0))</f>
        <v>civil engineering concrete (without reinforcement)</v>
      </c>
      <c r="E124">
        <f>INDEX('[1]Component wise inventories'!I$2:I$170,MATCH($A124,'[1]Component wise inventories'!$A$2:$A$170,0))</f>
        <v>2350</v>
      </c>
      <c r="F124">
        <f t="shared" ref="F124:F125" si="83">E124</f>
        <v>2350</v>
      </c>
      <c r="G124" t="str">
        <f>INDEX('[1]Component wise inventories'!J$2:J$170,MATCH($A124,'[1]Component wise inventories'!$A$2:$A$170,0))</f>
        <v xml:space="preserve">kg </v>
      </c>
      <c r="H124">
        <f>INDEX('[1]Component wise inventories'!K$2:K$170,MATCH($A124,'[1]Component wise inventories'!$A$2:$A$170,0))</f>
        <v>1.4E-2</v>
      </c>
      <c r="I124">
        <f>B124*F124*H124*B$1/C124/B$1</f>
        <v>0.13159999999999999</v>
      </c>
      <c r="J124">
        <f t="shared" ref="J124:J125" si="84">F124*B124*B$5*B$1/C124/1000</f>
        <v>481.73496</v>
      </c>
    </row>
    <row r="125" spans="1:10" s="11" customFormat="1" x14ac:dyDescent="0.35">
      <c r="A125" s="2"/>
      <c r="B125" s="2">
        <v>0.24</v>
      </c>
      <c r="C125" s="5">
        <v>60</v>
      </c>
      <c r="D125" s="5" t="s">
        <v>83</v>
      </c>
      <c r="E125" s="5">
        <v>80</v>
      </c>
      <c r="F125">
        <f t="shared" si="83"/>
        <v>80</v>
      </c>
      <c r="G125" s="5" t="s">
        <v>81</v>
      </c>
      <c r="H125" s="5">
        <v>0.68200000000000005</v>
      </c>
      <c r="I125">
        <f>B125*F125*H125*B$1/C125/B$1</f>
        <v>0.21824000000000002</v>
      </c>
      <c r="J125">
        <f t="shared" si="84"/>
        <v>16.399487999999998</v>
      </c>
    </row>
    <row r="126" spans="1:10" x14ac:dyDescent="0.35">
      <c r="A126" s="2" t="s">
        <v>25</v>
      </c>
      <c r="B126" s="2">
        <v>0.06</v>
      </c>
      <c r="C126">
        <f>INDEX('[1]Component wise inventories'!B$2:B$170,MATCH($A126,'[1]Component wise inventories'!$A$2:$A$170,0))</f>
        <v>30</v>
      </c>
      <c r="D126" t="str">
        <f>INDEX('[1]Component wise inventories'!H$2:H$170,MATCH($A126,'[1]Component wise inventories'!$A$2:$A$170,0))</f>
        <v>Expanded polystyrene (EPS)</v>
      </c>
      <c r="E126">
        <f>INDEX('[1]Component wise inventories'!I$2:I$170,MATCH($A126,'[1]Component wise inventories'!$A$2:$A$170,0))</f>
        <v>30</v>
      </c>
      <c r="F126">
        <f>E126</f>
        <v>30</v>
      </c>
      <c r="G126" t="str">
        <f>INDEX('[1]Component wise inventories'!J$2:J$170,MATCH($A126,'[1]Component wise inventories'!$A$2:$A$170,0))</f>
        <v xml:space="preserve">kg </v>
      </c>
      <c r="H126">
        <f>INDEX('[1]Component wise inventories'!K$2:K$170,MATCH($A126,'[1]Component wise inventories'!$A$2:$A$170,0))</f>
        <v>7.64</v>
      </c>
      <c r="I126">
        <f t="shared" ref="I126:I127" si="85">B126*F126*H126*B$1/C126/B$1</f>
        <v>0.45839999999999997</v>
      </c>
      <c r="J126">
        <f>F126*B126*B$5*B$1/C126/1000</f>
        <v>3.0749039999999996</v>
      </c>
    </row>
    <row r="127" spans="1:10" x14ac:dyDescent="0.35">
      <c r="A127" s="2" t="s">
        <v>28</v>
      </c>
      <c r="B127" s="2">
        <v>5.0000000000000001E-3</v>
      </c>
      <c r="C127">
        <f>INDEX('[1]Component wise inventories'!B$2:B$170,MATCH($A127,'[1]Component wise inventories'!$A$2:$A$170,0))</f>
        <v>60</v>
      </c>
      <c r="D127" t="str">
        <f>INDEX('[1]Component wise inventories'!H$2:H$170,MATCH($A127,'[1]Component wise inventories'!$A$2:$A$170,0))</f>
        <v>Polyurethane (PUR/PIR)</v>
      </c>
      <c r="E127">
        <f>INDEX('[1]Component wise inventories'!I$2:I$170,MATCH($A127,'[1]Component wise inventories'!$A$2:$A$170,0))</f>
        <v>30</v>
      </c>
      <c r="F127">
        <f>E127</f>
        <v>30</v>
      </c>
      <c r="G127" t="str">
        <f>INDEX('[1]Component wise inventories'!J$2:J$170,MATCH($A127,'[1]Component wise inventories'!$A$2:$A$170,0))</f>
        <v xml:space="preserve">kg </v>
      </c>
      <c r="H127">
        <f>INDEX('[1]Component wise inventories'!K$2:K$170,MATCH($A127,'[1]Component wise inventories'!$A$2:$A$170,0))</f>
        <v>7.52</v>
      </c>
      <c r="I127">
        <f t="shared" si="85"/>
        <v>1.8799999999999997E-2</v>
      </c>
      <c r="J127">
        <f>F127*B127*B$5*B$1/C127/1000</f>
        <v>0.12812099999999998</v>
      </c>
    </row>
    <row r="128" spans="1:10" x14ac:dyDescent="0.35">
      <c r="A128" s="2" t="s">
        <v>26</v>
      </c>
      <c r="B128" s="2">
        <v>0.02</v>
      </c>
      <c r="C128">
        <f>INDEX('[1]Component wise inventories'!B$2:B$170,MATCH($A128,'[1]Component wise inventories'!$A$2:$A$170,0))</f>
        <v>60</v>
      </c>
      <c r="D128" t="str">
        <f>INDEX('[1]Component wise inventories'!H$2:H$170,MATCH($A128,'[1]Component wise inventories'!$A$2:$A$170,0))</f>
        <v>glass wool</v>
      </c>
      <c r="E128">
        <f>INDEX('[1]Component wise inventories'!I$2:I$170,MATCH($A128,'[1]Component wise inventories'!$A$2:$A$170,0))</f>
        <v>30</v>
      </c>
      <c r="F128">
        <f t="shared" ref="F128" si="86">E128</f>
        <v>30</v>
      </c>
      <c r="G128" t="str">
        <f>INDEX('[1]Component wise inventories'!J$2:J$170,MATCH($A128,'[1]Component wise inventories'!$A$2:$A$170,0))</f>
        <v xml:space="preserve">kg </v>
      </c>
      <c r="H128">
        <f>INDEX('[1]Component wise inventories'!K$2:K$170,MATCH($A128,'[1]Component wise inventories'!$A$2:$A$170,0))</f>
        <v>1.1299999999999999</v>
      </c>
      <c r="I128">
        <f>B128*F128*H128*B$1/C128/B$1</f>
        <v>1.1299999999999998E-2</v>
      </c>
      <c r="J128">
        <f t="shared" ref="J128" si="87">F128*B128*B$5*B$1/C128/1000</f>
        <v>0.51248399999999994</v>
      </c>
    </row>
    <row r="129" spans="1:10" x14ac:dyDescent="0.35">
      <c r="A129" s="2"/>
      <c r="C129"/>
      <c r="D129"/>
      <c r="E129"/>
      <c r="F129"/>
      <c r="G129"/>
      <c r="H129"/>
      <c r="I129" s="19">
        <f>SUM(I122:I128)</f>
        <v>1.4164649999999999</v>
      </c>
      <c r="J129"/>
    </row>
    <row r="130" spans="1:10" x14ac:dyDescent="0.35">
      <c r="A130" s="1" t="s">
        <v>11</v>
      </c>
      <c r="B130" s="11" t="s">
        <v>38</v>
      </c>
    </row>
    <row r="131" spans="1:10" x14ac:dyDescent="0.35">
      <c r="A131" s="2" t="s">
        <v>13</v>
      </c>
      <c r="B131" s="2">
        <v>19.2</v>
      </c>
      <c r="C131"/>
      <c r="D131"/>
      <c r="E131"/>
      <c r="F131"/>
      <c r="G131"/>
      <c r="H131"/>
      <c r="I131"/>
      <c r="J131"/>
    </row>
    <row r="132" spans="1:10" x14ac:dyDescent="0.35">
      <c r="A132" s="2" t="s">
        <v>14</v>
      </c>
      <c r="B132" s="2">
        <v>0.08</v>
      </c>
      <c r="C132">
        <f>INDEX('[1]Component wise inventories'!B$2:B$170,MATCH($A132,'[1]Component wise inventories'!$A$2:$A$170,0))</f>
        <v>30</v>
      </c>
      <c r="D132" t="str">
        <f>INDEX('[1]Component wise inventories'!H$2:H$170,MATCH($A132,'[1]Component wise inventories'!$A$2:$A$170,0))</f>
        <v>Cement subfloor, 85 mm</v>
      </c>
      <c r="E132">
        <f>INDEX('[1]Component wise inventories'!I$2:I$170,MATCH($A132,'[1]Component wise inventories'!$A$2:$A$170,0))</f>
        <v>1850</v>
      </c>
      <c r="F132">
        <f>E132</f>
        <v>1850</v>
      </c>
      <c r="G132" t="str">
        <f>INDEX('[1]Component wise inventories'!J$2:J$170,MATCH($A132,'[1]Component wise inventories'!$A$2:$A$170,0))</f>
        <v xml:space="preserve">kg </v>
      </c>
      <c r="H132">
        <f>INDEX('[1]Component wise inventories'!K$2:K$170,MATCH($A132,'[1]Component wise inventories'!$A$2:$A$170,0))</f>
        <v>0.125</v>
      </c>
      <c r="I132">
        <f t="shared" ref="I132" si="88">B132*F132*H132*B$1/C132/B$1</f>
        <v>0.6166666666666667</v>
      </c>
      <c r="J132">
        <f>F132*B132*B$5*B$1/C132/1000</f>
        <v>252.82544000000001</v>
      </c>
    </row>
    <row r="133" spans="1:10" x14ac:dyDescent="0.35">
      <c r="A133" s="1" t="s">
        <v>24</v>
      </c>
      <c r="B133" s="2">
        <v>0.24</v>
      </c>
      <c r="C133">
        <f>INDEX('[1]Component wise inventories'!B$2:B$170,MATCH($A133,'[1]Component wise inventories'!$A$2:$A$170,0))</f>
        <v>60</v>
      </c>
      <c r="D133" t="str">
        <f>INDEX('[1]Component wise inventories'!H$2:H$170,MATCH($A133,'[1]Component wise inventories'!$A$2:$A$170,0))</f>
        <v>civil engineering concrete (without reinforcement)</v>
      </c>
      <c r="E133">
        <f>INDEX('[1]Component wise inventories'!I$2:I$170,MATCH($A133,'[1]Component wise inventories'!$A$2:$A$170,0))</f>
        <v>2350</v>
      </c>
      <c r="F133">
        <f t="shared" ref="F133:F134" si="89">E133</f>
        <v>2350</v>
      </c>
      <c r="G133" t="str">
        <f>INDEX('[1]Component wise inventories'!J$2:J$170,MATCH($A133,'[1]Component wise inventories'!$A$2:$A$170,0))</f>
        <v xml:space="preserve">kg </v>
      </c>
      <c r="H133">
        <f>INDEX('[1]Component wise inventories'!K$2:K$170,MATCH($A133,'[1]Component wise inventories'!$A$2:$A$170,0))</f>
        <v>1.4E-2</v>
      </c>
      <c r="I133">
        <f>B133*F133*H133*B$1/C133/B$1</f>
        <v>0.13159999999999999</v>
      </c>
      <c r="J133">
        <f t="shared" ref="J133:J134" si="90">F133*B133*B$5*B$1/C133/1000</f>
        <v>481.73496</v>
      </c>
    </row>
    <row r="134" spans="1:10" s="11" customFormat="1" x14ac:dyDescent="0.35">
      <c r="A134" s="2"/>
      <c r="B134" s="2">
        <v>0.24</v>
      </c>
      <c r="C134" s="5">
        <v>60</v>
      </c>
      <c r="D134" s="5" t="s">
        <v>83</v>
      </c>
      <c r="E134" s="5">
        <v>80</v>
      </c>
      <c r="F134">
        <f t="shared" si="89"/>
        <v>80</v>
      </c>
      <c r="G134" s="5" t="s">
        <v>81</v>
      </c>
      <c r="H134" s="5">
        <v>0.68200000000000005</v>
      </c>
      <c r="I134">
        <f>B134*F134*H134*B$1/C134/B$1</f>
        <v>0.21824000000000002</v>
      </c>
      <c r="J134">
        <f t="shared" si="90"/>
        <v>16.399487999999998</v>
      </c>
    </row>
    <row r="135" spans="1:10" x14ac:dyDescent="0.35">
      <c r="A135" s="2" t="s">
        <v>25</v>
      </c>
      <c r="B135" s="2">
        <v>0.08</v>
      </c>
      <c r="C135">
        <f>INDEX('[1]Component wise inventories'!B$2:B$170,MATCH($A135,'[1]Component wise inventories'!$A$2:$A$170,0))</f>
        <v>30</v>
      </c>
      <c r="D135" t="str">
        <f>INDEX('[1]Component wise inventories'!H$2:H$170,MATCH($A135,'[1]Component wise inventories'!$A$2:$A$170,0))</f>
        <v>Expanded polystyrene (EPS)</v>
      </c>
      <c r="E135">
        <f>INDEX('[1]Component wise inventories'!I$2:I$170,MATCH($A135,'[1]Component wise inventories'!$A$2:$A$170,0))</f>
        <v>30</v>
      </c>
      <c r="F135">
        <f>E135</f>
        <v>30</v>
      </c>
      <c r="G135" t="str">
        <f>INDEX('[1]Component wise inventories'!J$2:J$170,MATCH($A135,'[1]Component wise inventories'!$A$2:$A$170,0))</f>
        <v xml:space="preserve">kg </v>
      </c>
      <c r="H135">
        <f>INDEX('[1]Component wise inventories'!K$2:K$170,MATCH($A135,'[1]Component wise inventories'!$A$2:$A$170,0))</f>
        <v>7.64</v>
      </c>
      <c r="I135">
        <f t="shared" ref="I135" si="91">B135*F135*H135*B$1/C135/B$1</f>
        <v>0.61119999999999997</v>
      </c>
      <c r="J135">
        <f>F135*B135*B$5*B$1/C135/1000</f>
        <v>4.0998719999999995</v>
      </c>
    </row>
    <row r="136" spans="1:10" x14ac:dyDescent="0.35">
      <c r="A136" s="2" t="s">
        <v>26</v>
      </c>
      <c r="B136" s="2">
        <v>0.02</v>
      </c>
      <c r="C136">
        <f>INDEX('[1]Component wise inventories'!B$2:B$170,MATCH($A136,'[1]Component wise inventories'!$A$2:$A$170,0))</f>
        <v>60</v>
      </c>
      <c r="D136" t="str">
        <f>INDEX('[1]Component wise inventories'!H$2:H$170,MATCH($A136,'[1]Component wise inventories'!$A$2:$A$170,0))</f>
        <v>glass wool</v>
      </c>
      <c r="E136">
        <f>INDEX('[1]Component wise inventories'!I$2:I$170,MATCH($A136,'[1]Component wise inventories'!$A$2:$A$170,0))</f>
        <v>30</v>
      </c>
      <c r="F136">
        <f t="shared" ref="F136" si="92">E136</f>
        <v>30</v>
      </c>
      <c r="G136" t="str">
        <f>INDEX('[1]Component wise inventories'!J$2:J$170,MATCH($A136,'[1]Component wise inventories'!$A$2:$A$170,0))</f>
        <v xml:space="preserve">kg </v>
      </c>
      <c r="H136">
        <f>INDEX('[1]Component wise inventories'!K$2:K$170,MATCH($A136,'[1]Component wise inventories'!$A$2:$A$170,0))</f>
        <v>1.1299999999999999</v>
      </c>
      <c r="I136">
        <f>B136*F136*H136*B$1/C136/B$1</f>
        <v>1.1299999999999998E-2</v>
      </c>
      <c r="J136">
        <f t="shared" ref="J136" si="93">F136*B136*B$5*B$1/C136/1000</f>
        <v>0.51248399999999994</v>
      </c>
    </row>
    <row r="137" spans="1:10" x14ac:dyDescent="0.35">
      <c r="I137" s="19">
        <f>SUM(I130:I136)</f>
        <v>1.5890066666666667</v>
      </c>
    </row>
    <row r="138" spans="1:10" x14ac:dyDescent="0.35">
      <c r="A138" s="1" t="s">
        <v>11</v>
      </c>
      <c r="B138" s="11" t="s">
        <v>39</v>
      </c>
    </row>
    <row r="139" spans="1:10" x14ac:dyDescent="0.35">
      <c r="A139" s="2" t="s">
        <v>13</v>
      </c>
      <c r="B139" s="2">
        <v>713.75</v>
      </c>
    </row>
    <row r="140" spans="1:10" x14ac:dyDescent="0.35">
      <c r="A140" s="2" t="s">
        <v>20</v>
      </c>
      <c r="B140" s="2">
        <v>6.0000000000000001E-3</v>
      </c>
      <c r="C140">
        <f>INDEX('[1]Component wise inventories'!B$2:B$170,MATCH($A140,'[1]Component wise inventories'!$A$2:$A$170,0))</f>
        <v>60</v>
      </c>
      <c r="D140" t="str">
        <f>INDEX('[1]Component wise inventories'!H$2:H$170,MATCH($A140,'[1]Component wise inventories'!$A$2:$A$170,0))</f>
        <v>Organic construction adhesive/embedding mortar</v>
      </c>
      <c r="E140">
        <f>INDEX('[1]Component wise inventories'!I$2:I$170,MATCH($A140,'[1]Component wise inventories'!$A$2:$A$170,0))</f>
        <v>1670</v>
      </c>
      <c r="F140">
        <f>E140</f>
        <v>1670</v>
      </c>
      <c r="G140" t="str">
        <f>INDEX('[1]Component wise inventories'!J$2:J$170,MATCH($A140,'[1]Component wise inventories'!$A$2:$A$170,0))</f>
        <v xml:space="preserve">kg </v>
      </c>
      <c r="H140">
        <f>INDEX('[1]Component wise inventories'!K$2:K$170,MATCH($A140,'[1]Component wise inventories'!$A$2:$A$170,0))</f>
        <v>0.75800000000000001</v>
      </c>
      <c r="I140">
        <f t="shared" ref="I140" si="94">B140*F140*H140*B$1/C140/B$1</f>
        <v>0.126586</v>
      </c>
      <c r="J140">
        <f>F140*B140*B$5*B$1/C140/1000</f>
        <v>8.5584828000000002</v>
      </c>
    </row>
    <row r="141" spans="1:10" x14ac:dyDescent="0.35">
      <c r="A141" s="2" t="s">
        <v>22</v>
      </c>
      <c r="B141" s="2">
        <v>1.4E-2</v>
      </c>
      <c r="C141">
        <f>INDEX('[1]Component wise inventories'!B$2:B$170,MATCH($A141,'[1]Component wise inventories'!$A$2:$A$170,0))</f>
        <v>30</v>
      </c>
      <c r="D141" t="str">
        <f>INDEX('[1]Component wise inventories'!H$2:H$170,MATCH($A141,'[1]Component wise inventories'!$A$2:$A$170,0))</f>
        <v>ceramic/stoneware plate</v>
      </c>
      <c r="E141">
        <f>INDEX('[1]Component wise inventories'!I$2:I$170,MATCH($A141,'[1]Component wise inventories'!$A$2:$A$170,0))</f>
        <v>2600</v>
      </c>
      <c r="F141">
        <f t="shared" ref="F141" si="95">E141</f>
        <v>2600</v>
      </c>
      <c r="G141" t="str">
        <f>INDEX('[1]Component wise inventories'!J$2:J$170,MATCH($A141,'[1]Component wise inventories'!$A$2:$A$170,0))</f>
        <v xml:space="preserve">kg </v>
      </c>
      <c r="H141">
        <f>INDEX('[1]Component wise inventories'!K$2:K$170,MATCH($A141,'[1]Component wise inventories'!$A$2:$A$170,0))</f>
        <v>0.77700000000000002</v>
      </c>
      <c r="I141">
        <f>B141*F141*H141*B$1/C141/B$1</f>
        <v>0.94275999999999993</v>
      </c>
      <c r="J141">
        <f t="shared" ref="J141" si="96">F141*B141*B$5*B$1/C141/1000</f>
        <v>62.181392000000002</v>
      </c>
    </row>
    <row r="142" spans="1:10" x14ac:dyDescent="0.35">
      <c r="A142" s="1" t="s">
        <v>40</v>
      </c>
      <c r="B142" s="2">
        <v>0.2</v>
      </c>
      <c r="C142">
        <f>INDEX('[1]Component wise inventories'!B$2:B$170,MATCH($A142,'[1]Component wise inventories'!$A$2:$A$170,0))</f>
        <v>60</v>
      </c>
      <c r="D142" t="str">
        <f>INDEX('[1]Component wise inventories'!H$2:H$170,MATCH($A142,'[1]Component wise inventories'!$A$2:$A$170,0))</f>
        <v>civil engineering concrete (without reinforcement)</v>
      </c>
      <c r="E142">
        <f>INDEX('[1]Component wise inventories'!I$2:I$170,MATCH($A142,'[1]Component wise inventories'!$A$2:$A$170,0))</f>
        <v>2350</v>
      </c>
      <c r="F142">
        <f>E142</f>
        <v>2350</v>
      </c>
      <c r="G142" t="str">
        <f>INDEX('[1]Component wise inventories'!J$2:J$170,MATCH($A142,'[1]Component wise inventories'!$A$2:$A$170,0))</f>
        <v xml:space="preserve">kg </v>
      </c>
      <c r="H142">
        <f>INDEX('[1]Component wise inventories'!K$2:K$170,MATCH($A142,'[1]Component wise inventories'!$A$2:$A$170,0))</f>
        <v>1.4E-2</v>
      </c>
      <c r="I142">
        <f t="shared" ref="I142" si="97">B142*F142*H142*B$1/C142/B$1</f>
        <v>0.10966666666666666</v>
      </c>
      <c r="J142">
        <f>F142*B142*B$5*B$1/C142/1000</f>
        <v>401.44579999999996</v>
      </c>
    </row>
    <row r="143" spans="1:10" x14ac:dyDescent="0.35">
      <c r="A143" s="2" t="s">
        <v>25</v>
      </c>
      <c r="B143" s="2">
        <v>0.16</v>
      </c>
      <c r="C143">
        <f>INDEX('[1]Component wise inventories'!B$2:B$170,MATCH($A143,'[1]Component wise inventories'!$A$2:$A$170,0))</f>
        <v>30</v>
      </c>
      <c r="D143" t="str">
        <f>INDEX('[1]Component wise inventories'!H$2:H$170,MATCH($A143,'[1]Component wise inventories'!$A$2:$A$170,0))</f>
        <v>Expanded polystyrene (EPS)</v>
      </c>
      <c r="E143">
        <f>INDEX('[1]Component wise inventories'!I$2:I$170,MATCH($A143,'[1]Component wise inventories'!$A$2:$A$170,0))</f>
        <v>30</v>
      </c>
      <c r="F143">
        <f t="shared" ref="F143" si="98">E143</f>
        <v>30</v>
      </c>
      <c r="G143" t="str">
        <f>INDEX('[1]Component wise inventories'!J$2:J$170,MATCH($A143,'[1]Component wise inventories'!$A$2:$A$170,0))</f>
        <v xml:space="preserve">kg </v>
      </c>
      <c r="H143">
        <f>INDEX('[1]Component wise inventories'!K$2:K$170,MATCH($A143,'[1]Component wise inventories'!$A$2:$A$170,0))</f>
        <v>7.64</v>
      </c>
      <c r="I143">
        <f>B143*F143*H143*B$1/C143/B$1</f>
        <v>1.2223999999999999</v>
      </c>
      <c r="J143">
        <f t="shared" ref="J143" si="99">F143*B143*B$5*B$1/C143/1000</f>
        <v>8.199743999999999</v>
      </c>
    </row>
    <row r="144" spans="1:10" x14ac:dyDescent="0.35">
      <c r="I144" s="19">
        <f>SUM(I138:I143)</f>
        <v>2.4014126666666664</v>
      </c>
    </row>
    <row r="145" spans="1:10" x14ac:dyDescent="0.35">
      <c r="A145" s="1" t="s">
        <v>11</v>
      </c>
      <c r="B145" s="11" t="s">
        <v>41</v>
      </c>
    </row>
    <row r="146" spans="1:10" x14ac:dyDescent="0.35">
      <c r="A146" s="2" t="s">
        <v>13</v>
      </c>
      <c r="B146" s="2">
        <v>2030.97</v>
      </c>
    </row>
    <row r="147" spans="1:10" x14ac:dyDescent="0.35">
      <c r="A147" s="2" t="s">
        <v>42</v>
      </c>
      <c r="B147" s="2">
        <v>0.01</v>
      </c>
      <c r="C147">
        <f>INDEX('[1]Component wise inventories'!B$2:B$170,MATCH($A147,'[1]Component wise inventories'!$A$2:$A$170,0))</f>
        <v>60</v>
      </c>
      <c r="D147" t="str">
        <f>INDEX('[1]Component wise inventories'!H$2:H$170,MATCH($A147,'[1]Component wise inventories'!$A$2:$A$170,0))</f>
        <v>clay plaster</v>
      </c>
      <c r="E147">
        <f>INDEX('[1]Component wise inventories'!I$2:I$170,MATCH($A147,'[1]Component wise inventories'!$A$2:$A$170,0))</f>
        <v>1800</v>
      </c>
      <c r="F147">
        <f>E147</f>
        <v>1800</v>
      </c>
      <c r="G147" t="str">
        <f>INDEX('[1]Component wise inventories'!J$2:J$170,MATCH($A147,'[1]Component wise inventories'!$A$2:$A$170,0))</f>
        <v xml:space="preserve">kg </v>
      </c>
      <c r="H147">
        <f>INDEX('[1]Component wise inventories'!K$2:K$170,MATCH($A147,'[1]Component wise inventories'!$A$2:$A$170,0))</f>
        <v>2.3E-2</v>
      </c>
      <c r="I147">
        <f t="shared" ref="I147" si="100">B147*F147*H147*B$1/C147/B$1</f>
        <v>6.8999999999999999E-3</v>
      </c>
      <c r="J147">
        <f>F147*B147*B$5*B$1/C147/1000</f>
        <v>15.37452</v>
      </c>
    </row>
    <row r="148" spans="1:10" x14ac:dyDescent="0.35">
      <c r="A148" s="2" t="s">
        <v>43</v>
      </c>
      <c r="B148" s="2">
        <v>0.18</v>
      </c>
      <c r="C148">
        <f>INDEX('[1]Component wise inventories'!B$2:B$170,MATCH($A148,'[1]Component wise inventories'!$A$2:$A$170,0))</f>
        <v>60</v>
      </c>
      <c r="D148" t="str">
        <f>INDEX('[1]Component wise inventories'!H$2:H$170,MATCH($A148,'[1]Component wise inventories'!$A$2:$A$170,0))</f>
        <v>concrete brick</v>
      </c>
      <c r="E148">
        <f>INDEX('[1]Component wise inventories'!I$2:I$170,MATCH($A148,'[1]Component wise inventories'!$A$2:$A$170,0))</f>
        <v>2300</v>
      </c>
      <c r="F148">
        <f t="shared" ref="F148" si="101">E148</f>
        <v>2300</v>
      </c>
      <c r="G148" t="str">
        <f>INDEX('[1]Component wise inventories'!J$2:J$170,MATCH($A148,'[1]Component wise inventories'!$A$2:$A$170,0))</f>
        <v xml:space="preserve">kg </v>
      </c>
      <c r="H148">
        <f>INDEX('[1]Component wise inventories'!K$2:K$170,MATCH($A148,'[1]Component wise inventories'!$A$2:$A$170,0))</f>
        <v>0.217</v>
      </c>
      <c r="I148">
        <f>B148*F148*H148*B$1/C148/B$1</f>
        <v>1.4972999999999999</v>
      </c>
      <c r="J148">
        <f t="shared" ref="J148" si="102">F148*B148*B$5*B$1/C148/1000</f>
        <v>353.61396000000002</v>
      </c>
    </row>
    <row r="149" spans="1:10" x14ac:dyDescent="0.35">
      <c r="A149" s="2" t="s">
        <v>25</v>
      </c>
      <c r="B149" s="2">
        <v>0.16</v>
      </c>
      <c r="C149">
        <f>INDEX('[1]Component wise inventories'!B$2:B$170,MATCH($A149,'[1]Component wise inventories'!$A$2:$A$170,0))</f>
        <v>30</v>
      </c>
      <c r="D149" t="str">
        <f>INDEX('[1]Component wise inventories'!H$2:H$170,MATCH($A149,'[1]Component wise inventories'!$A$2:$A$170,0))</f>
        <v>Expanded polystyrene (EPS)</v>
      </c>
      <c r="E149">
        <f>INDEX('[1]Component wise inventories'!I$2:I$170,MATCH($A149,'[1]Component wise inventories'!$A$2:$A$170,0))</f>
        <v>30</v>
      </c>
      <c r="F149">
        <f>E149</f>
        <v>30</v>
      </c>
      <c r="G149" t="str">
        <f>INDEX('[1]Component wise inventories'!J$2:J$170,MATCH($A149,'[1]Component wise inventories'!$A$2:$A$170,0))</f>
        <v xml:space="preserve">kg </v>
      </c>
      <c r="H149">
        <f>INDEX('[1]Component wise inventories'!K$2:K$170,MATCH($A149,'[1]Component wise inventories'!$A$2:$A$170,0))</f>
        <v>7.64</v>
      </c>
      <c r="I149">
        <f t="shared" ref="I149:I150" si="103">B149*F149*H149*B$1/C149/B$1</f>
        <v>1.2223999999999999</v>
      </c>
      <c r="J149">
        <f>F149*B149*B$5*B$1/C149/1000</f>
        <v>8.199743999999999</v>
      </c>
    </row>
    <row r="150" spans="1:10" x14ac:dyDescent="0.35">
      <c r="A150" s="2" t="s">
        <v>44</v>
      </c>
      <c r="B150" s="2">
        <v>0.01</v>
      </c>
      <c r="C150">
        <f>INDEX('[1]Component wise inventories'!B$2:B$170,MATCH($A150,'[1]Component wise inventories'!$A$2:$A$170,0))</f>
        <v>30</v>
      </c>
      <c r="D150" t="str">
        <f>INDEX('[1]Component wise inventories'!H$2:H$170,MATCH($A150,'[1]Component wise inventories'!$A$2:$A$170,0))</f>
        <v>gypsum-lime plaster</v>
      </c>
      <c r="E150">
        <f>INDEX('[1]Component wise inventories'!I$2:I$170,MATCH($A150,'[1]Component wise inventories'!$A$2:$A$170,0))</f>
        <v>925</v>
      </c>
      <c r="F150">
        <f>E150</f>
        <v>925</v>
      </c>
      <c r="G150" t="str">
        <f>INDEX('[1]Component wise inventories'!J$2:J$170,MATCH($A150,'[1]Component wise inventories'!$A$2:$A$170,0))</f>
        <v xml:space="preserve">kg </v>
      </c>
      <c r="H150">
        <f>INDEX('[1]Component wise inventories'!K$2:K$170,MATCH($A150,'[1]Component wise inventories'!$A$2:$A$170,0))</f>
        <v>0.155</v>
      </c>
      <c r="I150">
        <f t="shared" si="103"/>
        <v>4.779166666666667E-2</v>
      </c>
      <c r="J150">
        <f>F150*B150*B$5*B$1/C150/1000</f>
        <v>15.801590000000001</v>
      </c>
    </row>
    <row r="151" spans="1:10" x14ac:dyDescent="0.35">
      <c r="A151" s="2" t="s">
        <v>45</v>
      </c>
      <c r="B151" s="2">
        <v>0.01</v>
      </c>
      <c r="C151">
        <f>INDEX('[1]Component wise inventories'!B$2:B$170,MATCH($A151,'[1]Component wise inventories'!$A$2:$A$170,0))</f>
        <v>60</v>
      </c>
      <c r="D151" t="str">
        <f>INDEX('[1]Component wise inventories'!H$2:H$170,MATCH($A151,'[1]Component wise inventories'!$A$2:$A$170,0))</f>
        <v>Light plaster mineral</v>
      </c>
      <c r="E151">
        <f>INDEX('[1]Component wise inventories'!I$2:I$170,MATCH($A151,'[1]Component wise inventories'!$A$2:$A$170,0))</f>
        <v>1000</v>
      </c>
      <c r="F151">
        <f t="shared" ref="F151" si="104">E151</f>
        <v>1000</v>
      </c>
      <c r="G151" t="str">
        <f>INDEX('[1]Component wise inventories'!J$2:J$170,MATCH($A151,'[1]Component wise inventories'!$A$2:$A$170,0))</f>
        <v xml:space="preserve">kg </v>
      </c>
      <c r="H151">
        <f>INDEX('[1]Component wise inventories'!K$2:K$170,MATCH($A151,'[1]Component wise inventories'!$A$2:$A$170,0))</f>
        <v>0.36599999999999999</v>
      </c>
      <c r="I151">
        <f>B151*F151*H151*B$1/C151/B$1</f>
        <v>6.1000000000000013E-2</v>
      </c>
      <c r="J151">
        <f t="shared" ref="J151" si="105">F151*B151*B$5*B$1/C151/1000</f>
        <v>8.5413999999999994</v>
      </c>
    </row>
    <row r="152" spans="1:10" x14ac:dyDescent="0.35">
      <c r="I152" s="19">
        <f>SUM(I146:I151)</f>
        <v>2.8353916666666659</v>
      </c>
    </row>
    <row r="153" spans="1:10" x14ac:dyDescent="0.35">
      <c r="A153" s="1" t="s">
        <v>11</v>
      </c>
      <c r="B153" s="11" t="s">
        <v>46</v>
      </c>
    </row>
    <row r="154" spans="1:10" x14ac:dyDescent="0.35">
      <c r="A154" s="2" t="s">
        <v>13</v>
      </c>
      <c r="B154" s="2">
        <v>1304.56</v>
      </c>
    </row>
    <row r="155" spans="1:10" x14ac:dyDescent="0.35">
      <c r="A155" s="1" t="s">
        <v>40</v>
      </c>
      <c r="B155" s="2">
        <v>0.25</v>
      </c>
      <c r="C155">
        <f>INDEX('[1]Component wise inventories'!B$2:B$170,MATCH($A155,'[1]Component wise inventories'!$A$2:$A$170,0))</f>
        <v>60</v>
      </c>
      <c r="D155" t="str">
        <f>INDEX('[1]Component wise inventories'!H$2:H$170,MATCH($A155,'[1]Component wise inventories'!$A$2:$A$170,0))</f>
        <v>civil engineering concrete (without reinforcement)</v>
      </c>
      <c r="E155">
        <f>INDEX('[1]Component wise inventories'!I$2:I$170,MATCH($A155,'[1]Component wise inventories'!$A$2:$A$170,0))</f>
        <v>2350</v>
      </c>
      <c r="F155">
        <f>E155</f>
        <v>2350</v>
      </c>
      <c r="G155" t="str">
        <f>INDEX('[1]Component wise inventories'!J$2:J$170,MATCH($A155,'[1]Component wise inventories'!$A$2:$A$170,0))</f>
        <v xml:space="preserve">kg </v>
      </c>
      <c r="H155">
        <f>INDEX('[1]Component wise inventories'!K$2:K$170,MATCH($A155,'[1]Component wise inventories'!$A$2:$A$170,0))</f>
        <v>1.4E-2</v>
      </c>
      <c r="I155">
        <f t="shared" ref="I155" si="106">B155*F155*H155*B$1/C155/B$1</f>
        <v>0.13708333333333333</v>
      </c>
      <c r="J155">
        <f>F155*B155*B$5*B$1/C155/1000</f>
        <v>501.80725000000001</v>
      </c>
    </row>
    <row r="156" spans="1:10" x14ac:dyDescent="0.35">
      <c r="A156" s="2" t="s">
        <v>47</v>
      </c>
      <c r="B156" s="2">
        <v>0.16</v>
      </c>
      <c r="C156">
        <f>INDEX('[1]Component wise inventories'!B$2:B$170,MATCH($A156,'[1]Component wise inventories'!$A$2:$A$170,0))</f>
        <v>30</v>
      </c>
      <c r="D156" t="str">
        <f>INDEX('[1]Component wise inventories'!H$2:H$170,MATCH($A156,'[1]Component wise inventories'!$A$2:$A$170,0))</f>
        <v>Polystyrene extruded (XPS)</v>
      </c>
      <c r="E156">
        <f>INDEX('[1]Component wise inventories'!I$2:I$170,MATCH($A156,'[1]Component wise inventories'!$A$2:$A$170,0))</f>
        <v>30</v>
      </c>
      <c r="F156">
        <f t="shared" ref="F156" si="107">E156</f>
        <v>30</v>
      </c>
      <c r="G156" t="str">
        <f>INDEX('[1]Component wise inventories'!J$2:J$170,MATCH($A156,'[1]Component wise inventories'!$A$2:$A$170,0))</f>
        <v xml:space="preserve">kg </v>
      </c>
      <c r="H156">
        <f>INDEX('[1]Component wise inventories'!K$2:K$170,MATCH($A156,'[1]Component wise inventories'!$A$2:$A$170,0))</f>
        <v>14.5</v>
      </c>
      <c r="I156">
        <f>B156*F156*H156*B$1/C156/B$1</f>
        <v>2.3199999999999998</v>
      </c>
      <c r="J156">
        <f t="shared" ref="J156" si="108">F156*B156*B$5*B$1/C156/1000</f>
        <v>8.199743999999999</v>
      </c>
    </row>
    <row r="157" spans="1:10" x14ac:dyDescent="0.35">
      <c r="I157" s="19">
        <f>SUM(I155:I156)</f>
        <v>2.4570833333333333</v>
      </c>
    </row>
    <row r="158" spans="1:10" x14ac:dyDescent="0.35">
      <c r="A158" s="1" t="s">
        <v>11</v>
      </c>
      <c r="B158" s="56" t="s">
        <v>48</v>
      </c>
    </row>
    <row r="159" spans="1:10" x14ac:dyDescent="0.35">
      <c r="A159" s="3" t="s">
        <v>13</v>
      </c>
      <c r="B159" s="11">
        <v>3043.52</v>
      </c>
    </row>
    <row r="160" spans="1:10" x14ac:dyDescent="0.35">
      <c r="A160" s="3" t="s">
        <v>42</v>
      </c>
      <c r="B160" s="11">
        <f>0.01+0.01</f>
        <v>0.02</v>
      </c>
      <c r="C160">
        <f>INDEX('[1]Component wise inventories'!B$2:B$170,MATCH($A160,'[1]Component wise inventories'!$A$2:$A$170,0))</f>
        <v>60</v>
      </c>
      <c r="D160" t="str">
        <f>INDEX('[1]Component wise inventories'!H$2:H$170,MATCH($A160,'[1]Component wise inventories'!$A$2:$A$170,0))</f>
        <v>clay plaster</v>
      </c>
      <c r="E160">
        <f>INDEX('[1]Component wise inventories'!I$2:I$170,MATCH($A160,'[1]Component wise inventories'!$A$2:$A$170,0))</f>
        <v>1800</v>
      </c>
      <c r="F160">
        <f>E160</f>
        <v>1800</v>
      </c>
      <c r="G160" t="str">
        <f>INDEX('[1]Component wise inventories'!J$2:J$170,MATCH($A160,'[1]Component wise inventories'!$A$2:$A$170,0))</f>
        <v xml:space="preserve">kg </v>
      </c>
      <c r="H160">
        <f>INDEX('[1]Component wise inventories'!K$2:K$170,MATCH($A160,'[1]Component wise inventories'!$A$2:$A$170,0))</f>
        <v>2.3E-2</v>
      </c>
      <c r="I160">
        <f t="shared" ref="I160:I161" si="109">B160*F160*H160*B$1/C160/B$1</f>
        <v>1.38E-2</v>
      </c>
      <c r="J160">
        <f>F160*B160*B$5*B$1/C160/1000</f>
        <v>30.749040000000001</v>
      </c>
    </row>
    <row r="161" spans="1:10" x14ac:dyDescent="0.35">
      <c r="A161" s="3" t="s">
        <v>43</v>
      </c>
      <c r="B161" s="11">
        <v>0.15</v>
      </c>
      <c r="C161">
        <f>INDEX('[1]Component wise inventories'!B$2:B$170,MATCH($A161,'[1]Component wise inventories'!$A$2:$A$170,0))</f>
        <v>60</v>
      </c>
      <c r="D161" t="str">
        <f>INDEX('[1]Component wise inventories'!H$2:H$170,MATCH($A161,'[1]Component wise inventories'!$A$2:$A$170,0))</f>
        <v>concrete brick</v>
      </c>
      <c r="E161">
        <f>INDEX('[1]Component wise inventories'!I$2:I$170,MATCH($A161,'[1]Component wise inventories'!$A$2:$A$170,0))</f>
        <v>2300</v>
      </c>
      <c r="F161">
        <f>E161</f>
        <v>2300</v>
      </c>
      <c r="G161" t="str">
        <f>INDEX('[1]Component wise inventories'!J$2:J$170,MATCH($A161,'[1]Component wise inventories'!$A$2:$A$170,0))</f>
        <v xml:space="preserve">kg </v>
      </c>
      <c r="H161">
        <f>INDEX('[1]Component wise inventories'!K$2:K$170,MATCH($A161,'[1]Component wise inventories'!$A$2:$A$170,0))</f>
        <v>0.217</v>
      </c>
      <c r="I161">
        <f t="shared" si="109"/>
        <v>1.2477499999999999</v>
      </c>
      <c r="J161">
        <f>F161*B161*B$5*B$1/C161/1000</f>
        <v>294.67829999999998</v>
      </c>
    </row>
    <row r="162" spans="1:10" x14ac:dyDescent="0.35">
      <c r="A162" s="3" t="s">
        <v>44</v>
      </c>
      <c r="B162" s="11">
        <f>0.01+0.01</f>
        <v>0.02</v>
      </c>
      <c r="C162">
        <f>INDEX('[1]Component wise inventories'!B$2:B$170,MATCH($A162,'[1]Component wise inventories'!$A$2:$A$170,0))</f>
        <v>30</v>
      </c>
      <c r="D162" t="str">
        <f>INDEX('[1]Component wise inventories'!H$2:H$170,MATCH($A162,'[1]Component wise inventories'!$A$2:$A$170,0))</f>
        <v>gypsum-lime plaster</v>
      </c>
      <c r="E162">
        <f>INDEX('[1]Component wise inventories'!I$2:I$170,MATCH($A162,'[1]Component wise inventories'!$A$2:$A$170,0))</f>
        <v>925</v>
      </c>
      <c r="F162">
        <f t="shared" ref="F162" si="110">E162</f>
        <v>925</v>
      </c>
      <c r="G162" t="str">
        <f>INDEX('[1]Component wise inventories'!J$2:J$170,MATCH($A162,'[1]Component wise inventories'!$A$2:$A$170,0))</f>
        <v xml:space="preserve">kg </v>
      </c>
      <c r="H162">
        <f>INDEX('[1]Component wise inventories'!K$2:K$170,MATCH($A162,'[1]Component wise inventories'!$A$2:$A$170,0))</f>
        <v>0.155</v>
      </c>
      <c r="I162">
        <f>B162*F162*H162*B$1/C162/B$1</f>
        <v>9.558333333333334E-2</v>
      </c>
      <c r="J162">
        <f t="shared" ref="J162" si="111">F162*B162*B$5*B$1/C162/1000</f>
        <v>31.603180000000002</v>
      </c>
    </row>
    <row r="163" spans="1:10" x14ac:dyDescent="0.35">
      <c r="I163" s="19">
        <f>SUM(I160:I162)</f>
        <v>1.3571333333333333</v>
      </c>
    </row>
    <row r="164" spans="1:10" x14ac:dyDescent="0.35">
      <c r="A164" s="1" t="s">
        <v>11</v>
      </c>
      <c r="B164" s="56" t="s">
        <v>49</v>
      </c>
    </row>
    <row r="165" spans="1:10" x14ac:dyDescent="0.35">
      <c r="A165" s="3" t="s">
        <v>13</v>
      </c>
      <c r="B165" s="11">
        <v>1827.84</v>
      </c>
    </row>
    <row r="166" spans="1:10" x14ac:dyDescent="0.35">
      <c r="A166" s="3" t="s">
        <v>42</v>
      </c>
      <c r="B166" s="11">
        <f>0.01+0.01</f>
        <v>0.02</v>
      </c>
      <c r="C166">
        <f>INDEX('[1]Component wise inventories'!B$2:B$170,MATCH($A166,'[1]Component wise inventories'!$A$2:$A$170,0))</f>
        <v>60</v>
      </c>
      <c r="D166" t="str">
        <f>INDEX('[1]Component wise inventories'!H$2:H$170,MATCH($A166,'[1]Component wise inventories'!$A$2:$A$170,0))</f>
        <v>clay plaster</v>
      </c>
      <c r="E166">
        <f>INDEX('[1]Component wise inventories'!I$2:I$170,MATCH($A166,'[1]Component wise inventories'!$A$2:$A$170,0))</f>
        <v>1800</v>
      </c>
      <c r="F166">
        <f>E166</f>
        <v>1800</v>
      </c>
      <c r="G166" t="str">
        <f>INDEX('[1]Component wise inventories'!J$2:J$170,MATCH($A166,'[1]Component wise inventories'!$A$2:$A$170,0))</f>
        <v xml:space="preserve">kg </v>
      </c>
      <c r="H166">
        <f>INDEX('[1]Component wise inventories'!K$2:K$170,MATCH($A166,'[1]Component wise inventories'!$A$2:$A$170,0))</f>
        <v>2.3E-2</v>
      </c>
      <c r="I166">
        <f t="shared" ref="I166:I167" si="112">B166*F166*H166*B$1/C166/B$1</f>
        <v>1.38E-2</v>
      </c>
      <c r="J166">
        <f>F166*B166*B$5*B$1/C166/1000</f>
        <v>30.749040000000001</v>
      </c>
    </row>
    <row r="167" spans="1:10" x14ac:dyDescent="0.35">
      <c r="A167" s="1" t="s">
        <v>40</v>
      </c>
      <c r="B167" s="11">
        <v>0.25</v>
      </c>
      <c r="C167">
        <f>INDEX('[1]Component wise inventories'!B$2:B$170,MATCH($A167,'[1]Component wise inventories'!$A$2:$A$170,0))</f>
        <v>60</v>
      </c>
      <c r="D167" t="str">
        <f>INDEX('[1]Component wise inventories'!H$2:H$170,MATCH($A167,'[1]Component wise inventories'!$A$2:$A$170,0))</f>
        <v>civil engineering concrete (without reinforcement)</v>
      </c>
      <c r="E167">
        <f>INDEX('[1]Component wise inventories'!I$2:I$170,MATCH($A167,'[1]Component wise inventories'!$A$2:$A$170,0))</f>
        <v>2350</v>
      </c>
      <c r="F167">
        <f>E167</f>
        <v>2350</v>
      </c>
      <c r="G167" t="str">
        <f>INDEX('[1]Component wise inventories'!J$2:J$170,MATCH($A167,'[1]Component wise inventories'!$A$2:$A$170,0))</f>
        <v xml:space="preserve">kg </v>
      </c>
      <c r="H167">
        <f>INDEX('[1]Component wise inventories'!K$2:K$170,MATCH($A167,'[1]Component wise inventories'!$A$2:$A$170,0))</f>
        <v>1.4E-2</v>
      </c>
      <c r="I167">
        <f t="shared" si="112"/>
        <v>0.13708333333333333</v>
      </c>
      <c r="J167">
        <f>F167*B167*B$5*B$1/C167/1000</f>
        <v>501.80725000000001</v>
      </c>
    </row>
    <row r="168" spans="1:10" x14ac:dyDescent="0.35">
      <c r="A168" s="3" t="s">
        <v>44</v>
      </c>
      <c r="B168" s="11">
        <f>0.01+0.01</f>
        <v>0.02</v>
      </c>
      <c r="C168">
        <f>INDEX('[1]Component wise inventories'!B$2:B$170,MATCH($A168,'[1]Component wise inventories'!$A$2:$A$170,0))</f>
        <v>30</v>
      </c>
      <c r="D168" t="str">
        <f>INDEX('[1]Component wise inventories'!H$2:H$170,MATCH($A168,'[1]Component wise inventories'!$A$2:$A$170,0))</f>
        <v>gypsum-lime plaster</v>
      </c>
      <c r="E168">
        <f>INDEX('[1]Component wise inventories'!I$2:I$170,MATCH($A168,'[1]Component wise inventories'!$A$2:$A$170,0))</f>
        <v>925</v>
      </c>
      <c r="F168">
        <f t="shared" ref="F168" si="113">E168</f>
        <v>925</v>
      </c>
      <c r="G168" t="str">
        <f>INDEX('[1]Component wise inventories'!J$2:J$170,MATCH($A168,'[1]Component wise inventories'!$A$2:$A$170,0))</f>
        <v xml:space="preserve">kg </v>
      </c>
      <c r="H168">
        <f>INDEX('[1]Component wise inventories'!K$2:K$170,MATCH($A168,'[1]Component wise inventories'!$A$2:$A$170,0))</f>
        <v>0.155</v>
      </c>
      <c r="I168">
        <f>B168*F168*H168*B$1/C168/B$1</f>
        <v>9.558333333333334E-2</v>
      </c>
      <c r="J168">
        <f t="shared" ref="J168" si="114">F168*B168*B$5*B$1/C168/1000</f>
        <v>31.603180000000002</v>
      </c>
    </row>
    <row r="169" spans="1:10" x14ac:dyDescent="0.35">
      <c r="I169" s="19">
        <f>SUM(I166:I168)</f>
        <v>0.24646666666666667</v>
      </c>
    </row>
    <row r="170" spans="1:10" x14ac:dyDescent="0.35">
      <c r="A170" s="1" t="s">
        <v>11</v>
      </c>
      <c r="B170" s="56" t="s">
        <v>50</v>
      </c>
    </row>
    <row r="171" spans="1:10" x14ac:dyDescent="0.35">
      <c r="A171" s="3" t="s">
        <v>13</v>
      </c>
      <c r="B171" s="11">
        <v>1874.43</v>
      </c>
    </row>
    <row r="172" spans="1:10" x14ac:dyDescent="0.35">
      <c r="A172" s="3" t="s">
        <v>42</v>
      </c>
      <c r="B172" s="11">
        <v>0.01</v>
      </c>
      <c r="C172">
        <f>INDEX('[1]Component wise inventories'!B$2:B$170,MATCH($A172,'[1]Component wise inventories'!$A$2:$A$170,0))</f>
        <v>60</v>
      </c>
      <c r="D172" t="str">
        <f>INDEX('[1]Component wise inventories'!H$2:H$170,MATCH($A172,'[1]Component wise inventories'!$A$2:$A$170,0))</f>
        <v>clay plaster</v>
      </c>
      <c r="E172">
        <f>INDEX('[1]Component wise inventories'!I$2:I$170,MATCH($A172,'[1]Component wise inventories'!$A$2:$A$170,0))</f>
        <v>1800</v>
      </c>
      <c r="F172">
        <f>E172</f>
        <v>1800</v>
      </c>
      <c r="G172" t="str">
        <f>INDEX('[1]Component wise inventories'!J$2:J$170,MATCH($A172,'[1]Component wise inventories'!$A$2:$A$170,0))</f>
        <v xml:space="preserve">kg </v>
      </c>
      <c r="H172">
        <f>INDEX('[1]Component wise inventories'!K$2:K$170,MATCH($A172,'[1]Component wise inventories'!$A$2:$A$170,0))</f>
        <v>2.3E-2</v>
      </c>
      <c r="I172">
        <f t="shared" ref="I172:I173" si="115">B172*F172*H172*B$1/C172/B$1</f>
        <v>6.8999999999999999E-3</v>
      </c>
      <c r="J172">
        <f>F172*B172*B$5*B$1/C172/1000</f>
        <v>15.37452</v>
      </c>
    </row>
    <row r="173" spans="1:10" x14ac:dyDescent="0.35">
      <c r="A173" s="1" t="s">
        <v>40</v>
      </c>
      <c r="B173" s="11">
        <v>0.25</v>
      </c>
      <c r="C173">
        <f>INDEX('[1]Component wise inventories'!B$2:B$170,MATCH($A173,'[1]Component wise inventories'!$A$2:$A$170,0))</f>
        <v>60</v>
      </c>
      <c r="D173" t="str">
        <f>INDEX('[1]Component wise inventories'!H$2:H$170,MATCH($A173,'[1]Component wise inventories'!$A$2:$A$170,0))</f>
        <v>civil engineering concrete (without reinforcement)</v>
      </c>
      <c r="E173">
        <f>INDEX('[1]Component wise inventories'!I$2:I$170,MATCH($A173,'[1]Component wise inventories'!$A$2:$A$170,0))</f>
        <v>2350</v>
      </c>
      <c r="F173">
        <f>E173</f>
        <v>2350</v>
      </c>
      <c r="G173" t="str">
        <f>INDEX('[1]Component wise inventories'!J$2:J$170,MATCH($A173,'[1]Component wise inventories'!$A$2:$A$170,0))</f>
        <v xml:space="preserve">kg </v>
      </c>
      <c r="H173">
        <f>INDEX('[1]Component wise inventories'!K$2:K$170,MATCH($A173,'[1]Component wise inventories'!$A$2:$A$170,0))</f>
        <v>1.4E-2</v>
      </c>
      <c r="I173">
        <f t="shared" si="115"/>
        <v>0.13708333333333333</v>
      </c>
      <c r="J173">
        <f>F173*B173*B$5*B$1/C173/1000</f>
        <v>501.80725000000001</v>
      </c>
    </row>
    <row r="174" spans="1:10" x14ac:dyDescent="0.35">
      <c r="A174" s="3" t="s">
        <v>44</v>
      </c>
      <c r="B174" s="11">
        <v>0.01</v>
      </c>
      <c r="C174">
        <f>INDEX('[1]Component wise inventories'!B$2:B$170,MATCH($A174,'[1]Component wise inventories'!$A$2:$A$170,0))</f>
        <v>30</v>
      </c>
      <c r="D174" t="str">
        <f>INDEX('[1]Component wise inventories'!H$2:H$170,MATCH($A174,'[1]Component wise inventories'!$A$2:$A$170,0))</f>
        <v>gypsum-lime plaster</v>
      </c>
      <c r="E174">
        <f>INDEX('[1]Component wise inventories'!I$2:I$170,MATCH($A174,'[1]Component wise inventories'!$A$2:$A$170,0))</f>
        <v>925</v>
      </c>
      <c r="F174">
        <f t="shared" ref="F174" si="116">E174</f>
        <v>925</v>
      </c>
      <c r="G174" t="str">
        <f>INDEX('[1]Component wise inventories'!J$2:J$170,MATCH($A174,'[1]Component wise inventories'!$A$2:$A$170,0))</f>
        <v xml:space="preserve">kg </v>
      </c>
      <c r="H174">
        <f>INDEX('[1]Component wise inventories'!K$2:K$170,MATCH($A174,'[1]Component wise inventories'!$A$2:$A$170,0))</f>
        <v>0.155</v>
      </c>
      <c r="I174">
        <f>B174*F174*H174*B$1/C174/B$1</f>
        <v>4.779166666666667E-2</v>
      </c>
      <c r="J174">
        <f t="shared" ref="J174" si="117">F174*B174*B$5*B$1/C174/1000</f>
        <v>15.801590000000001</v>
      </c>
    </row>
    <row r="175" spans="1:10" x14ac:dyDescent="0.35">
      <c r="I175" s="19">
        <f>SUM(I172:I174)</f>
        <v>0.191775</v>
      </c>
    </row>
    <row r="176" spans="1:10" x14ac:dyDescent="0.35">
      <c r="A176" s="1" t="s">
        <v>11</v>
      </c>
      <c r="B176" s="56" t="s">
        <v>51</v>
      </c>
    </row>
    <row r="177" spans="1:10" x14ac:dyDescent="0.35">
      <c r="A177" s="3" t="s">
        <v>13</v>
      </c>
      <c r="B177" s="11">
        <v>3866.37</v>
      </c>
    </row>
    <row r="178" spans="1:10" x14ac:dyDescent="0.35">
      <c r="A178" s="3" t="s">
        <v>42</v>
      </c>
      <c r="B178" s="11">
        <v>0.01</v>
      </c>
      <c r="C178">
        <f>INDEX('[1]Component wise inventories'!B$2:B$170,MATCH($A178,'[1]Component wise inventories'!$A$2:$A$170,0))</f>
        <v>60</v>
      </c>
      <c r="D178" t="str">
        <f>INDEX('[1]Component wise inventories'!H$2:H$170,MATCH($A178,'[1]Component wise inventories'!$A$2:$A$170,0))</f>
        <v>clay plaster</v>
      </c>
      <c r="E178">
        <f>INDEX('[1]Component wise inventories'!I$2:I$170,MATCH($A178,'[1]Component wise inventories'!$A$2:$A$170,0))</f>
        <v>1800</v>
      </c>
      <c r="F178">
        <f>E178</f>
        <v>1800</v>
      </c>
      <c r="G178" t="str">
        <f>INDEX('[1]Component wise inventories'!J$2:J$170,MATCH($A178,'[1]Component wise inventories'!$A$2:$A$170,0))</f>
        <v xml:space="preserve">kg </v>
      </c>
      <c r="H178">
        <f>INDEX('[1]Component wise inventories'!K$2:K$170,MATCH($A178,'[1]Component wise inventories'!$A$2:$A$170,0))</f>
        <v>2.3E-2</v>
      </c>
      <c r="I178">
        <f t="shared" ref="I178:I179" si="118">B178*F178*H178*B$1/C178/B$1</f>
        <v>6.8999999999999999E-3</v>
      </c>
      <c r="J178">
        <f>F178*B178*B$5*B$1/C178/1000</f>
        <v>15.37452</v>
      </c>
    </row>
    <row r="179" spans="1:10" x14ac:dyDescent="0.35">
      <c r="A179" s="3" t="s">
        <v>43</v>
      </c>
      <c r="B179" s="11">
        <v>0.15</v>
      </c>
      <c r="C179">
        <f>INDEX('[1]Component wise inventories'!B$2:B$170,MATCH($A179,'[1]Component wise inventories'!$A$2:$A$170,0))</f>
        <v>60</v>
      </c>
      <c r="D179" t="str">
        <f>INDEX('[1]Component wise inventories'!H$2:H$170,MATCH($A179,'[1]Component wise inventories'!$A$2:$A$170,0))</f>
        <v>concrete brick</v>
      </c>
      <c r="E179">
        <f>INDEX('[1]Component wise inventories'!I$2:I$170,MATCH($A179,'[1]Component wise inventories'!$A$2:$A$170,0))</f>
        <v>2300</v>
      </c>
      <c r="F179">
        <f>E179</f>
        <v>2300</v>
      </c>
      <c r="G179" t="str">
        <f>INDEX('[1]Component wise inventories'!J$2:J$170,MATCH($A179,'[1]Component wise inventories'!$A$2:$A$170,0))</f>
        <v xml:space="preserve">kg </v>
      </c>
      <c r="H179">
        <f>INDEX('[1]Component wise inventories'!K$2:K$170,MATCH($A179,'[1]Component wise inventories'!$A$2:$A$170,0))</f>
        <v>0.217</v>
      </c>
      <c r="I179">
        <f t="shared" si="118"/>
        <v>1.2477499999999999</v>
      </c>
      <c r="J179">
        <f>F179*B179*B$5*B$1/C179/1000</f>
        <v>294.67829999999998</v>
      </c>
    </row>
    <row r="180" spans="1:10" x14ac:dyDescent="0.35">
      <c r="A180" s="3" t="s">
        <v>44</v>
      </c>
      <c r="B180" s="11">
        <v>0.01</v>
      </c>
      <c r="C180">
        <f>INDEX('[1]Component wise inventories'!B$2:B$170,MATCH($A180,'[1]Component wise inventories'!$A$2:$A$170,0))</f>
        <v>30</v>
      </c>
      <c r="D180" t="str">
        <f>INDEX('[1]Component wise inventories'!H$2:H$170,MATCH($A180,'[1]Component wise inventories'!$A$2:$A$170,0))</f>
        <v>gypsum-lime plaster</v>
      </c>
      <c r="E180">
        <f>INDEX('[1]Component wise inventories'!I$2:I$170,MATCH($A180,'[1]Component wise inventories'!$A$2:$A$170,0))</f>
        <v>925</v>
      </c>
      <c r="F180">
        <f t="shared" ref="F180" si="119">E180</f>
        <v>925</v>
      </c>
      <c r="G180" t="str">
        <f>INDEX('[1]Component wise inventories'!J$2:J$170,MATCH($A180,'[1]Component wise inventories'!$A$2:$A$170,0))</f>
        <v xml:space="preserve">kg </v>
      </c>
      <c r="H180">
        <f>INDEX('[1]Component wise inventories'!K$2:K$170,MATCH($A180,'[1]Component wise inventories'!$A$2:$A$170,0))</f>
        <v>0.155</v>
      </c>
      <c r="I180">
        <f>B180*F180*H180*B$1/C180/B$1</f>
        <v>4.779166666666667E-2</v>
      </c>
      <c r="J180">
        <f t="shared" ref="J180" si="120">F180*B180*B$5*B$1/C180/1000</f>
        <v>15.801590000000001</v>
      </c>
    </row>
    <row r="181" spans="1:10" x14ac:dyDescent="0.35">
      <c r="I181" s="19">
        <f>SUM(I178:I180)</f>
        <v>1.3024416666666665</v>
      </c>
    </row>
    <row r="182" spans="1:10" x14ac:dyDescent="0.35">
      <c r="A182" s="1" t="s">
        <v>11</v>
      </c>
      <c r="B182" s="56" t="s">
        <v>52</v>
      </c>
    </row>
    <row r="183" spans="1:10" x14ac:dyDescent="0.35">
      <c r="A183" s="3" t="s">
        <v>13</v>
      </c>
      <c r="B183" s="11">
        <v>427.5</v>
      </c>
    </row>
    <row r="184" spans="1:10" x14ac:dyDescent="0.35">
      <c r="A184" s="3" t="s">
        <v>24</v>
      </c>
      <c r="B184" s="11">
        <v>0.24</v>
      </c>
      <c r="C184">
        <f>INDEX('[1]Component wise inventories'!B$2:B$170,MATCH($A184,'[1]Component wise inventories'!$A$2:$A$170,0))</f>
        <v>60</v>
      </c>
      <c r="D184" t="str">
        <f>INDEX('[1]Component wise inventories'!H$2:H$170,MATCH($A184,'[1]Component wise inventories'!$A$2:$A$170,0))</f>
        <v>civil engineering concrete (without reinforcement)</v>
      </c>
      <c r="E184">
        <f>INDEX('[1]Component wise inventories'!I$2:I$170,MATCH($A184,'[1]Component wise inventories'!$A$2:$A$170,0))</f>
        <v>2350</v>
      </c>
      <c r="F184">
        <f>E184</f>
        <v>2350</v>
      </c>
      <c r="G184" t="str">
        <f>INDEX('[1]Component wise inventories'!J$2:J$170,MATCH($A184,'[1]Component wise inventories'!$A$2:$A$170,0))</f>
        <v xml:space="preserve">kg </v>
      </c>
      <c r="H184">
        <f>INDEX('[1]Component wise inventories'!K$2:K$170,MATCH($A184,'[1]Component wise inventories'!$A$2:$A$170,0))</f>
        <v>1.4E-2</v>
      </c>
      <c r="I184">
        <f t="shared" ref="I184" si="121">B184*F184*H184*B$1/C184/B$1</f>
        <v>0.13159999999999999</v>
      </c>
      <c r="J184">
        <f>F184*B184*B$5*B$1/C184/1000</f>
        <v>481.73496</v>
      </c>
    </row>
    <row r="185" spans="1:10" x14ac:dyDescent="0.35">
      <c r="A185" s="3" t="s">
        <v>25</v>
      </c>
      <c r="B185" s="11">
        <v>0.1</v>
      </c>
      <c r="C185">
        <f>INDEX('[1]Component wise inventories'!B$2:B$170,MATCH($A185,'[1]Component wise inventories'!$A$2:$A$170,0))</f>
        <v>30</v>
      </c>
      <c r="D185" t="str">
        <f>INDEX('[1]Component wise inventories'!H$2:H$170,MATCH($A185,'[1]Component wise inventories'!$A$2:$A$170,0))</f>
        <v>Expanded polystyrene (EPS)</v>
      </c>
      <c r="E185">
        <f>INDEX('[1]Component wise inventories'!I$2:I$170,MATCH($A185,'[1]Component wise inventories'!$A$2:$A$170,0))</f>
        <v>30</v>
      </c>
      <c r="F185">
        <f t="shared" ref="F185" si="122">E185</f>
        <v>30</v>
      </c>
      <c r="G185" t="str">
        <f>INDEX('[1]Component wise inventories'!J$2:J$170,MATCH($A185,'[1]Component wise inventories'!$A$2:$A$170,0))</f>
        <v xml:space="preserve">kg </v>
      </c>
      <c r="H185">
        <f>INDEX('[1]Component wise inventories'!K$2:K$170,MATCH($A185,'[1]Component wise inventories'!$A$2:$A$170,0))</f>
        <v>7.64</v>
      </c>
      <c r="I185">
        <f>B185*F185*H185*B$1/C185/B$1</f>
        <v>0.7639999999999999</v>
      </c>
      <c r="J185">
        <f t="shared" ref="J185" si="123">F185*B185*B$5*B$1/C185/1000</f>
        <v>5.1248399999999998</v>
      </c>
    </row>
    <row r="186" spans="1:10" x14ac:dyDescent="0.35">
      <c r="A186" s="3" t="s">
        <v>44</v>
      </c>
      <c r="B186" s="11">
        <v>0.01</v>
      </c>
      <c r="C186">
        <f>INDEX('[1]Component wise inventories'!B$2:B$170,MATCH($A186,'[1]Component wise inventories'!$A$2:$A$170,0))</f>
        <v>30</v>
      </c>
      <c r="D186" t="str">
        <f>INDEX('[1]Component wise inventories'!H$2:H$170,MATCH($A186,'[1]Component wise inventories'!$A$2:$A$170,0))</f>
        <v>gypsum-lime plaster</v>
      </c>
      <c r="E186">
        <f>INDEX('[1]Component wise inventories'!I$2:I$170,MATCH($A186,'[1]Component wise inventories'!$A$2:$A$170,0))</f>
        <v>925</v>
      </c>
      <c r="F186">
        <f>E186</f>
        <v>925</v>
      </c>
      <c r="G186" t="str">
        <f>INDEX('[1]Component wise inventories'!J$2:J$170,MATCH($A186,'[1]Component wise inventories'!$A$2:$A$170,0))</f>
        <v xml:space="preserve">kg </v>
      </c>
      <c r="H186">
        <f>INDEX('[1]Component wise inventories'!K$2:K$170,MATCH($A186,'[1]Component wise inventories'!$A$2:$A$170,0))</f>
        <v>0.155</v>
      </c>
      <c r="I186">
        <f t="shared" ref="I186" si="124">B186*F186*H186*B$1/C186/B$1</f>
        <v>4.779166666666667E-2</v>
      </c>
      <c r="J186">
        <f>F186*B186*B$5*B$1/C186/1000</f>
        <v>15.801590000000001</v>
      </c>
    </row>
    <row r="187" spans="1:10" x14ac:dyDescent="0.35">
      <c r="A187" s="3" t="s">
        <v>53</v>
      </c>
      <c r="B187" s="11">
        <v>0.03</v>
      </c>
      <c r="C187">
        <f>INDEX('[1]Component wise inventories'!B$2:B$170,MATCH($A187,'[1]Component wise inventories'!$A$2:$A$170,0))</f>
        <v>60</v>
      </c>
      <c r="D187" t="str">
        <f>INDEX('[1]Component wise inventories'!H$2:H$170,MATCH($A187,'[1]Component wise inventories'!$A$2:$A$170,0))</f>
        <v>Ground natural stone slab, 15 mm</v>
      </c>
      <c r="E187">
        <f>INDEX('[1]Component wise inventories'!I$2:I$170,MATCH($A187,'[1]Component wise inventories'!$A$2:$A$170,0))</f>
        <v>2700</v>
      </c>
      <c r="F187">
        <f t="shared" ref="F187" si="125">E187</f>
        <v>2700</v>
      </c>
      <c r="G187" t="str">
        <f>INDEX('[1]Component wise inventories'!J$2:J$170,MATCH($A187,'[1]Component wise inventories'!$A$2:$A$170,0))</f>
        <v xml:space="preserve">kg </v>
      </c>
      <c r="H187">
        <f>INDEX('[1]Component wise inventories'!K$2:K$170,MATCH($A187,'[1]Component wise inventories'!$A$2:$A$170,0))</f>
        <v>0.39999999999999997</v>
      </c>
      <c r="I187">
        <f>B187*F187*H187*B$1/C187/B$1</f>
        <v>0.53999999999999992</v>
      </c>
      <c r="J187">
        <f t="shared" ref="J187" si="126">F187*B187*B$5*B$1/C187/1000</f>
        <v>69.185339999999997</v>
      </c>
    </row>
    <row r="188" spans="1:10" x14ac:dyDescent="0.35">
      <c r="I188" s="19">
        <f>SUM(I184:I187)</f>
        <v>1.4833916666666664</v>
      </c>
    </row>
    <row r="189" spans="1:10" x14ac:dyDescent="0.35">
      <c r="A189" s="1" t="s">
        <v>11</v>
      </c>
      <c r="B189" s="56" t="s">
        <v>54</v>
      </c>
    </row>
    <row r="190" spans="1:10" x14ac:dyDescent="0.35">
      <c r="A190" s="3" t="s">
        <v>13</v>
      </c>
      <c r="B190" s="11">
        <v>160.68</v>
      </c>
    </row>
    <row r="191" spans="1:10" x14ac:dyDescent="0.35">
      <c r="A191" s="3" t="s">
        <v>24</v>
      </c>
      <c r="B191" s="11">
        <v>0.28000000000000003</v>
      </c>
      <c r="C191">
        <f>INDEX('[1]Component wise inventories'!B$2:B$170,MATCH($A191,'[1]Component wise inventories'!$A$2:$A$170,0))</f>
        <v>60</v>
      </c>
      <c r="D191" t="str">
        <f>INDEX('[1]Component wise inventories'!H$2:H$170,MATCH($A191,'[1]Component wise inventories'!$A$2:$A$170,0))</f>
        <v>civil engineering concrete (without reinforcement)</v>
      </c>
      <c r="E191">
        <f>INDEX('[1]Component wise inventories'!I$2:I$170,MATCH($A191,'[1]Component wise inventories'!$A$2:$A$170,0))</f>
        <v>2350</v>
      </c>
      <c r="F191">
        <f>E191</f>
        <v>2350</v>
      </c>
      <c r="G191" t="str">
        <f>INDEX('[1]Component wise inventories'!J$2:J$170,MATCH($A191,'[1]Component wise inventories'!$A$2:$A$170,0))</f>
        <v xml:space="preserve">kg </v>
      </c>
      <c r="H191">
        <f>INDEX('[1]Component wise inventories'!K$2:K$170,MATCH($A191,'[1]Component wise inventories'!$A$2:$A$170,0))</f>
        <v>1.4E-2</v>
      </c>
      <c r="I191">
        <f t="shared" ref="I191:I192" si="127">B191*F191*H191*B$1/C191/B$1</f>
        <v>0.15353333333333335</v>
      </c>
      <c r="J191">
        <f>F191*B191*B$5*B$1/C191/1000</f>
        <v>562.02412000000004</v>
      </c>
    </row>
    <row r="192" spans="1:10" x14ac:dyDescent="0.35">
      <c r="A192" s="3" t="s">
        <v>44</v>
      </c>
      <c r="B192" s="11">
        <v>0.01</v>
      </c>
      <c r="C192">
        <f>INDEX('[1]Component wise inventories'!B$2:B$170,MATCH($A192,'[1]Component wise inventories'!$A$2:$A$170,0))</f>
        <v>30</v>
      </c>
      <c r="D192" t="str">
        <f>INDEX('[1]Component wise inventories'!H$2:H$170,MATCH($A192,'[1]Component wise inventories'!$A$2:$A$170,0))</f>
        <v>gypsum-lime plaster</v>
      </c>
      <c r="E192">
        <f>INDEX('[1]Component wise inventories'!I$2:I$170,MATCH($A192,'[1]Component wise inventories'!$A$2:$A$170,0))</f>
        <v>925</v>
      </c>
      <c r="F192">
        <f>E192</f>
        <v>925</v>
      </c>
      <c r="G192" t="str">
        <f>INDEX('[1]Component wise inventories'!J$2:J$170,MATCH($A192,'[1]Component wise inventories'!$A$2:$A$170,0))</f>
        <v xml:space="preserve">kg </v>
      </c>
      <c r="H192">
        <f>INDEX('[1]Component wise inventories'!K$2:K$170,MATCH($A192,'[1]Component wise inventories'!$A$2:$A$170,0))</f>
        <v>0.155</v>
      </c>
      <c r="I192">
        <f t="shared" si="127"/>
        <v>4.779166666666667E-2</v>
      </c>
      <c r="J192">
        <f>F192*B192*B$5*B$1/C192/1000</f>
        <v>15.801590000000001</v>
      </c>
    </row>
    <row r="193" spans="1:10" x14ac:dyDescent="0.35">
      <c r="A193" s="3" t="s">
        <v>55</v>
      </c>
      <c r="B193" s="11">
        <v>0.05</v>
      </c>
      <c r="C193">
        <f>INDEX('[1]Component wise inventories'!B$2:B$170,MATCH($A193,'[1]Component wise inventories'!$A$2:$A$170,0))</f>
        <v>30</v>
      </c>
      <c r="D193" t="str">
        <f>INDEX('[1]Component wise inventories'!H$2:H$170,MATCH($A193,'[1]Component wise inventories'!$A$2:$A$170,0))</f>
        <v>Polyethylene fleece (PE)</v>
      </c>
      <c r="E193">
        <f>INDEX('[1]Component wise inventories'!I$2:I$170,MATCH($A193,'[1]Component wise inventories'!$A$2:$A$170,0))</f>
        <v>920</v>
      </c>
      <c r="F193">
        <f t="shared" ref="F193" si="128">E193</f>
        <v>920</v>
      </c>
      <c r="G193" t="str">
        <f>INDEX('[1]Component wise inventories'!J$2:J$170,MATCH($A193,'[1]Component wise inventories'!$A$2:$A$170,0))</f>
        <v xml:space="preserve">kg </v>
      </c>
      <c r="H193">
        <f>INDEX('[1]Component wise inventories'!K$2:K$170,MATCH($A193,'[1]Component wise inventories'!$A$2:$A$170,0))</f>
        <v>3.0895000000000001</v>
      </c>
      <c r="I193">
        <f>B193*F193*H193*B$1/C193/B$1</f>
        <v>4.7372333333333341</v>
      </c>
      <c r="J193">
        <f t="shared" ref="J193" si="129">F193*B193*B$5*B$1/C193/1000</f>
        <v>78.580880000000022</v>
      </c>
    </row>
    <row r="194" spans="1:10" x14ac:dyDescent="0.35">
      <c r="A194" s="3" t="s">
        <v>56</v>
      </c>
      <c r="B194" s="11">
        <v>0.2</v>
      </c>
      <c r="C194">
        <f>INDEX('[1]Component wise inventories'!B$2:B$170,MATCH($A194,'[1]Component wise inventories'!$A$2:$A$170,0))</f>
        <v>30</v>
      </c>
      <c r="D194" t="str">
        <f>INDEX('[1]Component wise inventories'!H$2:H$170,MATCH($A194,'[1]Component wise inventories'!$A$2:$A$170,0))</f>
        <v>'polyurethane production, flexible foam, MDI-based' (kilogram, RoW, None)</v>
      </c>
      <c r="E194">
        <f>INDEX('[1]Component wise inventories'!I$2:I$170,MATCH($A194,'[1]Component wise inventories'!$A$2:$A$170,0))</f>
        <v>30</v>
      </c>
      <c r="F194">
        <f>E194</f>
        <v>30</v>
      </c>
      <c r="G194" t="str">
        <f>INDEX('[1]Component wise inventories'!J$2:J$170,MATCH($A194,'[1]Component wise inventories'!$A$2:$A$170,0))</f>
        <v xml:space="preserve">kg </v>
      </c>
      <c r="H194">
        <f>INDEX('[1]Component wise inventories'!K$2:K$170,MATCH($A194,'[1]Component wise inventories'!$A$2:$A$170,0))</f>
        <v>5.32</v>
      </c>
      <c r="I194">
        <f t="shared" ref="I194" si="130">B194*F194*H194*B$1/C194/B$1</f>
        <v>1.0640000000000001</v>
      </c>
      <c r="J194">
        <f>F194*B194*B$5*B$1/C194/1000</f>
        <v>10.24968</v>
      </c>
    </row>
    <row r="195" spans="1:10" x14ac:dyDescent="0.35">
      <c r="A195" s="3" t="s">
        <v>57</v>
      </c>
      <c r="B195" s="11">
        <v>0.1</v>
      </c>
      <c r="C195" s="31">
        <v>60</v>
      </c>
      <c r="D195">
        <f>INDEX('[1]Component wise inventories'!H$2:H$170,MATCH($A195,'[1]Component wise inventories'!$A$2:$A$170,0))</f>
        <v>0</v>
      </c>
      <c r="E195">
        <f>INDEX('[1]Component wise inventories'!I$2:I$170,MATCH($A195,'[1]Component wise inventories'!$A$2:$A$170,0))</f>
        <v>0</v>
      </c>
      <c r="F195">
        <f t="shared" ref="F195" si="131">E195</f>
        <v>0</v>
      </c>
      <c r="G195">
        <f>INDEX('[1]Component wise inventories'!J$2:J$170,MATCH($A195,'[1]Component wise inventories'!$A$2:$A$170,0))</f>
        <v>0</v>
      </c>
      <c r="H195">
        <f>INDEX('[1]Component wise inventories'!K$2:K$170,MATCH($A195,'[1]Component wise inventories'!$A$2:$A$170,0))</f>
        <v>0</v>
      </c>
      <c r="I195" s="31">
        <v>0</v>
      </c>
      <c r="J195">
        <f t="shared" ref="J195" si="132">F195*B195*B$5*B$1/C195/1000</f>
        <v>0</v>
      </c>
    </row>
    <row r="196" spans="1:10" x14ac:dyDescent="0.35">
      <c r="I196" s="19">
        <f>SUM(I191:I195)</f>
        <v>6.0025583333333339</v>
      </c>
    </row>
    <row r="197" spans="1:10" x14ac:dyDescent="0.35">
      <c r="A197" s="1" t="s">
        <v>11</v>
      </c>
      <c r="B197" s="56" t="s">
        <v>58</v>
      </c>
    </row>
    <row r="198" spans="1:10" x14ac:dyDescent="0.35">
      <c r="A198" s="3" t="s">
        <v>13</v>
      </c>
      <c r="B198" s="11">
        <v>1518.22</v>
      </c>
    </row>
    <row r="199" spans="1:10" x14ac:dyDescent="0.35">
      <c r="A199" s="3" t="s">
        <v>24</v>
      </c>
      <c r="B199" s="11">
        <v>0.24</v>
      </c>
      <c r="C199">
        <f>INDEX('[1]Component wise inventories'!B$2:B$170,MATCH($A199,'[1]Component wise inventories'!$A$2:$A$170,0))</f>
        <v>60</v>
      </c>
      <c r="D199" t="str">
        <f>INDEX('[1]Component wise inventories'!H$2:H$170,MATCH($A199,'[1]Component wise inventories'!$A$2:$A$170,0))</f>
        <v>civil engineering concrete (without reinforcement)</v>
      </c>
      <c r="E199">
        <f>INDEX('[1]Component wise inventories'!I$2:I$170,MATCH($A199,'[1]Component wise inventories'!$A$2:$A$170,0))</f>
        <v>2350</v>
      </c>
      <c r="F199">
        <f>E199</f>
        <v>2350</v>
      </c>
      <c r="G199" t="str">
        <f>INDEX('[1]Component wise inventories'!J$2:J$170,MATCH($A199,'[1]Component wise inventories'!$A$2:$A$170,0))</f>
        <v xml:space="preserve">kg </v>
      </c>
      <c r="H199">
        <f>INDEX('[1]Component wise inventories'!K$2:K$170,MATCH($A199,'[1]Component wise inventories'!$A$2:$A$170,0))</f>
        <v>1.4E-2</v>
      </c>
      <c r="I199">
        <f t="shared" ref="I199" si="133">B199*F199*H199*B$1/C199/B$1</f>
        <v>0.13159999999999999</v>
      </c>
      <c r="J199">
        <f>F199*B199*B$5*B$1/C199/1000</f>
        <v>481.73496</v>
      </c>
    </row>
    <row r="200" spans="1:10" x14ac:dyDescent="0.35">
      <c r="A200" s="3" t="s">
        <v>44</v>
      </c>
      <c r="B200" s="11">
        <v>0.01</v>
      </c>
      <c r="C200">
        <f>INDEX('[1]Component wise inventories'!B$2:B$170,MATCH($A200,'[1]Component wise inventories'!$A$2:$A$170,0))</f>
        <v>30</v>
      </c>
      <c r="D200" t="str">
        <f>INDEX('[1]Component wise inventories'!H$2:H$170,MATCH($A200,'[1]Component wise inventories'!$A$2:$A$170,0))</f>
        <v>gypsum-lime plaster</v>
      </c>
      <c r="E200">
        <f>INDEX('[1]Component wise inventories'!I$2:I$170,MATCH($A200,'[1]Component wise inventories'!$A$2:$A$170,0))</f>
        <v>925</v>
      </c>
      <c r="F200">
        <f t="shared" ref="F200" si="134">E200</f>
        <v>925</v>
      </c>
      <c r="G200" t="str">
        <f>INDEX('[1]Component wise inventories'!J$2:J$170,MATCH($A200,'[1]Component wise inventories'!$A$2:$A$170,0))</f>
        <v xml:space="preserve">kg </v>
      </c>
      <c r="H200">
        <f>INDEX('[1]Component wise inventories'!K$2:K$170,MATCH($A200,'[1]Component wise inventories'!$A$2:$A$170,0))</f>
        <v>0.155</v>
      </c>
      <c r="I200">
        <f>B200*F200*H200*B$1/C200/B$1</f>
        <v>4.779166666666667E-2</v>
      </c>
      <c r="J200">
        <f t="shared" ref="J200" si="135">F200*B200*B$5*B$1/C200/1000</f>
        <v>15.801590000000001</v>
      </c>
    </row>
    <row r="201" spans="1:10" x14ac:dyDescent="0.35">
      <c r="A201" s="3" t="s">
        <v>55</v>
      </c>
      <c r="B201" s="11">
        <v>0.05</v>
      </c>
      <c r="C201">
        <f>INDEX('[1]Component wise inventories'!B$2:B$170,MATCH($A201,'[1]Component wise inventories'!$A$2:$A$170,0))</f>
        <v>30</v>
      </c>
      <c r="D201" t="str">
        <f>INDEX('[1]Component wise inventories'!H$2:H$170,MATCH($A201,'[1]Component wise inventories'!$A$2:$A$170,0))</f>
        <v>Polyethylene fleece (PE)</v>
      </c>
      <c r="E201">
        <f>INDEX('[1]Component wise inventories'!I$2:I$170,MATCH($A201,'[1]Component wise inventories'!$A$2:$A$170,0))</f>
        <v>920</v>
      </c>
      <c r="F201">
        <f>E201</f>
        <v>920</v>
      </c>
      <c r="G201" t="str">
        <f>INDEX('[1]Component wise inventories'!J$2:J$170,MATCH($A201,'[1]Component wise inventories'!$A$2:$A$170,0))</f>
        <v xml:space="preserve">kg </v>
      </c>
      <c r="H201">
        <f>INDEX('[1]Component wise inventories'!K$2:K$170,MATCH($A201,'[1]Component wise inventories'!$A$2:$A$170,0))</f>
        <v>3.0895000000000001</v>
      </c>
      <c r="I201">
        <f t="shared" ref="I201:I202" si="136">B201*F201*H201*B$1/C201/B$1</f>
        <v>4.7372333333333341</v>
      </c>
      <c r="J201">
        <f>F201*B201*B$5*B$1/C201/1000</f>
        <v>78.580880000000022</v>
      </c>
    </row>
    <row r="202" spans="1:10" x14ac:dyDescent="0.35">
      <c r="A202" s="3" t="s">
        <v>56</v>
      </c>
      <c r="B202" s="11">
        <v>0.2</v>
      </c>
      <c r="C202">
        <f>INDEX('[1]Component wise inventories'!B$2:B$170,MATCH($A202,'[1]Component wise inventories'!$A$2:$A$170,0))</f>
        <v>30</v>
      </c>
      <c r="D202" t="str">
        <f>INDEX('[1]Component wise inventories'!H$2:H$170,MATCH($A202,'[1]Component wise inventories'!$A$2:$A$170,0))</f>
        <v>'polyurethane production, flexible foam, MDI-based' (kilogram, RoW, None)</v>
      </c>
      <c r="E202">
        <f>INDEX('[1]Component wise inventories'!I$2:I$170,MATCH($A202,'[1]Component wise inventories'!$A$2:$A$170,0))</f>
        <v>30</v>
      </c>
      <c r="F202">
        <f>E202</f>
        <v>30</v>
      </c>
      <c r="G202" t="str">
        <f>INDEX('[1]Component wise inventories'!J$2:J$170,MATCH($A202,'[1]Component wise inventories'!$A$2:$A$170,0))</f>
        <v xml:space="preserve">kg </v>
      </c>
      <c r="H202">
        <f>INDEX('[1]Component wise inventories'!K$2:K$170,MATCH($A202,'[1]Component wise inventories'!$A$2:$A$170,0))</f>
        <v>5.32</v>
      </c>
      <c r="I202">
        <f t="shared" si="136"/>
        <v>1.0640000000000001</v>
      </c>
      <c r="J202">
        <f>F202*B202*B$5*B$1/C202/1000</f>
        <v>10.24968</v>
      </c>
    </row>
    <row r="203" spans="1:10" x14ac:dyDescent="0.35">
      <c r="A203" s="3" t="s">
        <v>57</v>
      </c>
      <c r="B203" s="11">
        <v>0.1</v>
      </c>
      <c r="C203" s="31">
        <v>60</v>
      </c>
      <c r="D203">
        <f>INDEX('[1]Component wise inventories'!H$2:H$170,MATCH($A203,'[1]Component wise inventories'!$A$2:$A$170,0))</f>
        <v>0</v>
      </c>
      <c r="E203">
        <f>INDEX('[1]Component wise inventories'!I$2:I$170,MATCH($A203,'[1]Component wise inventories'!$A$2:$A$170,0))</f>
        <v>0</v>
      </c>
      <c r="F203">
        <f t="shared" ref="F203" si="137">E203</f>
        <v>0</v>
      </c>
      <c r="G203">
        <f>INDEX('[1]Component wise inventories'!J$2:J$170,MATCH($A203,'[1]Component wise inventories'!$A$2:$A$170,0))</f>
        <v>0</v>
      </c>
      <c r="H203">
        <f>INDEX('[1]Component wise inventories'!K$2:K$170,MATCH($A203,'[1]Component wise inventories'!$A$2:$A$170,0))</f>
        <v>0</v>
      </c>
      <c r="I203" s="31">
        <v>0</v>
      </c>
      <c r="J203">
        <f t="shared" ref="J203" si="138">F203*B203*B$5*B$1/C203/1000</f>
        <v>0</v>
      </c>
    </row>
    <row r="204" spans="1:10" x14ac:dyDescent="0.35">
      <c r="I204" s="19">
        <f>SUM(I199:I203)</f>
        <v>5.9806250000000007</v>
      </c>
    </row>
    <row r="205" spans="1:10" x14ac:dyDescent="0.35">
      <c r="A205" s="1" t="s">
        <v>11</v>
      </c>
      <c r="B205" s="56" t="s">
        <v>59</v>
      </c>
    </row>
    <row r="206" spans="1:10" x14ac:dyDescent="0.35">
      <c r="A206" s="3" t="s">
        <v>13</v>
      </c>
      <c r="B206" s="11">
        <v>1073.03</v>
      </c>
    </row>
    <row r="207" spans="1:10" x14ac:dyDescent="0.35">
      <c r="A207" s="3" t="s">
        <v>24</v>
      </c>
      <c r="B207" s="11">
        <v>0.48</v>
      </c>
      <c r="C207">
        <f>INDEX('[1]Component wise inventories'!B$2:B$170,MATCH($A207,'[1]Component wise inventories'!$A$2:$A$170,0))</f>
        <v>60</v>
      </c>
      <c r="D207" t="str">
        <f>INDEX('[1]Component wise inventories'!H$2:H$170,MATCH($A207,'[1]Component wise inventories'!$A$2:$A$170,0))</f>
        <v>civil engineering concrete (without reinforcement)</v>
      </c>
      <c r="E207">
        <f>INDEX('[1]Component wise inventories'!I$2:I$170,MATCH($A207,'[1]Component wise inventories'!$A$2:$A$170,0))</f>
        <v>2350</v>
      </c>
      <c r="F207">
        <f>E207</f>
        <v>2350</v>
      </c>
      <c r="G207" t="str">
        <f>INDEX('[1]Component wise inventories'!J$2:J$170,MATCH($A207,'[1]Component wise inventories'!$A$2:$A$170,0))</f>
        <v xml:space="preserve">kg </v>
      </c>
      <c r="H207">
        <f>INDEX('[1]Component wise inventories'!K$2:K$170,MATCH($A207,'[1]Component wise inventories'!$A$2:$A$170,0))</f>
        <v>1.4E-2</v>
      </c>
      <c r="I207">
        <f t="shared" ref="I207" si="139">B207*F207*H207*B$1/C207/B$1</f>
        <v>0.26319999999999999</v>
      </c>
      <c r="J207">
        <f>F207*B207*B$5*B$1/C207/1000</f>
        <v>963.46992</v>
      </c>
    </row>
    <row r="208" spans="1:10" x14ac:dyDescent="0.35">
      <c r="A208" s="3" t="s">
        <v>25</v>
      </c>
      <c r="B208" s="11">
        <v>0.06</v>
      </c>
      <c r="C208">
        <f>INDEX('[1]Component wise inventories'!B$2:B$170,MATCH($A208,'[1]Component wise inventories'!$A$2:$A$170,0))</f>
        <v>30</v>
      </c>
      <c r="D208" t="str">
        <f>INDEX('[1]Component wise inventories'!H$2:H$170,MATCH($A208,'[1]Component wise inventories'!$A$2:$A$170,0))</f>
        <v>Expanded polystyrene (EPS)</v>
      </c>
      <c r="E208">
        <f>INDEX('[1]Component wise inventories'!I$2:I$170,MATCH($A208,'[1]Component wise inventories'!$A$2:$A$170,0))</f>
        <v>30</v>
      </c>
      <c r="F208">
        <f t="shared" ref="F208" si="140">E208</f>
        <v>30</v>
      </c>
      <c r="G208" t="str">
        <f>INDEX('[1]Component wise inventories'!J$2:J$170,MATCH($A208,'[1]Component wise inventories'!$A$2:$A$170,0))</f>
        <v xml:space="preserve">kg </v>
      </c>
      <c r="H208">
        <f>INDEX('[1]Component wise inventories'!K$2:K$170,MATCH($A208,'[1]Component wise inventories'!$A$2:$A$170,0))</f>
        <v>7.64</v>
      </c>
      <c r="I208">
        <f>B208*F208*H208*B$1/C208/B$1</f>
        <v>0.45839999999999997</v>
      </c>
      <c r="J208">
        <f t="shared" ref="J208" si="141">F208*B208*B$5*B$1/C208/1000</f>
        <v>3.0749039999999996</v>
      </c>
    </row>
    <row r="209" spans="1:11" x14ac:dyDescent="0.35">
      <c r="A209" s="3" t="s">
        <v>60</v>
      </c>
      <c r="B209" s="11">
        <v>0.73</v>
      </c>
      <c r="C209">
        <f>INDEX('[1]Component wise inventories'!B$2:B$170,MATCH($A209,'[1]Component wise inventories'!$A$2:$A$170,0))</f>
        <v>60</v>
      </c>
      <c r="D209" t="str">
        <f>INDEX('[1]Component wise inventories'!H$2:H$170,MATCH($A209,'[1]Component wise inventories'!$A$2:$A$170,0))</f>
        <v>foam glass gravel</v>
      </c>
      <c r="E209">
        <f>INDEX('[1]Component wise inventories'!I$2:I$170,MATCH($A209,'[1]Component wise inventories'!$A$2:$A$170,0))</f>
        <v>150</v>
      </c>
      <c r="F209">
        <v>130</v>
      </c>
      <c r="G209" t="str">
        <f>INDEX('[1]Component wise inventories'!J$2:J$170,MATCH($A209,'[1]Component wise inventories'!$A$2:$A$170,0))</f>
        <v xml:space="preserve">kg </v>
      </c>
      <c r="H209">
        <f>INDEX('[1]Component wise inventories'!K$2:K$170,MATCH($A209,'[1]Component wise inventories'!$A$2:$A$170,0))</f>
        <v>0.155</v>
      </c>
      <c r="I209">
        <f t="shared" ref="I209:I210" si="142">B209*F209*H209*B$1/C209/B$1</f>
        <v>0.24515833333333331</v>
      </c>
      <c r="J209">
        <f>F209*B209*B$5*B$1/C209/1000</f>
        <v>81.057885999999996</v>
      </c>
    </row>
    <row r="210" spans="1:11" x14ac:dyDescent="0.35">
      <c r="A210" s="3" t="s">
        <v>55</v>
      </c>
      <c r="B210" s="11">
        <v>0.05</v>
      </c>
      <c r="C210">
        <f>INDEX('[1]Component wise inventories'!B$2:B$170,MATCH($A210,'[1]Component wise inventories'!$A$2:$A$170,0))</f>
        <v>30</v>
      </c>
      <c r="D210" t="str">
        <f>INDEX('[1]Component wise inventories'!H$2:H$170,MATCH($A210,'[1]Component wise inventories'!$A$2:$A$170,0))</f>
        <v>Polyethylene fleece (PE)</v>
      </c>
      <c r="E210">
        <f>INDEX('[1]Component wise inventories'!I$2:I$170,MATCH($A210,'[1]Component wise inventories'!$A$2:$A$170,0))</f>
        <v>920</v>
      </c>
      <c r="F210">
        <f>E210</f>
        <v>920</v>
      </c>
      <c r="G210" t="str">
        <f>INDEX('[1]Component wise inventories'!J$2:J$170,MATCH($A210,'[1]Component wise inventories'!$A$2:$A$170,0))</f>
        <v xml:space="preserve">kg </v>
      </c>
      <c r="H210">
        <f>INDEX('[1]Component wise inventories'!K$2:K$170,MATCH($A210,'[1]Component wise inventories'!$A$2:$A$170,0))</f>
        <v>3.0895000000000001</v>
      </c>
      <c r="I210">
        <f t="shared" si="142"/>
        <v>4.7372333333333341</v>
      </c>
      <c r="J210">
        <f>F210*B210*B$5*B$1/C210/1000</f>
        <v>78.580880000000022</v>
      </c>
    </row>
    <row r="211" spans="1:11" x14ac:dyDescent="0.35">
      <c r="A211" s="3" t="s">
        <v>57</v>
      </c>
      <c r="B211" s="11">
        <v>0.06</v>
      </c>
      <c r="C211" s="31">
        <v>60</v>
      </c>
      <c r="D211">
        <f>INDEX('[1]Component wise inventories'!H$2:H$170,MATCH($A211,'[1]Component wise inventories'!$A$2:$A$170,0))</f>
        <v>0</v>
      </c>
      <c r="E211">
        <f>INDEX('[1]Component wise inventories'!I$2:I$170,MATCH($A211,'[1]Component wise inventories'!$A$2:$A$170,0))</f>
        <v>0</v>
      </c>
      <c r="F211">
        <f t="shared" ref="F211" si="143">E211</f>
        <v>0</v>
      </c>
      <c r="G211">
        <f>INDEX('[1]Component wise inventories'!J$2:J$170,MATCH($A211,'[1]Component wise inventories'!$A$2:$A$170,0))</f>
        <v>0</v>
      </c>
      <c r="H211">
        <f>INDEX('[1]Component wise inventories'!K$2:K$170,MATCH($A211,'[1]Component wise inventories'!$A$2:$A$170,0))</f>
        <v>0</v>
      </c>
      <c r="I211" s="31">
        <v>0</v>
      </c>
      <c r="J211">
        <f t="shared" ref="J211" si="144">F211*B211*B$5*B$1/C211/1000</f>
        <v>0</v>
      </c>
    </row>
    <row r="212" spans="1:11" x14ac:dyDescent="0.35">
      <c r="I212" s="19">
        <f>SUM(I207:I211)</f>
        <v>5.703991666666667</v>
      </c>
    </row>
    <row r="213" spans="1:11" x14ac:dyDescent="0.35">
      <c r="A213" s="1" t="s">
        <v>11</v>
      </c>
      <c r="B213" s="56" t="s">
        <v>61</v>
      </c>
    </row>
    <row r="214" spans="1:11" x14ac:dyDescent="0.35">
      <c r="A214" s="1" t="s">
        <v>13</v>
      </c>
      <c r="B214" s="11">
        <v>43</v>
      </c>
    </row>
    <row r="215" spans="1:11" x14ac:dyDescent="0.35">
      <c r="A215" s="1" t="s">
        <v>62</v>
      </c>
      <c r="C215">
        <f>INDEX('[1]Component wise inventories'!B$2:B$205,MATCH($A215,'[1]Component wise inventories'!$A$2:$A$205,0))</f>
        <v>30</v>
      </c>
      <c r="D215" t="str">
        <f>INDEX('[1]Component wise inventories'!H$2:H$205,MATCH($A215,'[1]Component wise inventories'!$A$2:$A$205,0))</f>
        <v>Exterior door, wood, aluminium-clad</v>
      </c>
      <c r="E215" t="str">
        <f>INDEX('[1]Component wise inventories'!I$2:I$205,MATCH($A215,'[1]Component wise inventories'!$A$2:$A$205,0))</f>
        <v xml:space="preserve">- </v>
      </c>
      <c r="F215" t="str">
        <f>E215</f>
        <v xml:space="preserve">- </v>
      </c>
      <c r="G215" t="str">
        <f>INDEX('[1]Component wise inventories'!J$2:J$205,MATCH($A215,'[1]Component wise inventories'!$A$2:$A$205,0))</f>
        <v xml:space="preserve">m2 </v>
      </c>
      <c r="H215">
        <f>INDEX('[1]Component wise inventories'!K$2:K$205,MATCH($A215,'[1]Component wise inventories'!$A$2:$A$205,0))</f>
        <v>77.599999999999994</v>
      </c>
      <c r="I215" s="19">
        <f>H215*B$1/C215/B$1*B214/B223</f>
        <v>8.9482434969160619E-3</v>
      </c>
      <c r="J215"/>
    </row>
    <row r="216" spans="1:11" x14ac:dyDescent="0.35">
      <c r="C216"/>
      <c r="D216"/>
      <c r="E216"/>
      <c r="F216"/>
      <c r="G216"/>
      <c r="H216"/>
      <c r="I216"/>
      <c r="J216"/>
    </row>
    <row r="217" spans="1:11" x14ac:dyDescent="0.35">
      <c r="A217" s="1" t="s">
        <v>11</v>
      </c>
      <c r="B217" s="56" t="s">
        <v>63</v>
      </c>
    </row>
    <row r="218" spans="1:11" x14ac:dyDescent="0.35">
      <c r="A218" s="1" t="s">
        <v>64</v>
      </c>
      <c r="B218" s="11">
        <v>3928</v>
      </c>
    </row>
    <row r="219" spans="1:11" x14ac:dyDescent="0.35">
      <c r="A219" s="1" t="s">
        <v>65</v>
      </c>
      <c r="C219">
        <f>INDEX('[1]Component wise inventories'!B$2:B$194,MATCH($A219,'[1]Component wise inventories'!$A$2:$A$189,0))</f>
        <v>30</v>
      </c>
      <c r="D219" t="str">
        <f>INDEX('[1]Component wise inventories'!H$2:H$194,MATCH($A219,'[1]Component wise inventories'!$A$2:$A$189,0))</f>
        <v>'window frame production, wood-metal, U=1.6 W/m2K' (kilogram, RoW, None)</v>
      </c>
      <c r="E219">
        <f>INDEX('[1]Component wise inventories'!I$2:I$194,MATCH($A219,'[1]Component wise inventories'!$A$2:$A$189,0))</f>
        <v>83.4</v>
      </c>
      <c r="F219">
        <f>E219</f>
        <v>83.4</v>
      </c>
      <c r="G219" t="str">
        <f>INDEX('[1]Component wise inventories'!J$2:J$194,MATCH($A219,'[1]Component wise inventories'!$A$2:$A$189,0))</f>
        <v>kg</v>
      </c>
      <c r="H219">
        <f>INDEX('[1]Component wise inventories'!K$2:K$194,MATCH($A219,'[1]Component wise inventories'!$A$2:$A$189,0))</f>
        <v>0.13719999999999999</v>
      </c>
      <c r="I219">
        <f>F219*H219*B$1/C219/B$1*K219</f>
        <v>7.6283199999999995E-2</v>
      </c>
      <c r="J219"/>
      <c r="K219" s="23">
        <v>0.2</v>
      </c>
    </row>
    <row r="220" spans="1:11" x14ac:dyDescent="0.35">
      <c r="C220">
        <v>30</v>
      </c>
      <c r="D220" t="s">
        <v>291</v>
      </c>
      <c r="E220" t="s">
        <v>110</v>
      </c>
      <c r="F220" t="s">
        <v>110</v>
      </c>
      <c r="G220" t="s">
        <v>111</v>
      </c>
      <c r="H220">
        <v>58.9</v>
      </c>
      <c r="I220">
        <f>H220*B$1/C220/B$1*K220</f>
        <v>1.5706666666666669</v>
      </c>
      <c r="J220"/>
      <c r="K220" s="23">
        <v>0.8</v>
      </c>
    </row>
    <row r="221" spans="1:11" x14ac:dyDescent="0.35">
      <c r="A221" s="1" t="s">
        <v>11</v>
      </c>
      <c r="B221" s="56" t="s">
        <v>66</v>
      </c>
      <c r="I221" s="19">
        <f>SUM(I219:I220)</f>
        <v>1.6469498666666669</v>
      </c>
    </row>
    <row r="222" spans="1:11" x14ac:dyDescent="0.35">
      <c r="A222" s="1" t="s">
        <v>67</v>
      </c>
      <c r="B222" s="11">
        <v>111</v>
      </c>
    </row>
    <row r="223" spans="1:11" x14ac:dyDescent="0.35">
      <c r="A223" s="1" t="s">
        <v>68</v>
      </c>
      <c r="B223" s="11">
        <v>12430</v>
      </c>
    </row>
    <row r="224" spans="1:11" x14ac:dyDescent="0.35">
      <c r="A224" s="1" t="s">
        <v>69</v>
      </c>
      <c r="C224"/>
      <c r="D224" t="str">
        <f>INDEX('[1]Component wise inventories'!H$2:H$194,MATCH($A224,'[1]Component wise inventories'!$A$2:$A$189,0))</f>
        <v>'market for electricity, low voltage'</v>
      </c>
      <c r="E224">
        <f>INDEX('[1]Component wise inventories'!I$2:I$194,MATCH($A224,'[1]Component wise inventories'!$A$2:$A$189,0))</f>
        <v>0</v>
      </c>
      <c r="F224">
        <f>E224</f>
        <v>0</v>
      </c>
      <c r="G224" t="str">
        <f>INDEX('[1]Component wise inventories'!J$2:J$194,MATCH($A224,'[1]Component wise inventories'!$A$2:$A$189,0))</f>
        <v>kWh</v>
      </c>
      <c r="H224">
        <f>INDEX('[1]Component wise inventories'!K$2:K$194,MATCH($A224,'[1]Component wise inventories'!$A$2:$A$189,0))</f>
        <v>4.4990000000000002E-2</v>
      </c>
      <c r="I224" s="19">
        <f>H224*B222*3500/B223</f>
        <v>1.4061637168141594</v>
      </c>
    </row>
    <row r="227" spans="1:10" x14ac:dyDescent="0.35">
      <c r="A227" s="1" t="s">
        <v>11</v>
      </c>
      <c r="B227" s="56" t="s">
        <v>70</v>
      </c>
    </row>
    <row r="228" spans="1:10" x14ac:dyDescent="0.35">
      <c r="A228" s="1" t="s">
        <v>71</v>
      </c>
      <c r="B228" s="11">
        <v>73.099999999999994</v>
      </c>
    </row>
    <row r="229" spans="1:10" x14ac:dyDescent="0.35">
      <c r="A229" s="1" t="s">
        <v>72</v>
      </c>
      <c r="B229" s="25" t="s">
        <v>73</v>
      </c>
      <c r="D229" t="str">
        <f>INDEX('[1]Component wise inventories'!H$2:H$205,MATCH($B229,'[1]Component wise inventories'!$A$2:$A$205,0))</f>
        <v>heat production, borehole heat exchanger, brine-water heat pump 10kW</v>
      </c>
      <c r="E229">
        <f>INDEX('[1]Component wise inventories'!I$2:I$205,MATCH($B229,'[1]Component wise inventories'!$A$2:$A$205,0))</f>
        <v>0</v>
      </c>
      <c r="F229">
        <f>E229</f>
        <v>0</v>
      </c>
      <c r="G229" t="str">
        <f>INDEX('[1]Component wise inventories'!J$2:J$205,MATCH($B229,'[1]Component wise inventories'!$A$2:$A$205,0))</f>
        <v>megajoule</v>
      </c>
      <c r="H229">
        <f>INDEX('[1]Component wise inventories'!K$2:K$205,MATCH($B229,'[1]Component wise inventories'!$A$2:$A$205,0))</f>
        <v>8.2799999999999992E-3</v>
      </c>
      <c r="I229" s="19">
        <f>H229*B228</f>
        <v>0.60526799999999992</v>
      </c>
    </row>
    <row r="230" spans="1:10" x14ac:dyDescent="0.35">
      <c r="A230" s="1" t="s">
        <v>74</v>
      </c>
      <c r="B230" s="25" t="s">
        <v>75</v>
      </c>
      <c r="C230"/>
    </row>
    <row r="233" spans="1:10" x14ac:dyDescent="0.35">
      <c r="A233" s="1" t="s">
        <v>11</v>
      </c>
      <c r="B233" s="56" t="s">
        <v>76</v>
      </c>
      <c r="C233"/>
      <c r="D233"/>
      <c r="E233"/>
      <c r="F233"/>
      <c r="G233"/>
      <c r="H233"/>
      <c r="I233"/>
      <c r="J233">
        <f>SUM(J6:J231)*50*2</f>
        <v>1990577.5407</v>
      </c>
    </row>
    <row r="234" spans="1:10" x14ac:dyDescent="0.35">
      <c r="B234" s="11" t="s">
        <v>77</v>
      </c>
      <c r="C234"/>
      <c r="D234" t="str">
        <f>INDEX('[1]Component wise inventories'!H$2:H$205,MATCH($B234,'[1]Component wise inventories'!$A$2:$A$205,0))</f>
        <v>'market for transport, freight, lorry 28 metric ton, fatty acid methyl ester 100%' (ton kilometer, CH, None)</v>
      </c>
      <c r="E234">
        <f>INDEX('[1]Component wise inventories'!I$2:I$205,MATCH($B234,'[1]Component wise inventories'!$A$2:$A$205,0))</f>
        <v>0</v>
      </c>
      <c r="F234">
        <f>E234</f>
        <v>0</v>
      </c>
      <c r="G234">
        <f>INDEX('[1]Component wise inventories'!J$2:J$205,MATCH($B234,'[1]Component wise inventories'!$A$2:$A$205,0))</f>
        <v>0</v>
      </c>
      <c r="H234">
        <f>INDEX('[1]Component wise inventories'!K$2:K$205,MATCH($B234,'[1]Component wise inventories'!$A$2:$A$205,0))</f>
        <v>0.11509999999999999</v>
      </c>
      <c r="I234" s="24">
        <f>J233*H234/B$1/B223</f>
        <v>0.30720766282457762</v>
      </c>
      <c r="J234"/>
    </row>
    <row r="236" spans="1:10" s="11" customFormat="1" x14ac:dyDescent="0.35">
      <c r="A236" s="11" t="s">
        <v>11</v>
      </c>
      <c r="B236" s="56" t="s">
        <v>265</v>
      </c>
    </row>
    <row r="237" spans="1:10" s="11" customFormat="1" x14ac:dyDescent="0.35">
      <c r="A237" s="11" t="s">
        <v>290</v>
      </c>
      <c r="B237" s="11">
        <v>104.13</v>
      </c>
    </row>
    <row r="238" spans="1:10" s="11" customFormat="1" x14ac:dyDescent="0.35">
      <c r="A238" s="11" t="s">
        <v>270</v>
      </c>
      <c r="B238" s="11" t="s">
        <v>272</v>
      </c>
      <c r="D238" t="str">
        <f>INDEX('[1]Component wise inventories'!H$2:H$221,MATCH($B238,'[1]Component wise inventories'!$A$2:$A$221,0))</f>
        <v>heat production, borehole heat exchanger, brine-water heat pump 10kW</v>
      </c>
      <c r="E238">
        <f>INDEX('[1]Component wise inventories'!I$2:I$221,MATCH($B238,'[1]Component wise inventories'!$A$2:$A$221,0))</f>
        <v>0</v>
      </c>
      <c r="F238">
        <f>E238</f>
        <v>0</v>
      </c>
      <c r="G238" t="str">
        <f>INDEX('[1]Component wise inventories'!J$2:J$221,MATCH($B238,'[1]Component wise inventories'!$A$2:$A$221,0))</f>
        <v>megajoule</v>
      </c>
      <c r="H238">
        <f>INDEX('[1]Component wise inventories'!K$2:K$221,MATCH($B238,'[1]Component wise inventories'!$A$2:$A$221,0))</f>
        <v>8.2799999999999992E-3</v>
      </c>
      <c r="I238" s="19">
        <f>H238*B237</f>
        <v>0.86219639999999986</v>
      </c>
    </row>
    <row r="239" spans="1:10" customFormat="1" x14ac:dyDescent="0.35">
      <c r="A239" s="5" t="s">
        <v>271</v>
      </c>
      <c r="B239" s="5" t="s">
        <v>75</v>
      </c>
      <c r="C239" s="5"/>
      <c r="D239" s="5"/>
      <c r="E239" s="5"/>
      <c r="F239" s="5"/>
      <c r="G239" s="5"/>
      <c r="H239" s="5"/>
      <c r="I239" s="5"/>
      <c r="J239" s="5"/>
    </row>
    <row r="240" spans="1:10" customFormat="1" x14ac:dyDescent="0.35">
      <c r="A240" s="5" t="s">
        <v>274</v>
      </c>
      <c r="B240" s="5" t="s">
        <v>273</v>
      </c>
      <c r="C240" s="5"/>
      <c r="D240" s="5"/>
      <c r="E240" s="5"/>
      <c r="F240" s="5"/>
      <c r="G240" s="5"/>
      <c r="H240" s="5"/>
      <c r="I240" s="5"/>
      <c r="J240" s="5"/>
    </row>
    <row r="241" spans="1:10" customForma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customFormat="1" x14ac:dyDescent="0.35">
      <c r="A242" s="11" t="s">
        <v>11</v>
      </c>
      <c r="B242" s="56" t="s">
        <v>293</v>
      </c>
      <c r="C242" s="5"/>
      <c r="D242" s="5"/>
      <c r="E242" s="5"/>
      <c r="F242" s="5"/>
      <c r="G242" s="5"/>
      <c r="H242" s="5"/>
      <c r="I242" s="5"/>
      <c r="J242" s="5"/>
    </row>
    <row r="243" spans="1:10" customFormat="1" x14ac:dyDescent="0.35">
      <c r="A243" s="11" t="s">
        <v>290</v>
      </c>
      <c r="B243" s="5">
        <v>14.4</v>
      </c>
      <c r="C243" s="5"/>
      <c r="D243" s="5"/>
      <c r="E243" s="5"/>
      <c r="F243" s="5"/>
      <c r="G243" s="5"/>
      <c r="H243" s="5"/>
      <c r="I243" s="5"/>
      <c r="J243" s="5"/>
    </row>
    <row r="244" spans="1:10" customFormat="1" x14ac:dyDescent="0.35">
      <c r="A244" s="11" t="s">
        <v>69</v>
      </c>
      <c r="B244" s="5"/>
      <c r="C244" s="5"/>
      <c r="D244" t="str">
        <f>INDEX('[1]Component wise inventories'!H$2:H$194,MATCH($A244,'[1]Component wise inventories'!$A$2:$A$189,0))</f>
        <v>'market for electricity, low voltage'</v>
      </c>
      <c r="E244">
        <f>INDEX('[1]Component wise inventories'!I$2:I$194,MATCH($A244,'[1]Component wise inventories'!$A$2:$A$189,0))</f>
        <v>0</v>
      </c>
      <c r="F244">
        <f>E244</f>
        <v>0</v>
      </c>
      <c r="G244" t="str">
        <f>INDEX('[1]Component wise inventories'!J$2:J$194,MATCH($A244,'[1]Component wise inventories'!$A$2:$A$189,0))</f>
        <v>kWh</v>
      </c>
      <c r="H244">
        <f>INDEX('[1]Component wise inventories'!K$2:K$194,MATCH($A244,'[1]Component wise inventories'!$A$2:$A$189,0))</f>
        <v>4.4990000000000002E-2</v>
      </c>
      <c r="I244" s="19">
        <f>H244*B243</f>
        <v>0.6478560000000001</v>
      </c>
      <c r="J244" s="5"/>
    </row>
    <row r="245" spans="1:10" customForma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customForma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customFormat="1" x14ac:dyDescent="0.35">
      <c r="A247" s="5"/>
      <c r="B247" s="6" t="s">
        <v>118</v>
      </c>
      <c r="C247" s="6" t="s">
        <v>119</v>
      </c>
      <c r="D247" s="5"/>
      <c r="E247" s="5"/>
      <c r="F247" s="5"/>
      <c r="G247" s="5"/>
      <c r="H247" s="5"/>
      <c r="I247" s="5"/>
      <c r="J247" s="5"/>
    </row>
    <row r="248" spans="1:10" customFormat="1" x14ac:dyDescent="0.35">
      <c r="A248" s="5" t="s">
        <v>80</v>
      </c>
      <c r="B248" s="7">
        <v>0.72899999999999998</v>
      </c>
      <c r="C248" s="7">
        <f>AVERAGE(I10,I17,I24)</f>
        <v>0.89940222222222221</v>
      </c>
      <c r="D248" s="5"/>
      <c r="E248" s="5"/>
      <c r="F248" s="5"/>
      <c r="G248" s="5"/>
      <c r="H248" s="5"/>
      <c r="I248" s="5"/>
      <c r="J248" s="5"/>
    </row>
    <row r="249" spans="1:10" customFormat="1" x14ac:dyDescent="0.35">
      <c r="A249" s="5" t="s">
        <v>120</v>
      </c>
      <c r="B249" s="7">
        <v>4.38</v>
      </c>
      <c r="C249" s="7">
        <f>AVERAGE(I137,I129,I120,I110,I102,I93,I83,I75,I67,I59,I51,I42)</f>
        <v>2.0484502499999997</v>
      </c>
      <c r="D249" s="43"/>
      <c r="E249" s="5"/>
      <c r="F249" s="5"/>
      <c r="G249" s="5"/>
      <c r="H249" s="5"/>
      <c r="I249" s="5"/>
      <c r="J249" s="5"/>
    </row>
    <row r="250" spans="1:10" customFormat="1" x14ac:dyDescent="0.35">
      <c r="A250" s="5" t="s">
        <v>121</v>
      </c>
      <c r="B250" s="7">
        <v>1.06</v>
      </c>
      <c r="C250" s="7">
        <f>AVERAGE(I157,I152,I144)</f>
        <v>2.564629222222222</v>
      </c>
      <c r="D250" s="5"/>
      <c r="E250" s="5"/>
      <c r="F250" s="5"/>
      <c r="G250" s="5"/>
      <c r="H250" s="5"/>
      <c r="I250" s="5"/>
      <c r="J250" s="5"/>
    </row>
    <row r="251" spans="1:10" customFormat="1" x14ac:dyDescent="0.35">
      <c r="A251" s="5" t="s">
        <v>122</v>
      </c>
      <c r="B251" s="7">
        <v>0.93200000000000005</v>
      </c>
      <c r="C251" s="7">
        <f>AVERAGE(I181,I175,I169,I163)</f>
        <v>0.77445416666666667</v>
      </c>
      <c r="D251" s="5"/>
      <c r="E251" s="5"/>
      <c r="F251" s="5"/>
      <c r="G251" s="5"/>
      <c r="H251" s="5"/>
      <c r="I251" s="5"/>
      <c r="J251" s="5"/>
    </row>
    <row r="252" spans="1:10" customFormat="1" x14ac:dyDescent="0.35">
      <c r="A252" s="5" t="s">
        <v>106</v>
      </c>
      <c r="B252" s="7">
        <v>3.92</v>
      </c>
      <c r="C252" s="7">
        <f>AVERAGE(I212,I204,I196,I188)</f>
        <v>4.7926416666666665</v>
      </c>
      <c r="D252" s="5"/>
      <c r="E252" s="5"/>
      <c r="F252" s="5"/>
      <c r="G252" s="5"/>
      <c r="H252" s="5"/>
      <c r="I252" s="5"/>
      <c r="J252" s="5"/>
    </row>
    <row r="253" spans="1:10" customFormat="1" x14ac:dyDescent="0.35">
      <c r="A253" s="5" t="s">
        <v>124</v>
      </c>
      <c r="B253" s="7">
        <v>1.04E-2</v>
      </c>
      <c r="C253" s="7">
        <f>I215</f>
        <v>8.9482434969160619E-3</v>
      </c>
      <c r="D253" s="5"/>
      <c r="E253" s="5"/>
      <c r="F253" s="5"/>
      <c r="G253" s="5"/>
      <c r="H253" s="5"/>
      <c r="I253" s="5"/>
      <c r="J253" s="5"/>
    </row>
    <row r="254" spans="1:10" customFormat="1" x14ac:dyDescent="0.35">
      <c r="A254" s="5" t="s">
        <v>123</v>
      </c>
      <c r="B254" s="7">
        <v>1.06</v>
      </c>
      <c r="C254" s="7">
        <f>I221</f>
        <v>1.6469498666666669</v>
      </c>
      <c r="D254" s="5"/>
      <c r="E254" s="5"/>
      <c r="F254" s="5"/>
      <c r="G254" s="5"/>
      <c r="H254" s="5"/>
      <c r="I254" s="5"/>
      <c r="J254" s="5"/>
    </row>
    <row r="255" spans="1:10" customFormat="1" x14ac:dyDescent="0.35">
      <c r="A255" s="5" t="s">
        <v>76</v>
      </c>
      <c r="B255" s="7">
        <v>0.91900000000000004</v>
      </c>
      <c r="C255" s="7">
        <f>I234</f>
        <v>0.30720766282457762</v>
      </c>
      <c r="D255" s="5"/>
      <c r="E255" s="5"/>
      <c r="F255" s="5"/>
      <c r="G255" s="5"/>
      <c r="H255" s="5"/>
      <c r="I255" s="5"/>
      <c r="J255" s="5"/>
    </row>
    <row r="256" spans="1:10" customFormat="1" x14ac:dyDescent="0.35">
      <c r="A256" s="5" t="s">
        <v>296</v>
      </c>
      <c r="B256" s="7">
        <v>2.12</v>
      </c>
      <c r="C256" s="7">
        <f>I238+I224</f>
        <v>2.2683601168141592</v>
      </c>
      <c r="D256" s="5"/>
      <c r="E256" s="5"/>
      <c r="F256" s="5"/>
      <c r="G256" s="5"/>
      <c r="H256" s="5"/>
      <c r="I256" s="5"/>
      <c r="J256" s="5"/>
    </row>
    <row r="257" spans="1:10" customFormat="1" x14ac:dyDescent="0.35">
      <c r="A257" s="5" t="s">
        <v>70</v>
      </c>
      <c r="B257" s="7">
        <v>1.2</v>
      </c>
      <c r="C257" s="7">
        <f>I229</f>
        <v>0.60526799999999992</v>
      </c>
      <c r="D257" s="5"/>
      <c r="E257" s="5"/>
      <c r="F257" s="5"/>
      <c r="G257" s="5"/>
      <c r="H257" s="5"/>
      <c r="I257" s="5"/>
      <c r="J257" s="5"/>
    </row>
    <row r="258" spans="1:10" customFormat="1" x14ac:dyDescent="0.35">
      <c r="A258" s="5" t="s">
        <v>295</v>
      </c>
      <c r="B258" s="7">
        <v>0.40600000000000003</v>
      </c>
      <c r="C258" s="7">
        <f>I244</f>
        <v>0.6478560000000001</v>
      </c>
      <c r="D258" s="5"/>
      <c r="E258" s="5"/>
      <c r="F258" s="5"/>
      <c r="G258" s="5"/>
      <c r="H258" s="5"/>
      <c r="I258" s="5"/>
      <c r="J258" s="5"/>
    </row>
    <row r="259" spans="1:10" customFormat="1" x14ac:dyDescent="0.35">
      <c r="A259" s="1"/>
      <c r="B259" s="7"/>
      <c r="C259" s="7"/>
      <c r="D259" s="5"/>
      <c r="E259" s="5"/>
      <c r="F259" s="5"/>
      <c r="G259" s="5"/>
      <c r="H259" s="5"/>
      <c r="I259" s="5"/>
      <c r="J259" s="5"/>
    </row>
    <row r="260" spans="1:10" customFormat="1" x14ac:dyDescent="0.35">
      <c r="A260" s="5"/>
      <c r="B260" s="5"/>
      <c r="C260" s="7"/>
      <c r="D260" s="5"/>
      <c r="E260" s="5"/>
      <c r="F260" s="5"/>
      <c r="G260" s="5"/>
      <c r="H260" s="5"/>
      <c r="I260" s="5"/>
      <c r="J260" s="5"/>
    </row>
    <row r="261" spans="1:10" customForma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customForma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customForma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customForma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customForma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customForma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</row>
  </sheetData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99" workbookViewId="0">
      <selection activeCell="C136" sqref="C136"/>
    </sheetView>
  </sheetViews>
  <sheetFormatPr defaultRowHeight="14.5" x14ac:dyDescent="0.35"/>
  <cols>
    <col min="1" max="1" width="33.26953125" customWidth="1"/>
    <col min="4" max="4" width="24.26953125" customWidth="1"/>
  </cols>
  <sheetData>
    <row r="1" spans="1:10" x14ac:dyDescent="0.35">
      <c r="A1" t="s">
        <v>78</v>
      </c>
      <c r="B1">
        <v>60</v>
      </c>
    </row>
    <row r="3" spans="1:10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35">
      <c r="A4" t="s">
        <v>79</v>
      </c>
      <c r="B4" s="33" t="s">
        <v>80</v>
      </c>
    </row>
    <row r="5" spans="1:10" x14ac:dyDescent="0.35">
      <c r="A5" t="s">
        <v>13</v>
      </c>
      <c r="B5">
        <v>190.95</v>
      </c>
    </row>
    <row r="6" spans="1:10" x14ac:dyDescent="0.35">
      <c r="A6" t="s">
        <v>14</v>
      </c>
      <c r="B6">
        <v>0.04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0.30833333333333335</v>
      </c>
      <c r="J6">
        <f>F6*B6*B$5*B$1/C6/1000</f>
        <v>28.2606</v>
      </c>
    </row>
    <row r="7" spans="1:10" x14ac:dyDescent="0.35">
      <c r="A7" t="s">
        <v>82</v>
      </c>
      <c r="B7">
        <v>0.22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0.12063333333333334</v>
      </c>
      <c r="J7">
        <f>F7*B7*B$5*B$1/C7/1000</f>
        <v>98.721149999999994</v>
      </c>
    </row>
    <row r="8" spans="1:10" x14ac:dyDescent="0.35">
      <c r="B8">
        <v>0.22</v>
      </c>
      <c r="C8">
        <v>60</v>
      </c>
      <c r="D8" t="s">
        <v>83</v>
      </c>
      <c r="E8">
        <v>80</v>
      </c>
      <c r="F8">
        <v>80</v>
      </c>
      <c r="G8" t="s">
        <v>81</v>
      </c>
      <c r="H8">
        <v>0.68200000000000005</v>
      </c>
      <c r="I8">
        <f>B8*F8*H8*B$1/C8/B$1</f>
        <v>0.20005333333333336</v>
      </c>
      <c r="J8">
        <f>F8*B8*B$5*B$1/C8/1000</f>
        <v>3.3607200000000002</v>
      </c>
    </row>
    <row r="9" spans="1:10" x14ac:dyDescent="0.35">
      <c r="A9" t="s">
        <v>60</v>
      </c>
      <c r="B9">
        <v>0.4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>
        <f>INDEX('[1]Component wise inventories'!I$2:I$170,MATCH($A9,'[1]Component wise inventories'!$A$2:$A$170,0))</f>
        <v>150</v>
      </c>
      <c r="F9">
        <f>275/2</f>
        <v>137.5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>B9*F9*H9*B$1/C9/B$1</f>
        <v>0.14208333333333334</v>
      </c>
      <c r="J9">
        <f>F9*B9*B$5*B$1/C9/1000</f>
        <v>10.50225</v>
      </c>
    </row>
    <row r="10" spans="1:10" x14ac:dyDescent="0.35">
      <c r="I10" s="19">
        <f>SUM(I6:I9)</f>
        <v>0.77110333333333347</v>
      </c>
      <c r="J10" s="34"/>
    </row>
    <row r="12" spans="1:10" x14ac:dyDescent="0.35">
      <c r="A12" t="s">
        <v>79</v>
      </c>
      <c r="B12" s="33" t="s">
        <v>23</v>
      </c>
    </row>
    <row r="13" spans="1:10" x14ac:dyDescent="0.35">
      <c r="A13" t="s">
        <v>13</v>
      </c>
      <c r="B13">
        <v>149.1</v>
      </c>
    </row>
    <row r="14" spans="1:10" x14ac:dyDescent="0.35">
      <c r="A14" t="s">
        <v>14</v>
      </c>
      <c r="B14">
        <v>0.05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Cement subfloor, 85 mm</v>
      </c>
      <c r="E14">
        <f>INDEX('[1]Component wise inventories'!I$2:I$170,MATCH($A14,'[1]Component wise inventories'!$A$2:$A$170,0))</f>
        <v>1850</v>
      </c>
      <c r="F14">
        <f>E14</f>
        <v>1850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0.125</v>
      </c>
      <c r="I14">
        <f t="shared" ref="I14:I19" si="0">B14*F14*H14*B$1/C14/B$1</f>
        <v>0.38541666666666669</v>
      </c>
      <c r="J14">
        <f>F14*B14*B$13*B$1/C14/1000</f>
        <v>27.583500000000001</v>
      </c>
    </row>
    <row r="15" spans="1:10" x14ac:dyDescent="0.35">
      <c r="A15" t="s">
        <v>24</v>
      </c>
      <c r="B15">
        <v>0.22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civil engineering concrete (without reinforcement)</v>
      </c>
      <c r="E15">
        <f>INDEX('[1]Component wise inventories'!I$2:I$170,MATCH($A15,'[1]Component wise inventories'!$A$2:$A$170,0))</f>
        <v>2350</v>
      </c>
      <c r="F15">
        <f>E15</f>
        <v>2350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1.4E-2</v>
      </c>
      <c r="I15">
        <f t="shared" si="0"/>
        <v>0.12063333333333334</v>
      </c>
      <c r="J15">
        <f>F15*B15*B$5*B$1/C15/1000</f>
        <v>98.721149999999994</v>
      </c>
    </row>
    <row r="16" spans="1:10" x14ac:dyDescent="0.35">
      <c r="B16">
        <v>0.22</v>
      </c>
      <c r="C16">
        <v>60</v>
      </c>
      <c r="D16" t="s">
        <v>83</v>
      </c>
      <c r="E16">
        <v>80</v>
      </c>
      <c r="F16">
        <v>80</v>
      </c>
      <c r="G16" t="s">
        <v>81</v>
      </c>
      <c r="H16">
        <v>0.68200000000000005</v>
      </c>
      <c r="I16">
        <f t="shared" si="0"/>
        <v>0.20005333333333336</v>
      </c>
      <c r="J16">
        <f>F16*B16*B$5*B$1/C16/1000</f>
        <v>3.3607200000000002</v>
      </c>
    </row>
    <row r="17" spans="1:11" x14ac:dyDescent="0.35">
      <c r="A17" s="35" t="s">
        <v>84</v>
      </c>
      <c r="B17">
        <v>0.18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'polyurethane production, flexible foam, MDI-based' (kilogram, RoW, None)</v>
      </c>
      <c r="E17">
        <f>INDEX('[1]Component wise inventories'!I$2:I$170,MATCH($A17,'[1]Component wise inventories'!$A$2:$A$170,0))</f>
        <v>30</v>
      </c>
      <c r="F17">
        <f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5.32</v>
      </c>
      <c r="I17">
        <f t="shared" si="0"/>
        <v>0.9575999999999999</v>
      </c>
      <c r="J17">
        <f>F17*B17*B$5*B$1/C17/1000</f>
        <v>2.0622599999999998</v>
      </c>
    </row>
    <row r="18" spans="1:11" x14ac:dyDescent="0.35">
      <c r="A18" t="s">
        <v>85</v>
      </c>
      <c r="B18">
        <v>1.4999999999999999E-2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si="0"/>
        <v>3.0312499999999999E-2</v>
      </c>
      <c r="J18">
        <f>F18*B18*B$5*B$1/C18/1000</f>
        <v>2.7783224999999998</v>
      </c>
      <c r="K18" s="31" t="s">
        <v>86</v>
      </c>
    </row>
    <row r="19" spans="1:11" x14ac:dyDescent="0.35">
      <c r="A19" t="s">
        <v>87</v>
      </c>
      <c r="B19">
        <v>2.0000000000000001E-4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Polyethylene fleece (PE)</v>
      </c>
      <c r="E19">
        <v>80</v>
      </c>
      <c r="F19">
        <f>E19</f>
        <v>80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3.0895000000000001</v>
      </c>
      <c r="I19">
        <f t="shared" si="0"/>
        <v>1.6477333333333336E-3</v>
      </c>
      <c r="J19">
        <f>F19*B19*B$5*B$1/C19/1000</f>
        <v>6.1103999999999993E-3</v>
      </c>
    </row>
    <row r="20" spans="1:11" x14ac:dyDescent="0.35">
      <c r="I20" s="19">
        <f>SUM(I14:I19)</f>
        <v>1.6956635666666666</v>
      </c>
      <c r="J20" s="34"/>
    </row>
    <row r="22" spans="1:11" x14ac:dyDescent="0.35">
      <c r="A22" t="s">
        <v>79</v>
      </c>
      <c r="B22" s="33" t="s">
        <v>27</v>
      </c>
    </row>
    <row r="23" spans="1:11" x14ac:dyDescent="0.35">
      <c r="A23" t="s">
        <v>13</v>
      </c>
      <c r="B23">
        <v>396.9</v>
      </c>
    </row>
    <row r="24" spans="1:11" x14ac:dyDescent="0.35">
      <c r="A24" t="s">
        <v>88</v>
      </c>
      <c r="B24">
        <v>0.16500000000000001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3-layer solid wood panel, PVAc bonded</v>
      </c>
      <c r="E24">
        <f>INDEX('[1]Component wise inventories'!I$2:I$170,MATCH($A24,'[1]Component wise inventories'!$A$2:$A$170,0))</f>
        <v>470</v>
      </c>
      <c r="F24">
        <f>E24</f>
        <v>470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35">
      <c r="A25" t="s">
        <v>14</v>
      </c>
      <c r="B25">
        <v>0.05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Cement subfloor, 85 mm</v>
      </c>
      <c r="E25">
        <f>INDEX('[1]Component wise inventories'!I$2:I$170,MATCH($A25,'[1]Component wise inventories'!$A$2:$A$170,0))</f>
        <v>1850</v>
      </c>
      <c r="F25">
        <f t="shared" ref="F25:F30" si="1">E25</f>
        <v>1850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0.125</v>
      </c>
      <c r="I25">
        <f t="shared" ref="I25:I30" si="2">B25*F25*H25*B$1/C25/B$1</f>
        <v>0.38541666666666669</v>
      </c>
      <c r="J25">
        <f t="shared" ref="J25:J30" si="3">F25*B25*B$23*B$1/C25/1000</f>
        <v>73.426500000000004</v>
      </c>
    </row>
    <row r="26" spans="1:11" x14ac:dyDescent="0.35">
      <c r="A26" t="s">
        <v>25</v>
      </c>
      <c r="B26">
        <v>0.03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Expanded polystyrene (EPS)</v>
      </c>
      <c r="E26">
        <f>INDEX('[1]Component wise inventories'!I$2:I$170,MATCH($A26,'[1]Component wise inventories'!$A$2:$A$170,0))</f>
        <v>30</v>
      </c>
      <c r="F26"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7.64</v>
      </c>
      <c r="I26">
        <f t="shared" si="2"/>
        <v>0.22919999999999999</v>
      </c>
      <c r="J26">
        <f t="shared" si="3"/>
        <v>0.71441999999999983</v>
      </c>
    </row>
    <row r="27" spans="1:11" x14ac:dyDescent="0.35">
      <c r="A27" t="s">
        <v>85</v>
      </c>
      <c r="B27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si="1"/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si="2"/>
        <v>3.0312499999999999E-2</v>
      </c>
      <c r="J27">
        <f t="shared" si="3"/>
        <v>5.7748949999999999</v>
      </c>
    </row>
    <row r="28" spans="1:11" x14ac:dyDescent="0.35">
      <c r="A28" t="s">
        <v>89</v>
      </c>
      <c r="B28">
        <v>0.06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Glued laminated timber, UF bonded, dry area</v>
      </c>
      <c r="E28">
        <f>INDEX('[1]Component wise inventories'!I$2:I$170,MATCH($A28,'[1]Component wise inventories'!$A$2:$A$170,0))</f>
        <v>470</v>
      </c>
      <c r="F28">
        <f t="shared" si="1"/>
        <v>470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90</v>
      </c>
    </row>
    <row r="29" spans="1:11" x14ac:dyDescent="0.35">
      <c r="B29">
        <v>0.06</v>
      </c>
      <c r="C29">
        <v>30</v>
      </c>
      <c r="D29" t="s">
        <v>91</v>
      </c>
      <c r="E29">
        <v>2000</v>
      </c>
      <c r="F29">
        <f t="shared" si="1"/>
        <v>2000</v>
      </c>
      <c r="G29" t="s">
        <v>81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92</v>
      </c>
    </row>
    <row r="30" spans="1:11" x14ac:dyDescent="0.35">
      <c r="A30" t="s">
        <v>87</v>
      </c>
      <c r="B30">
        <v>2.0000000000000001E-4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Polyethylene fleece (PE)</v>
      </c>
      <c r="E30">
        <f>INDEX('[1]Component wise inventories'!I$2:I$170,MATCH($A30,'[1]Component wise inventories'!$A$2:$A$170,0))</f>
        <v>920</v>
      </c>
      <c r="F30">
        <f t="shared" si="1"/>
        <v>920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3.0895000000000001</v>
      </c>
      <c r="I30">
        <f t="shared" si="2"/>
        <v>1.8948933333333331E-2</v>
      </c>
      <c r="J30">
        <f t="shared" si="3"/>
        <v>0.14605919999999997</v>
      </c>
    </row>
    <row r="31" spans="1:11" x14ac:dyDescent="0.35">
      <c r="I31" s="19">
        <f>SUM(I24:I30)</f>
        <v>1.4249148000000003</v>
      </c>
      <c r="J31" s="34"/>
    </row>
    <row r="33" spans="1:11" x14ac:dyDescent="0.35">
      <c r="A33" t="s">
        <v>79</v>
      </c>
      <c r="B33" s="33" t="s">
        <v>39</v>
      </c>
    </row>
    <row r="34" spans="1:11" x14ac:dyDescent="0.35">
      <c r="A34" t="s">
        <v>13</v>
      </c>
      <c r="B34">
        <v>372</v>
      </c>
    </row>
    <row r="35" spans="1:11" x14ac:dyDescent="0.35">
      <c r="A35" t="s">
        <v>93</v>
      </c>
      <c r="B35">
        <v>3.5000000000000003E-2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3-layer solid wood panel, PVAc bonded</v>
      </c>
      <c r="E35">
        <f>INDEX('[1]Component wise inventories'!I$2:I$170,MATCH($A35,'[1]Component wise inventories'!$A$2:$A$170,0))</f>
        <v>470</v>
      </c>
      <c r="F35">
        <f>E35</f>
        <v>470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35">
      <c r="A36" t="s">
        <v>94</v>
      </c>
      <c r="B36">
        <v>2.1999999999999999E-2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Medium density fibreboard (MDF), UF bonded</v>
      </c>
      <c r="E36">
        <f>INDEX('[1]Component wise inventories'!I$2:I$170,MATCH($A36,'[1]Component wise inventories'!$A$2:$A$170,0))</f>
        <v>685</v>
      </c>
      <c r="F36">
        <f t="shared" ref="F36:F41" si="4">E36</f>
        <v>685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1.04</v>
      </c>
      <c r="I36">
        <f>B36*F36*H36*B$1/C36/B$1</f>
        <v>0.52242666666666659</v>
      </c>
      <c r="J36">
        <f>F36*B36*B$34*B$1/C36/1000</f>
        <v>11.212079999999998</v>
      </c>
    </row>
    <row r="37" spans="1:11" x14ac:dyDescent="0.35">
      <c r="A37" t="s">
        <v>44</v>
      </c>
      <c r="B37">
        <v>0.01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gypsum-lime plaster</v>
      </c>
      <c r="E37">
        <f>INDEX('[1]Component wise inventories'!I$2:I$170,MATCH($A37,'[1]Component wise inventories'!$A$2:$A$170,0))</f>
        <v>925</v>
      </c>
      <c r="F37">
        <f t="shared" si="4"/>
        <v>925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0.155</v>
      </c>
      <c r="I37">
        <f>B37*F37*H37*B$1/C37/B$1</f>
        <v>4.779166666666667E-2</v>
      </c>
      <c r="J37">
        <f>F37*B37*B$34*B$1/C37/1000</f>
        <v>6.8819999999999997</v>
      </c>
    </row>
    <row r="38" spans="1:11" x14ac:dyDescent="0.35">
      <c r="A38" t="s">
        <v>96</v>
      </c>
      <c r="B38">
        <v>0.26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Glued laminated timber, UF bonded, dry area</v>
      </c>
      <c r="E38">
        <f>INDEX('[1]Component wise inventories'!I$2:I$170,MATCH($A38,'[1]Component wise inventories'!$A$2:$A$170,0))</f>
        <v>470</v>
      </c>
      <c r="F38">
        <f t="shared" si="4"/>
        <v>470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36">
        <v>0.2</v>
      </c>
    </row>
    <row r="39" spans="1:11" x14ac:dyDescent="0.35">
      <c r="B39">
        <v>0.26</v>
      </c>
      <c r="C39">
        <v>30</v>
      </c>
      <c r="D39" t="s">
        <v>97</v>
      </c>
      <c r="E39">
        <v>60</v>
      </c>
      <c r="F39">
        <v>60</v>
      </c>
      <c r="G39" t="s">
        <v>81</v>
      </c>
      <c r="H39">
        <v>1.1299999999999999</v>
      </c>
      <c r="I39">
        <f>B39*F39*H39*B$1/C39/B$1*K39</f>
        <v>0.47008000000000005</v>
      </c>
      <c r="J39">
        <f>F39*B39*B$34*B$1/C39/1000*K39</f>
        <v>9.2851200000000009</v>
      </c>
      <c r="K39" s="36">
        <v>0.8</v>
      </c>
    </row>
    <row r="40" spans="1:11" x14ac:dyDescent="0.35">
      <c r="A40" t="s">
        <v>98</v>
      </c>
      <c r="B40">
        <v>0.02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Solid wood spruce / fir / larch, air dried, planed</v>
      </c>
      <c r="E40">
        <f>INDEX('[1]Component wise inventories'!I$2:I$170,MATCH($A40,'[1]Component wise inventories'!$A$2:$A$170,0))</f>
        <v>485</v>
      </c>
      <c r="F40">
        <f t="shared" si="4"/>
        <v>485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4.041666666666667E-2</v>
      </c>
      <c r="J40">
        <f>F40*B40*B$34*B$1/C40/1000*K40</f>
        <v>7.216800000000001</v>
      </c>
      <c r="K40" s="36">
        <v>1</v>
      </c>
    </row>
    <row r="41" spans="1:11" x14ac:dyDescent="0.35">
      <c r="A41" t="s">
        <v>99</v>
      </c>
      <c r="B41">
        <v>0.08</v>
      </c>
      <c r="C41">
        <v>30</v>
      </c>
      <c r="D41" t="str">
        <f>INDEX('[1]Component wise inventories'!H$2:H$170,MATCH($A41,'[1]Component wise inventories'!$A$2:$A$170,0))</f>
        <v>Glued laminated timber, UF bonded, dry area</v>
      </c>
      <c r="E41">
        <f>INDEX('[1]Component wise inventories'!I$2:I$170,MATCH($A41,'[1]Component wise inventories'!$A$2:$A$170,0))</f>
        <v>470</v>
      </c>
      <c r="F41">
        <f t="shared" si="4"/>
        <v>470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0.44600000000000001</v>
      </c>
      <c r="I41">
        <f>B41*F41*H41*B$1/C41/B$1*K41</f>
        <v>5.5898666666666666E-2</v>
      </c>
      <c r="J41">
        <f>F41*B41*B$34*B$1/C41/1000*K41</f>
        <v>2.7974400000000004</v>
      </c>
      <c r="K41" s="36">
        <v>0.1</v>
      </c>
    </row>
    <row r="42" spans="1:11" x14ac:dyDescent="0.35">
      <c r="B42">
        <v>0.08</v>
      </c>
      <c r="C42">
        <v>30</v>
      </c>
      <c r="D42" t="s">
        <v>97</v>
      </c>
      <c r="E42">
        <v>60</v>
      </c>
      <c r="F42">
        <v>60</v>
      </c>
      <c r="G42" t="s">
        <v>81</v>
      </c>
      <c r="H42">
        <v>1.1299999999999999</v>
      </c>
      <c r="I42">
        <f>B42*F42*H42*B$1/C42/B$1*K42</f>
        <v>0.16271999999999998</v>
      </c>
      <c r="J42">
        <f>F42*B42*B$34*B$1/C42/1000*K42</f>
        <v>3.2140799999999996</v>
      </c>
      <c r="K42" s="36">
        <v>0.9</v>
      </c>
    </row>
    <row r="43" spans="1:11" x14ac:dyDescent="0.35">
      <c r="I43" s="19">
        <f>SUM(I35:I41)</f>
        <v>1.6433441666666668</v>
      </c>
      <c r="J43" s="34"/>
    </row>
    <row r="45" spans="1:11" x14ac:dyDescent="0.35">
      <c r="A45" t="s">
        <v>79</v>
      </c>
      <c r="B45" s="33" t="s">
        <v>41</v>
      </c>
    </row>
    <row r="46" spans="1:11" x14ac:dyDescent="0.35">
      <c r="A46" t="s">
        <v>13</v>
      </c>
      <c r="B46">
        <v>260</v>
      </c>
    </row>
    <row r="47" spans="1:11" x14ac:dyDescent="0.35">
      <c r="A47" t="s">
        <v>100</v>
      </c>
      <c r="B47">
        <v>3.0000000000000001E-3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hot bitumen</v>
      </c>
      <c r="E47">
        <f>INDEX('[1]Component wise inventories'!I$2:I$170,MATCH($A47,'[1]Component wise inventories'!$A$2:$A$170,0))</f>
        <v>1000</v>
      </c>
      <c r="F47">
        <f>E47</f>
        <v>1000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3.06</v>
      </c>
      <c r="I47">
        <f t="shared" ref="I47:I52" si="5">B47*F47*H47*B$1/C47/B$1</f>
        <v>0.30599999999999999</v>
      </c>
      <c r="J47">
        <f t="shared" ref="J47:J52" si="6">F47*B47*B$46*B$1/C47/1000</f>
        <v>1.56</v>
      </c>
    </row>
    <row r="48" spans="1:11" x14ac:dyDescent="0.35">
      <c r="A48" t="s">
        <v>40</v>
      </c>
      <c r="B48">
        <v>0.25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civil engineering concrete (without reinforcement)</v>
      </c>
      <c r="E48">
        <f>INDEX('[1]Component wise inventories'!I$2:I$170,MATCH($A48,'[1]Component wise inventories'!$A$2:$A$170,0))</f>
        <v>2350</v>
      </c>
      <c r="F48">
        <f>E48</f>
        <v>2350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1.4E-2</v>
      </c>
      <c r="I48">
        <f t="shared" si="5"/>
        <v>0.13708333333333333</v>
      </c>
      <c r="J48">
        <f t="shared" si="6"/>
        <v>152.75</v>
      </c>
    </row>
    <row r="49" spans="1:10" x14ac:dyDescent="0.35">
      <c r="B49">
        <v>0.25</v>
      </c>
      <c r="C49">
        <v>60</v>
      </c>
      <c r="D49" t="s">
        <v>83</v>
      </c>
      <c r="E49">
        <v>60</v>
      </c>
      <c r="F49">
        <v>60</v>
      </c>
      <c r="G49" t="s">
        <v>81</v>
      </c>
      <c r="H49" s="37">
        <v>0.68200000000000005</v>
      </c>
      <c r="I49">
        <f t="shared" si="5"/>
        <v>0.17050000000000001</v>
      </c>
      <c r="J49">
        <f t="shared" si="6"/>
        <v>3.9</v>
      </c>
    </row>
    <row r="50" spans="1:10" x14ac:dyDescent="0.35">
      <c r="A50" t="s">
        <v>101</v>
      </c>
      <c r="B50">
        <v>7.0000000000000007E-2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lean concrete (without reinforcement)</v>
      </c>
      <c r="E50">
        <f>INDEX('[1]Component wise inventories'!I$2:I$170,MATCH($A50,'[1]Component wise inventories'!$A$2:$A$170,0))</f>
        <v>2150</v>
      </c>
      <c r="F50">
        <f>E50</f>
        <v>2150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5.8999999999999997E-2</v>
      </c>
      <c r="I50">
        <f t="shared" si="5"/>
        <v>0.29598333333333338</v>
      </c>
      <c r="J50">
        <f t="shared" si="6"/>
        <v>78.260000000000019</v>
      </c>
    </row>
    <row r="51" spans="1:10" x14ac:dyDescent="0.35">
      <c r="A51" t="s">
        <v>47</v>
      </c>
      <c r="B51">
        <v>0.24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Polystyrene extruded (XPS)</v>
      </c>
      <c r="E51">
        <f>INDEX('[1]Component wise inventories'!I$2:I$170,MATCH($A51,'[1]Component wise inventories'!$A$2:$A$170,0))</f>
        <v>30</v>
      </c>
      <c r="F51">
        <f>E51</f>
        <v>30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14.5</v>
      </c>
      <c r="I51">
        <f t="shared" si="5"/>
        <v>3.4799999999999995</v>
      </c>
      <c r="J51">
        <f t="shared" si="6"/>
        <v>3.7439999999999993</v>
      </c>
    </row>
    <row r="52" spans="1:10" x14ac:dyDescent="0.35">
      <c r="A52" t="s">
        <v>102</v>
      </c>
      <c r="B52">
        <v>1E-3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Polyethylene fleece (PE)</v>
      </c>
      <c r="E52">
        <f>INDEX('[1]Component wise inventories'!I$2:I$170,MATCH($A52,'[1]Component wise inventories'!$A$2:$A$170,0))</f>
        <v>920</v>
      </c>
      <c r="F52">
        <f>E52</f>
        <v>920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3.0895000000000001</v>
      </c>
      <c r="I52">
        <f t="shared" si="5"/>
        <v>9.4744666666666671E-2</v>
      </c>
      <c r="J52">
        <f t="shared" si="6"/>
        <v>0.47840000000000005</v>
      </c>
    </row>
    <row r="53" spans="1:10" x14ac:dyDescent="0.35">
      <c r="I53" s="19">
        <f>SUM(I47:I52)</f>
        <v>4.4843113333333324</v>
      </c>
      <c r="J53" s="34"/>
    </row>
    <row r="55" spans="1:10" x14ac:dyDescent="0.35">
      <c r="A55" t="s">
        <v>79</v>
      </c>
      <c r="B55" s="33" t="s">
        <v>48</v>
      </c>
    </row>
    <row r="56" spans="1:10" x14ac:dyDescent="0.35">
      <c r="A56" t="s">
        <v>13</v>
      </c>
      <c r="B56">
        <v>128.69999999999999</v>
      </c>
    </row>
    <row r="57" spans="1:10" x14ac:dyDescent="0.35">
      <c r="A57" t="s">
        <v>40</v>
      </c>
      <c r="B57">
        <v>0.28000000000000003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civil engineering concrete (without reinforcement)</v>
      </c>
      <c r="E57">
        <f>INDEX('[1]Component wise inventories'!I$2:I$170,MATCH($A57,'[1]Component wise inventories'!$A$2:$A$170,0))</f>
        <v>2350</v>
      </c>
      <c r="F57">
        <f>E57</f>
        <v>2350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35">
      <c r="I58" s="19">
        <f>SUM(I57:I57)</f>
        <v>0.15353333333333335</v>
      </c>
      <c r="J58" s="34"/>
    </row>
    <row r="60" spans="1:10" x14ac:dyDescent="0.35">
      <c r="A60" t="s">
        <v>79</v>
      </c>
      <c r="B60" s="33" t="s">
        <v>49</v>
      </c>
    </row>
    <row r="61" spans="1:10" x14ac:dyDescent="0.35">
      <c r="A61" t="s">
        <v>13</v>
      </c>
      <c r="B61">
        <v>73</v>
      </c>
    </row>
    <row r="62" spans="1:10" x14ac:dyDescent="0.35">
      <c r="A62" t="s">
        <v>103</v>
      </c>
      <c r="B62">
        <v>0.15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sand-lime brick</v>
      </c>
      <c r="E62">
        <f>INDEX('[1]Component wise inventories'!I$2:I$170,MATCH($A62,'[1]Component wise inventories'!$A$2:$A$170,0))</f>
        <v>1400</v>
      </c>
      <c r="F62">
        <f>E62</f>
        <v>1400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35">
      <c r="I63" s="19">
        <f>SUM(I62:I62)</f>
        <v>0.48300000000000004</v>
      </c>
      <c r="J63" s="34"/>
    </row>
    <row r="65" spans="1:11" x14ac:dyDescent="0.35">
      <c r="A65" t="s">
        <v>79</v>
      </c>
      <c r="B65" s="33" t="s">
        <v>50</v>
      </c>
    </row>
    <row r="66" spans="1:11" x14ac:dyDescent="0.35">
      <c r="A66" t="s">
        <v>13</v>
      </c>
      <c r="B66">
        <v>339</v>
      </c>
    </row>
    <row r="67" spans="1:11" x14ac:dyDescent="0.35">
      <c r="A67" t="s">
        <v>44</v>
      </c>
      <c r="B67">
        <v>1.4999999999999999E-2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35">
      <c r="A68" t="s">
        <v>104</v>
      </c>
      <c r="B68">
        <v>1.4999999999999999E-2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7.1687499999999987E-2</v>
      </c>
      <c r="J68">
        <f>F68*B68*B$66*B$1/C68/1000</f>
        <v>9.4072499999999994</v>
      </c>
    </row>
    <row r="69" spans="1:11" x14ac:dyDescent="0.35">
      <c r="B69">
        <v>0.08</v>
      </c>
      <c r="C69">
        <v>30</v>
      </c>
      <c r="D69" t="s">
        <v>97</v>
      </c>
      <c r="E69">
        <v>60</v>
      </c>
      <c r="F69">
        <v>60</v>
      </c>
      <c r="G69" t="s">
        <v>81</v>
      </c>
      <c r="H69">
        <v>1.1299999999999999</v>
      </c>
      <c r="I69">
        <f>B69*F69*H69*B$1/C69/B$1*0.2</f>
        <v>3.6159999999999991E-2</v>
      </c>
      <c r="J69">
        <f>F69*B69*B$66*B$1/C69/1000</f>
        <v>3.2544</v>
      </c>
    </row>
    <row r="70" spans="1:11" x14ac:dyDescent="0.35">
      <c r="A70" t="s">
        <v>105</v>
      </c>
      <c r="B70">
        <v>0.17499999999999999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36">
        <v>0.2</v>
      </c>
    </row>
    <row r="71" spans="1:11" x14ac:dyDescent="0.35">
      <c r="B71">
        <v>0.08</v>
      </c>
      <c r="C71">
        <v>30</v>
      </c>
      <c r="D71" t="s">
        <v>97</v>
      </c>
      <c r="E71">
        <v>60</v>
      </c>
      <c r="F71">
        <v>60</v>
      </c>
      <c r="G71" t="s">
        <v>81</v>
      </c>
      <c r="H71">
        <v>1.1299999999999999</v>
      </c>
      <c r="I71">
        <f>B71*F71*H71*B$1/C71/B$1*0.2</f>
        <v>3.6159999999999991E-2</v>
      </c>
      <c r="J71">
        <f>F71*B71*B$66*B$1/C71/1000</f>
        <v>3.2544</v>
      </c>
    </row>
    <row r="72" spans="1:11" x14ac:dyDescent="0.35">
      <c r="I72" s="19">
        <f>SUM(I67:I71)</f>
        <v>0.46025166666666661</v>
      </c>
      <c r="J72" s="34"/>
    </row>
    <row r="74" spans="1:11" x14ac:dyDescent="0.35">
      <c r="A74" t="s">
        <v>79</v>
      </c>
      <c r="B74" s="33" t="s">
        <v>106</v>
      </c>
    </row>
    <row r="75" spans="1:11" x14ac:dyDescent="0.35">
      <c r="A75" t="s">
        <v>13</v>
      </c>
      <c r="B75">
        <v>287</v>
      </c>
    </row>
    <row r="76" spans="1:11" x14ac:dyDescent="0.35">
      <c r="A76" t="s">
        <v>93</v>
      </c>
      <c r="B76">
        <v>3.5000000000000003E-2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3-layer solid wood panel, PVAc bonded</v>
      </c>
      <c r="E76">
        <f>INDEX('[1]Component wise inventories'!I$2:I$170,MATCH($A76,'[1]Component wise inventories'!$A$2:$A$170,0))</f>
        <v>470</v>
      </c>
      <c r="F76">
        <f>E76</f>
        <v>470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35">
      <c r="A77" t="s">
        <v>107</v>
      </c>
      <c r="B77">
        <v>2.5000000000000001E-2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Polypropylene (PP)</v>
      </c>
      <c r="E77">
        <f>INDEX('[1]Component wise inventories'!I$2:I$170,MATCH($A77,'[1]Component wise inventories'!$A$2:$A$170,0))</f>
        <v>910</v>
      </c>
      <c r="F77">
        <v>110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5.43</v>
      </c>
      <c r="I77">
        <f t="shared" ref="I77:I82" si="7">B77*F77*H77*B$1/C77/B$1</f>
        <v>0.49774999999999997</v>
      </c>
      <c r="J77">
        <f t="shared" ref="J77:J83" si="8">F77*B77*B$75*B$1/C77/1000</f>
        <v>1.5785</v>
      </c>
    </row>
    <row r="78" spans="1:11" x14ac:dyDescent="0.35">
      <c r="B78">
        <v>2.5000000000000001E-2</v>
      </c>
      <c r="C78">
        <v>30</v>
      </c>
      <c r="D78" t="s">
        <v>95</v>
      </c>
      <c r="E78">
        <v>685</v>
      </c>
      <c r="F78">
        <v>685</v>
      </c>
      <c r="G78" t="s">
        <v>81</v>
      </c>
      <c r="H78">
        <v>1.04</v>
      </c>
      <c r="I78">
        <f t="shared" si="7"/>
        <v>0.59366666666666679</v>
      </c>
      <c r="J78">
        <f t="shared" si="8"/>
        <v>9.8297500000000007</v>
      </c>
    </row>
    <row r="79" spans="1:11" x14ac:dyDescent="0.35">
      <c r="A79" t="s">
        <v>108</v>
      </c>
      <c r="B79">
        <v>0.26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Glued laminated timber, UF bonded, dry area</v>
      </c>
      <c r="E79">
        <f>INDEX('[1]Component wise inventories'!I$2:I$170,MATCH($A79,'[1]Component wise inventories'!$A$2:$A$170,0))</f>
        <v>470</v>
      </c>
      <c r="F79">
        <f>E79</f>
        <v>470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0.44600000000000001</v>
      </c>
      <c r="I79">
        <f>B79*F79*H79*B$1/C79/B$1*0.2</f>
        <v>0.3633413333333334</v>
      </c>
      <c r="J79">
        <f t="shared" si="8"/>
        <v>70.142800000000008</v>
      </c>
      <c r="K79" s="36">
        <v>0.2</v>
      </c>
    </row>
    <row r="80" spans="1:11" x14ac:dyDescent="0.35">
      <c r="B80">
        <v>0.08</v>
      </c>
      <c r="C80">
        <v>30</v>
      </c>
      <c r="D80" t="s">
        <v>97</v>
      </c>
      <c r="E80">
        <v>60</v>
      </c>
      <c r="F80">
        <v>60</v>
      </c>
      <c r="G80" t="s">
        <v>81</v>
      </c>
      <c r="H80">
        <v>1.1299999999999999</v>
      </c>
      <c r="I80">
        <f>B80*F80*H80*B$1/C80/B$1*K80</f>
        <v>0.16271999999999998</v>
      </c>
      <c r="J80">
        <f t="shared" si="8"/>
        <v>2.7551999999999999</v>
      </c>
      <c r="K80" s="36">
        <v>0.9</v>
      </c>
    </row>
    <row r="81" spans="1:11" x14ac:dyDescent="0.35">
      <c r="A81" t="s">
        <v>109</v>
      </c>
      <c r="B81">
        <v>7.0000000000000007E-2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Glued laminated timber, UF bonded, dry area</v>
      </c>
      <c r="E81">
        <f>INDEX('[1]Component wise inventories'!I$2:I$170,MATCH($A81,'[1]Component wise inventories'!$A$2:$A$170,0))</f>
        <v>470</v>
      </c>
      <c r="F81">
        <f>E81</f>
        <v>470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0.44600000000000001</v>
      </c>
      <c r="I81">
        <f t="shared" si="7"/>
        <v>0.4891133333333334</v>
      </c>
      <c r="J81">
        <f t="shared" si="8"/>
        <v>18.884600000000002</v>
      </c>
      <c r="K81" s="36">
        <v>1</v>
      </c>
    </row>
    <row r="82" spans="1:11" x14ac:dyDescent="0.35">
      <c r="A82" t="s">
        <v>99</v>
      </c>
      <c r="B82">
        <v>0.08</v>
      </c>
      <c r="C82">
        <f>INDEX('[1]Component wise inventories'!B$2:B$170,MATCH($A82,'[1]Component wise inventories'!$A$2:$A$170,0))</f>
        <v>30</v>
      </c>
      <c r="D82" t="str">
        <f>INDEX('[1]Component wise inventories'!H$2:H$170,MATCH($A82,'[1]Component wise inventories'!$A$2:$A$170,0))</f>
        <v>Glued laminated timber, UF bonded, dry area</v>
      </c>
      <c r="E82">
        <f>INDEX('[1]Component wise inventories'!I$2:I$170,MATCH($A82,'[1]Component wise inventories'!$A$2:$A$170,0))</f>
        <v>470</v>
      </c>
      <c r="F82">
        <f>E82</f>
        <v>470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0.44600000000000001</v>
      </c>
      <c r="I82">
        <f t="shared" si="7"/>
        <v>0.55898666666666663</v>
      </c>
      <c r="J82">
        <f t="shared" si="8"/>
        <v>21.5824</v>
      </c>
      <c r="K82" s="36">
        <v>1</v>
      </c>
    </row>
    <row r="83" spans="1:11" x14ac:dyDescent="0.35">
      <c r="B83">
        <v>0.08</v>
      </c>
      <c r="C83">
        <v>30</v>
      </c>
      <c r="D83" t="s">
        <v>97</v>
      </c>
      <c r="E83">
        <v>60</v>
      </c>
      <c r="F83">
        <v>60</v>
      </c>
      <c r="G83" t="s">
        <v>81</v>
      </c>
      <c r="H83">
        <v>1.1299999999999999</v>
      </c>
      <c r="I83">
        <f>B83*F83*H83*B$1/C83/B$1*K83</f>
        <v>0.16271999999999998</v>
      </c>
      <c r="J83">
        <f t="shared" si="8"/>
        <v>2.7551999999999999</v>
      </c>
      <c r="K83" s="36">
        <v>0.9</v>
      </c>
    </row>
    <row r="84" spans="1:11" x14ac:dyDescent="0.35">
      <c r="I84" s="19">
        <f>SUM(I76:I83)</f>
        <v>2.9716871666666673</v>
      </c>
      <c r="J84" s="34"/>
    </row>
    <row r="85" spans="1:11" x14ac:dyDescent="0.35">
      <c r="A85" t="s">
        <v>79</v>
      </c>
      <c r="B85" s="33" t="s">
        <v>124</v>
      </c>
    </row>
    <row r="86" spans="1:11" x14ac:dyDescent="0.35">
      <c r="A86" t="s">
        <v>13</v>
      </c>
      <c r="B86">
        <v>6.36</v>
      </c>
    </row>
    <row r="87" spans="1:11" x14ac:dyDescent="0.35">
      <c r="A87" t="s">
        <v>62</v>
      </c>
      <c r="C87">
        <f>INDEX('[1]Component wise inventories'!B$2:B$194,MATCH($A87,'[1]Component wise inventories'!$A$2:$A$189,0))</f>
        <v>30</v>
      </c>
      <c r="D87" t="str">
        <f>INDEX('[1]Component wise inventories'!H$2:H$194,MATCH($A87,'[1]Component wise inventories'!$A$2:$A$189,0))</f>
        <v>Exterior door, wood, aluminium-clad</v>
      </c>
      <c r="E87" t="str">
        <f>INDEX('[1]Component wise inventories'!I$2:I$194,MATCH($A87,'[1]Component wise inventories'!$A$2:$A$189,0))</f>
        <v xml:space="preserve">- </v>
      </c>
      <c r="F87" t="str">
        <f>E87</f>
        <v xml:space="preserve">- </v>
      </c>
      <c r="G87" t="str">
        <f>INDEX('[1]Component wise inventories'!J$2:J$194,MATCH($A87,'[1]Component wise inventories'!$A$2:$A$189,0))</f>
        <v xml:space="preserve">m2 </v>
      </c>
      <c r="H87">
        <f>INDEX('[1]Component wise inventories'!K$2:K$194,MATCH($A87,'[1]Component wise inventories'!$A$2:$A$189,0))</f>
        <v>77.599999999999994</v>
      </c>
      <c r="I87" s="19">
        <f>H87*B$1/C87/B$1*B86/B98</f>
        <v>4.6949771689497717E-2</v>
      </c>
      <c r="K87" s="36"/>
    </row>
    <row r="90" spans="1:11" x14ac:dyDescent="0.35">
      <c r="A90" t="s">
        <v>79</v>
      </c>
      <c r="B90" s="33" t="s">
        <v>112</v>
      </c>
    </row>
    <row r="91" spans="1:11" x14ac:dyDescent="0.35">
      <c r="A91" t="s">
        <v>64</v>
      </c>
      <c r="B91" s="38">
        <v>158.97999999999999</v>
      </c>
    </row>
    <row r="92" spans="1:11" x14ac:dyDescent="0.35">
      <c r="A92" t="s">
        <v>65</v>
      </c>
      <c r="C92">
        <f>INDEX('[1]Component wise inventories'!B$2:B$194,MATCH($A92,'[1]Component wise inventories'!$A$2:$A$189,0))</f>
        <v>30</v>
      </c>
      <c r="D92" t="str">
        <f>INDEX('[1]Component wise inventories'!H$2:H$194,MATCH($A92,'[1]Component wise inventories'!$A$2:$A$189,0))</f>
        <v>'window frame production, wood-metal, U=1.6 W/m2K' (kilogram, RoW, None)</v>
      </c>
      <c r="E92">
        <f>INDEX('[1]Component wise inventories'!I$2:I$194,MATCH($A92,'[1]Component wise inventories'!$A$2:$A$189,0))</f>
        <v>83.4</v>
      </c>
      <c r="F92">
        <f>E92</f>
        <v>83.4</v>
      </c>
      <c r="G92" t="str">
        <f>INDEX('[1]Component wise inventories'!J$2:J$194,MATCH($A92,'[1]Component wise inventories'!$A$2:$A$189,0))</f>
        <v>kg</v>
      </c>
      <c r="H92">
        <f>INDEX('[1]Component wise inventories'!K$2:K$194,MATCH($A92,'[1]Component wise inventories'!$A$2:$A$189,0))</f>
        <v>0.13719999999999999</v>
      </c>
      <c r="I92">
        <f>F92*H92*B$1/C92/B$1*K92</f>
        <v>7.6283199999999995E-2</v>
      </c>
      <c r="K92" s="36">
        <v>0.2</v>
      </c>
    </row>
    <row r="93" spans="1:11" x14ac:dyDescent="0.35">
      <c r="C93">
        <v>30</v>
      </c>
      <c r="D93" t="s">
        <v>113</v>
      </c>
      <c r="E93" t="s">
        <v>110</v>
      </c>
      <c r="F93" t="s">
        <v>110</v>
      </c>
      <c r="G93" t="s">
        <v>111</v>
      </c>
      <c r="H93" s="22">
        <v>58</v>
      </c>
      <c r="I93">
        <f>H93*B$1/C93/B$1*K93</f>
        <v>1.5466666666666669</v>
      </c>
      <c r="K93" s="36">
        <v>0.8</v>
      </c>
    </row>
    <row r="94" spans="1:11" x14ac:dyDescent="0.35">
      <c r="B94" s="33"/>
      <c r="I94" s="19">
        <f>SUM(I92:I93)</f>
        <v>1.6229498666666669</v>
      </c>
    </row>
    <row r="96" spans="1:11" x14ac:dyDescent="0.35">
      <c r="A96" t="s">
        <v>79</v>
      </c>
      <c r="B96" s="33" t="s">
        <v>66</v>
      </c>
    </row>
    <row r="97" spans="1:11" x14ac:dyDescent="0.35">
      <c r="A97" t="s">
        <v>67</v>
      </c>
      <c r="B97">
        <v>2</v>
      </c>
    </row>
    <row r="98" spans="1:11" x14ac:dyDescent="0.35">
      <c r="A98" t="s">
        <v>68</v>
      </c>
      <c r="B98">
        <v>350.4</v>
      </c>
    </row>
    <row r="99" spans="1:11" x14ac:dyDescent="0.35">
      <c r="A99" t="s">
        <v>69</v>
      </c>
      <c r="D99" t="str">
        <f>INDEX('[1]Component wise inventories'!H$2:H$194,MATCH($A99,'[1]Component wise inventories'!$A$2:$A$189,0))</f>
        <v>'market for electricity, low voltage'</v>
      </c>
      <c r="E99">
        <f>INDEX('[1]Component wise inventories'!I$2:I$194,MATCH($A99,'[1]Component wise inventories'!$A$2:$A$189,0))</f>
        <v>0</v>
      </c>
      <c r="F99">
        <f>E99</f>
        <v>0</v>
      </c>
      <c r="G99" t="str">
        <f>INDEX('[1]Component wise inventories'!J$2:J$194,MATCH($A99,'[1]Component wise inventories'!$A$2:$A$189,0))</f>
        <v>kWh</v>
      </c>
      <c r="H99">
        <f>INDEX('[1]Component wise inventories'!K$2:K$194,MATCH($A99,'[1]Component wise inventories'!$A$2:$A$189,0))</f>
        <v>4.4990000000000002E-2</v>
      </c>
      <c r="I99" s="19">
        <f>H99*B97*3500/B98</f>
        <v>0.89877283105022843</v>
      </c>
    </row>
    <row r="100" spans="1:11" x14ac:dyDescent="0.35">
      <c r="I100" t="s">
        <v>114</v>
      </c>
    </row>
    <row r="102" spans="1:11" x14ac:dyDescent="0.35">
      <c r="A102" t="s">
        <v>79</v>
      </c>
      <c r="B102" s="33" t="s">
        <v>70</v>
      </c>
    </row>
    <row r="103" spans="1:11" x14ac:dyDescent="0.35">
      <c r="A103" t="s">
        <v>71</v>
      </c>
      <c r="B103">
        <v>75</v>
      </c>
    </row>
    <row r="104" spans="1:11" x14ac:dyDescent="0.35">
      <c r="A104" t="s">
        <v>72</v>
      </c>
      <c r="B104" s="39" t="s">
        <v>115</v>
      </c>
    </row>
    <row r="105" spans="1:11" x14ac:dyDescent="0.35">
      <c r="A105" t="s">
        <v>74</v>
      </c>
      <c r="B105" t="s">
        <v>116</v>
      </c>
      <c r="D105" t="str">
        <f>INDEX('[1]Component wise inventories'!H$2:H$205,MATCH($B105,'[1]Component wise inventories'!$A$2:$A$205,0))</f>
        <v>heat production, wood chips from industry, at furnace 300kW, state-of-the-art 2014' (megajoule, CH, None)</v>
      </c>
      <c r="E105">
        <f>INDEX('[1]Component wise inventories'!I$2:I$205,MATCH($B105,'[1]Component wise inventories'!$A$2:$A$205,0))</f>
        <v>0</v>
      </c>
      <c r="F105">
        <f>E105</f>
        <v>0</v>
      </c>
      <c r="G105">
        <f>INDEX('[1]Component wise inventories'!J$2:J$205,MATCH($B105,'[1]Component wise inventories'!$A$2:$A$205,0))</f>
        <v>0</v>
      </c>
      <c r="H105">
        <f>INDEX('[1]Component wise inventories'!K$2:K$205,MATCH($B105,'[1]Component wise inventories'!$A$2:$A$205,0))</f>
        <v>7.1700000000000002E-3</v>
      </c>
      <c r="I105" s="19">
        <f>H105*B103</f>
        <v>0.53775000000000006</v>
      </c>
    </row>
    <row r="108" spans="1:11" x14ac:dyDescent="0.35">
      <c r="A108" t="s">
        <v>79</v>
      </c>
      <c r="B108" s="33" t="s">
        <v>76</v>
      </c>
      <c r="J108">
        <f>SUM(J6:J106)*50*2</f>
        <v>104996.78649</v>
      </c>
      <c r="K108" t="s">
        <v>117</v>
      </c>
    </row>
    <row r="109" spans="1:11" x14ac:dyDescent="0.35">
      <c r="B109" t="s">
        <v>77</v>
      </c>
      <c r="D109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>
        <f>INDEX('[1]Component wise inventories'!I$2:I$205,MATCH($B109,'[1]Component wise inventories'!$A$2:$A$205,0))</f>
        <v>0</v>
      </c>
      <c r="F109">
        <f>E109</f>
        <v>0</v>
      </c>
      <c r="G109">
        <f>INDEX('[1]Component wise inventories'!J$2:J$205,MATCH($B109,'[1]Component wise inventories'!$A$2:$A$205,0))</f>
        <v>0</v>
      </c>
      <c r="H109">
        <f>INDEX('[1]Component wise inventories'!K$2:K$205,MATCH($B109,'[1]Component wise inventories'!$A$2:$A$205,0))</f>
        <v>0.11509999999999999</v>
      </c>
      <c r="I109" s="24">
        <f>J108*H109/B$1/B98</f>
        <v>0.57482544354066778</v>
      </c>
    </row>
    <row r="111" spans="1:11" s="11" customFormat="1" x14ac:dyDescent="0.35">
      <c r="A111" s="11" t="s">
        <v>11</v>
      </c>
      <c r="B111" s="11" t="s">
        <v>265</v>
      </c>
    </row>
    <row r="112" spans="1:11" s="11" customFormat="1" x14ac:dyDescent="0.35">
      <c r="A112" s="11" t="s">
        <v>290</v>
      </c>
      <c r="B112" s="11">
        <v>167.97</v>
      </c>
    </row>
    <row r="113" spans="1:10" s="11" customFormat="1" x14ac:dyDescent="0.35">
      <c r="A113" s="11" t="s">
        <v>270</v>
      </c>
      <c r="B113" s="5" t="s">
        <v>276</v>
      </c>
      <c r="D113" t="str">
        <f>INDEX('[1]Component wise inventories'!H$2:H$221,MATCH($B113,'[1]Component wise inventories'!$A$2:$A$221,0))</f>
        <v>market for heat, district or industrial, other than natural gas' (megajoule, CH, None)</v>
      </c>
      <c r="E113">
        <f>INDEX('[1]Component wise inventories'!I$2:I$221,MATCH($B113,'[1]Component wise inventories'!$A$2:$A$221,0))</f>
        <v>0</v>
      </c>
      <c r="F113">
        <f>E113</f>
        <v>0</v>
      </c>
      <c r="G113">
        <f>INDEX('[1]Component wise inventories'!J$2:J$221,MATCH($B113,'[1]Component wise inventories'!$A$2:$A$221,0))</f>
        <v>0</v>
      </c>
      <c r="H113">
        <f>INDEX('[1]Component wise inventories'!K$2:K$221,MATCH($B113,'[1]Component wise inventories'!$A$2:$A$221,0))</f>
        <v>2.7000000000000001E-3</v>
      </c>
      <c r="I113" s="19">
        <f>H113*B112</f>
        <v>0.45351900000000001</v>
      </c>
    </row>
    <row r="114" spans="1:10" x14ac:dyDescent="0.35">
      <c r="A114" s="5" t="s">
        <v>271</v>
      </c>
      <c r="B114" s="5" t="s">
        <v>116</v>
      </c>
      <c r="C114" s="5"/>
      <c r="D114" s="5"/>
      <c r="E114" s="5"/>
      <c r="F114" s="5"/>
      <c r="G114" s="5"/>
      <c r="H114" s="5"/>
      <c r="I114" s="5"/>
      <c r="J114" s="5"/>
    </row>
    <row r="115" spans="1:10" x14ac:dyDescent="0.35">
      <c r="A115" s="5" t="s">
        <v>274</v>
      </c>
      <c r="B115" s="25" t="s">
        <v>273</v>
      </c>
      <c r="C115" s="5"/>
      <c r="D115" s="5"/>
      <c r="E115" s="5"/>
      <c r="F115" s="5"/>
      <c r="G115" s="5"/>
      <c r="H115" s="5"/>
      <c r="I115" s="5"/>
      <c r="J115" s="5"/>
    </row>
    <row r="116" spans="1:10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35">
      <c r="A117" s="11" t="s">
        <v>11</v>
      </c>
      <c r="B117" s="56" t="s">
        <v>293</v>
      </c>
      <c r="C117" s="5"/>
      <c r="D117" s="5"/>
      <c r="E117" s="5"/>
      <c r="F117" s="5"/>
      <c r="G117" s="5"/>
      <c r="H117" s="5"/>
      <c r="I117" s="5"/>
      <c r="J117" s="5"/>
    </row>
    <row r="118" spans="1:10" x14ac:dyDescent="0.35">
      <c r="A118" s="11" t="s">
        <v>290</v>
      </c>
      <c r="B118" s="5">
        <v>24</v>
      </c>
      <c r="C118" s="5"/>
      <c r="D118" s="5"/>
      <c r="E118" s="5"/>
      <c r="F118" s="5"/>
      <c r="G118" s="5"/>
      <c r="H118" s="5"/>
      <c r="I118" s="5"/>
      <c r="J118" s="5"/>
    </row>
    <row r="119" spans="1:10" x14ac:dyDescent="0.35">
      <c r="A119" s="11" t="s">
        <v>69</v>
      </c>
      <c r="B119" s="5"/>
      <c r="C119" s="5"/>
      <c r="D119" t="str">
        <f>INDEX('[1]Component wise inventories'!H$2:H$194,MATCH($A119,'[1]Component wise inventories'!$A$2:$A$189,0))</f>
        <v>'market for electricity, low voltage'</v>
      </c>
      <c r="E119">
        <f>INDEX('[1]Component wise inventories'!I$2:I$194,MATCH($A119,'[1]Component wise inventories'!$A$2:$A$189,0))</f>
        <v>0</v>
      </c>
      <c r="F119">
        <f>E119</f>
        <v>0</v>
      </c>
      <c r="G119" t="str">
        <f>INDEX('[1]Component wise inventories'!J$2:J$194,MATCH($A119,'[1]Component wise inventories'!$A$2:$A$189,0))</f>
        <v>kWh</v>
      </c>
      <c r="H119">
        <f>INDEX('[1]Component wise inventories'!K$2:K$194,MATCH($A119,'[1]Component wise inventories'!$A$2:$A$189,0))</f>
        <v>4.4990000000000002E-2</v>
      </c>
      <c r="I119" s="19">
        <f>H119*B118</f>
        <v>1.0797600000000001</v>
      </c>
      <c r="J119" s="5"/>
    </row>
    <row r="124" spans="1:10" x14ac:dyDescent="0.35">
      <c r="B124" s="33" t="s">
        <v>118</v>
      </c>
      <c r="C124" s="33" t="s">
        <v>119</v>
      </c>
    </row>
    <row r="125" spans="1:10" x14ac:dyDescent="0.35">
      <c r="A125" t="s">
        <v>80</v>
      </c>
      <c r="B125" s="40">
        <v>0.72899999999999998</v>
      </c>
      <c r="C125" s="40">
        <f>I10</f>
        <v>0.77110333333333347</v>
      </c>
    </row>
    <row r="126" spans="1:10" x14ac:dyDescent="0.35">
      <c r="A126" t="s">
        <v>120</v>
      </c>
      <c r="B126" s="40">
        <v>2.87</v>
      </c>
      <c r="C126" s="40">
        <f>I20+I31</f>
        <v>3.1205783666666669</v>
      </c>
    </row>
    <row r="127" spans="1:10" x14ac:dyDescent="0.35">
      <c r="A127" t="s">
        <v>121</v>
      </c>
      <c r="B127" s="40">
        <v>6.02</v>
      </c>
      <c r="C127" s="40">
        <f>I43+I53</f>
        <v>6.1276554999999995</v>
      </c>
    </row>
    <row r="128" spans="1:10" x14ac:dyDescent="0.35">
      <c r="A128" t="s">
        <v>122</v>
      </c>
      <c r="B128" s="40">
        <v>1.37</v>
      </c>
      <c r="C128" s="40">
        <f>I58+I63+I72</f>
        <v>1.0967850000000001</v>
      </c>
    </row>
    <row r="129" spans="1:3" x14ac:dyDescent="0.35">
      <c r="A129" t="s">
        <v>106</v>
      </c>
      <c r="B129" s="40">
        <v>2.2999999999999998</v>
      </c>
      <c r="C129" s="40">
        <f>I84</f>
        <v>2.9716871666666673</v>
      </c>
    </row>
    <row r="130" spans="1:3" x14ac:dyDescent="0.35">
      <c r="A130" t="s">
        <v>123</v>
      </c>
      <c r="B130" s="40">
        <v>1.54</v>
      </c>
      <c r="C130" s="40">
        <f>I94</f>
        <v>1.6229498666666669</v>
      </c>
    </row>
    <row r="131" spans="1:3" x14ac:dyDescent="0.35">
      <c r="A131" t="s">
        <v>124</v>
      </c>
      <c r="B131" s="40">
        <v>5.7500000000000002E-2</v>
      </c>
      <c r="C131" s="77">
        <f>I87</f>
        <v>4.6949771689497717E-2</v>
      </c>
    </row>
    <row r="132" spans="1:3" x14ac:dyDescent="0.35">
      <c r="A132" t="s">
        <v>76</v>
      </c>
      <c r="B132" s="40">
        <v>0.70799999999999996</v>
      </c>
      <c r="C132" s="77">
        <f>I109</f>
        <v>0.57482544354066778</v>
      </c>
    </row>
    <row r="133" spans="1:3" x14ac:dyDescent="0.35">
      <c r="A133" s="5" t="s">
        <v>292</v>
      </c>
      <c r="B133" s="40">
        <v>1.19</v>
      </c>
      <c r="C133" s="76">
        <f>I113+I99</f>
        <v>1.3522918310502283</v>
      </c>
    </row>
    <row r="134" spans="1:3" x14ac:dyDescent="0.35">
      <c r="A134" s="5" t="s">
        <v>70</v>
      </c>
      <c r="B134" s="40">
        <v>0.76700000000000002</v>
      </c>
      <c r="C134" s="77">
        <v>0.81</v>
      </c>
    </row>
    <row r="135" spans="1:3" x14ac:dyDescent="0.35">
      <c r="A135" s="5" t="s">
        <v>294</v>
      </c>
      <c r="B135" s="40">
        <v>0.84299999999999997</v>
      </c>
      <c r="C135" s="76">
        <f>I119</f>
        <v>1.0797600000000001</v>
      </c>
    </row>
    <row r="136" spans="1:3" x14ac:dyDescent="0.35">
      <c r="C136" s="7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"/>
  <sheetViews>
    <sheetView topLeftCell="A136" zoomScaleNormal="100" workbookViewId="0">
      <selection activeCell="C162" sqref="C162"/>
    </sheetView>
  </sheetViews>
  <sheetFormatPr defaultColWidth="8.54296875" defaultRowHeight="14.5" x14ac:dyDescent="0.35"/>
  <cols>
    <col min="1" max="1" width="27" style="26" customWidth="1"/>
    <col min="2" max="2" width="17.54296875" style="26" customWidth="1"/>
    <col min="3" max="3" width="8.54296875" style="26"/>
    <col min="4" max="4" width="28.453125" style="26" customWidth="1"/>
    <col min="5" max="16384" width="8.54296875" style="26"/>
  </cols>
  <sheetData>
    <row r="1" spans="1:10" x14ac:dyDescent="0.3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35">
      <c r="A4" s="11" t="s">
        <v>125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35">
      <c r="A5" s="2" t="s">
        <v>13</v>
      </c>
      <c r="B5" s="2">
        <v>103.8</v>
      </c>
    </row>
    <row r="6" spans="1:10" x14ac:dyDescent="0.35">
      <c r="A6" s="2" t="s">
        <v>126</v>
      </c>
      <c r="B6" s="2">
        <v>3.0000000000000001E-3</v>
      </c>
      <c r="C6" s="27">
        <f>INDEX('[1]Component wise inventories'!B$2:B$170,MATCH($A6,'[1]Component wise inventories'!$A$2:$A$170,0))</f>
        <v>60</v>
      </c>
      <c r="D6" s="27" t="str">
        <f>INDEX('[1]Component wise inventories'!H$2:H$170,MATCH($A6,'[1]Component wise inventories'!$A$2:$A$170,0))</f>
        <v>Bitumen emulsion, 1 coat</v>
      </c>
      <c r="E6" s="27">
        <f>INDEX('[1]Component wise inventories'!I$2:I$170,MATCH($A6,'[1]Component wise inventories'!$A$2:$A$170,0))</f>
        <v>0.25</v>
      </c>
      <c r="F6" s="27">
        <f>E6</f>
        <v>0.25</v>
      </c>
      <c r="G6" s="27" t="str">
        <f>INDEX('[1]Component wise inventories'!J$2:J$170,MATCH($A6,'[1]Component wise inventories'!$A$2:$A$170,0))</f>
        <v xml:space="preserve">m2 </v>
      </c>
      <c r="H6" s="27">
        <f>INDEX('[1]Component wise inventories'!K$2:K$170,MATCH($A6,'[1]Component wise inventories'!$A$2:$A$170,0))</f>
        <v>0.70599999999999996</v>
      </c>
      <c r="I6" s="27">
        <f t="shared" ref="I6" si="0">B6*F6*H6*B$1/C6/B$1</f>
        <v>8.8250000000000011E-6</v>
      </c>
      <c r="J6" s="27">
        <f>F6*B6*B$5*B$1/C6/1000</f>
        <v>7.7850000000000008E-5</v>
      </c>
    </row>
    <row r="7" spans="1:10" x14ac:dyDescent="0.35">
      <c r="A7" s="2" t="s">
        <v>127</v>
      </c>
      <c r="B7" s="2">
        <v>0.05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lean concrete (without reinforcement)</v>
      </c>
      <c r="E7" s="27">
        <f>INDEX('[1]Component wise inventories'!I$2:I$170,MATCH($A7,'[1]Component wise inventories'!$A$2:$A$170,0))</f>
        <v>2150</v>
      </c>
      <c r="F7" s="27">
        <f t="shared" ref="F7" si="1">E7</f>
        <v>2150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5.8999999999999997E-2</v>
      </c>
      <c r="I7" s="27">
        <f>B7*F7*H7*B$1/C7/B$1</f>
        <v>0.10570833333333332</v>
      </c>
      <c r="J7" s="27">
        <f t="shared" ref="J7" si="2">F7*B7*B$5*B$1/C7/1000</f>
        <v>11.1585</v>
      </c>
    </row>
    <row r="8" spans="1:10" x14ac:dyDescent="0.35">
      <c r="A8" s="2" t="s">
        <v>15</v>
      </c>
      <c r="B8" s="2">
        <v>0.25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civil engineering concrete (without reinforcement)</v>
      </c>
      <c r="E8" s="27">
        <f>INDEX('[1]Component wise inventories'!I$2:I$170,MATCH($A8,'[1]Component wise inventories'!$A$2:$A$170,0))</f>
        <v>2350</v>
      </c>
      <c r="F8" s="27">
        <f>E8</f>
        <v>2350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1.4E-2</v>
      </c>
      <c r="I8" s="27">
        <f t="shared" ref="I8" si="3">B8*F8*H8*B$1/C8/B$1</f>
        <v>0.13708333333333333</v>
      </c>
      <c r="J8" s="27">
        <f>F8*B8*B$5*B$1/C8/1000</f>
        <v>60.982500000000002</v>
      </c>
    </row>
    <row r="9" spans="1:10" x14ac:dyDescent="0.35">
      <c r="A9" s="2" t="s">
        <v>60</v>
      </c>
      <c r="B9" s="2">
        <v>0.3</v>
      </c>
      <c r="C9" s="27">
        <f>INDEX('[1]Component wise inventories'!B$2:B$170,MATCH($A9,'[1]Component wise inventories'!$A$2:$A$170,0))</f>
        <v>60</v>
      </c>
      <c r="D9" s="27" t="str">
        <f>INDEX('[1]Component wise inventories'!H$2:H$170,MATCH($A9,'[1]Component wise inventories'!$A$2:$A$170,0))</f>
        <v>foam glass gravel</v>
      </c>
      <c r="E9" s="27">
        <f>INDEX('[1]Component wise inventories'!I$2:I$170,MATCH($A9,'[1]Component wise inventories'!$A$2:$A$170,0))</f>
        <v>150</v>
      </c>
      <c r="F9" s="27">
        <f t="shared" ref="F9" si="4">E9</f>
        <v>150</v>
      </c>
      <c r="G9" s="27" t="str">
        <f>INDEX('[1]Component wise inventories'!J$2:J$170,MATCH($A9,'[1]Component wise inventories'!$A$2:$A$170,0))</f>
        <v xml:space="preserve">kg </v>
      </c>
      <c r="H9" s="27">
        <f>INDEX('[1]Component wise inventories'!K$2:K$170,MATCH($A9,'[1]Component wise inventories'!$A$2:$A$170,0))</f>
        <v>0.155</v>
      </c>
      <c r="I9" s="27">
        <f>B9*F9*H9*B$1/C9/B$1</f>
        <v>0.11624999999999999</v>
      </c>
      <c r="J9" s="27">
        <f t="shared" ref="J9" si="5">F9*B9*B$5*B$1/C9/1000</f>
        <v>4.6710000000000003</v>
      </c>
    </row>
    <row r="10" spans="1:10" x14ac:dyDescent="0.35">
      <c r="A10" s="10" t="s">
        <v>128</v>
      </c>
      <c r="B10" s="2">
        <v>0.04</v>
      </c>
      <c r="C10" s="27">
        <f>INDEX('[1]Component wise inventories'!B$2:B$170,MATCH($A10,'[1]Component wise inventories'!$A$2:$A$170,0))</f>
        <v>30</v>
      </c>
      <c r="D10" s="27" t="str">
        <f>INDEX('[1]Component wise inventories'!H$2:H$170,MATCH($A10,'[1]Component wise inventories'!$A$2:$A$170,0))</f>
        <v>rockwool</v>
      </c>
      <c r="E10" s="27">
        <f>INDEX('[1]Component wise inventories'!I$2:I$170,MATCH($A10,'[1]Component wise inventories'!$A$2:$A$170,0))</f>
        <v>60</v>
      </c>
      <c r="F10" s="27">
        <f>E10</f>
        <v>60</v>
      </c>
      <c r="G10" s="27" t="str">
        <f>INDEX('[1]Component wise inventories'!J$2:J$170,MATCH($A10,'[1]Component wise inventories'!$A$2:$A$170,0))</f>
        <v xml:space="preserve">kg </v>
      </c>
      <c r="H10" s="27">
        <f>INDEX('[1]Component wise inventories'!K$2:K$170,MATCH($A10,'[1]Component wise inventories'!$A$2:$A$170,0))</f>
        <v>1.1299999999999999</v>
      </c>
      <c r="I10" s="27">
        <f t="shared" ref="I10:I11" si="6">B10*F10*H10*B$1/C10/B$1</f>
        <v>9.039999999999998E-2</v>
      </c>
      <c r="J10" s="27">
        <f>F10*B10*B$5*B$1/C10/1000</f>
        <v>0.49823999999999996</v>
      </c>
    </row>
    <row r="11" spans="1:10" x14ac:dyDescent="0.35">
      <c r="A11" s="10" t="s">
        <v>98</v>
      </c>
      <c r="B11" s="2">
        <v>0.08</v>
      </c>
      <c r="C11" s="27">
        <f>INDEX('[1]Component wise inventories'!B$2:B$170,MATCH($A11,'[1]Component wise inventories'!$A$2:$A$170,0))</f>
        <v>30</v>
      </c>
      <c r="D11" s="27" t="str">
        <f>INDEX('[1]Component wise inventories'!H$2:H$170,MATCH($A11,'[1]Component wise inventories'!$A$2:$A$170,0))</f>
        <v>Solid wood spruce / fir / larch, air dried, planed</v>
      </c>
      <c r="E11" s="27">
        <f>INDEX('[1]Component wise inventories'!I$2:I$170,MATCH($A11,'[1]Component wise inventories'!$A$2:$A$170,0))</f>
        <v>485</v>
      </c>
      <c r="F11" s="27">
        <f>E11</f>
        <v>485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0.125</v>
      </c>
      <c r="I11" s="27">
        <f t="shared" si="6"/>
        <v>0.16166666666666668</v>
      </c>
      <c r="J11" s="27">
        <f>F11*B11*B$5*B$1/C11/1000</f>
        <v>8.0548800000000007</v>
      </c>
    </row>
    <row r="12" spans="1:10" x14ac:dyDescent="0.35">
      <c r="A12" s="2" t="s">
        <v>87</v>
      </c>
      <c r="B12" s="2">
        <v>4.0000000000000002E-4</v>
      </c>
      <c r="C12" s="27">
        <f>INDEX('[1]Component wise inventories'!B$2:B$170,MATCH($A12,'[1]Component wise inventories'!$A$2:$A$170,0))</f>
        <v>30</v>
      </c>
      <c r="D12" s="27" t="str">
        <f>INDEX('[1]Component wise inventories'!H$2:H$170,MATCH($A12,'[1]Component wise inventories'!$A$2:$A$170,0))</f>
        <v>Polyethylene fleece (PE)</v>
      </c>
      <c r="E12" s="27">
        <f>INDEX('[1]Component wise inventories'!I$2:I$170,MATCH($A12,'[1]Component wise inventories'!$A$2:$A$170,0))</f>
        <v>920</v>
      </c>
      <c r="F12" s="27">
        <f t="shared" ref="F12" si="7">E12</f>
        <v>920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3.0895000000000001</v>
      </c>
      <c r="I12" s="27">
        <f>B12*F12*H12*B$1/C12/B$1</f>
        <v>3.7897866666666662E-2</v>
      </c>
      <c r="J12" s="27">
        <f t="shared" ref="J12" si="8">F12*B12*B$5*B$1/C12/1000</f>
        <v>7.6396800000000001E-2</v>
      </c>
    </row>
    <row r="13" spans="1:10" x14ac:dyDescent="0.35">
      <c r="I13" s="58">
        <f>SUM(I6:I12)</f>
        <v>0.64901502499999997</v>
      </c>
    </row>
    <row r="14" spans="1:10" x14ac:dyDescent="0.35">
      <c r="A14" s="11" t="s">
        <v>125</v>
      </c>
      <c r="B14" s="11" t="s">
        <v>17</v>
      </c>
    </row>
    <row r="15" spans="1:10" x14ac:dyDescent="0.35">
      <c r="A15" s="2" t="s">
        <v>13</v>
      </c>
      <c r="B15" s="2">
        <v>59.6</v>
      </c>
      <c r="C15" s="27"/>
      <c r="D15" s="27"/>
      <c r="E15" s="27"/>
      <c r="F15" s="27"/>
      <c r="G15" s="27"/>
      <c r="H15" s="27"/>
      <c r="I15" s="27"/>
      <c r="J15" s="27"/>
    </row>
    <row r="16" spans="1:10" x14ac:dyDescent="0.35">
      <c r="A16" s="2" t="s">
        <v>15</v>
      </c>
      <c r="B16" s="2">
        <v>0.25</v>
      </c>
      <c r="C16" s="27">
        <f>INDEX('[1]Component wise inventories'!B$2:B$170,MATCH($A16,'[1]Component wise inventories'!$A$2:$A$170,0))</f>
        <v>60</v>
      </c>
      <c r="D16" s="27" t="str">
        <f>INDEX('[1]Component wise inventories'!H$2:H$170,MATCH($A16,'[1]Component wise inventories'!$A$2:$A$170,0))</f>
        <v>civil engineering concrete (without reinforcement)</v>
      </c>
      <c r="E16" s="27">
        <f>INDEX('[1]Component wise inventories'!I$2:I$170,MATCH($A16,'[1]Component wise inventories'!$A$2:$A$170,0))</f>
        <v>2350</v>
      </c>
      <c r="F16" s="27">
        <f t="shared" ref="F16" si="9">E16</f>
        <v>2350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1.4E-2</v>
      </c>
      <c r="I16" s="27">
        <f>B16*F16*H16*B$1/C16/B$1</f>
        <v>0.13708333333333333</v>
      </c>
      <c r="J16" s="27">
        <f t="shared" ref="J16" si="10">F16*B16*B$5*B$1/C16/1000</f>
        <v>60.982500000000002</v>
      </c>
    </row>
    <row r="17" spans="1:10" x14ac:dyDescent="0.35">
      <c r="A17" s="2" t="s">
        <v>60</v>
      </c>
      <c r="B17" s="2">
        <v>0.3</v>
      </c>
      <c r="C17" s="27">
        <f>INDEX('[1]Component wise inventories'!B$2:B$170,MATCH($A17,'[1]Component wise inventories'!$A$2:$A$170,0))</f>
        <v>60</v>
      </c>
      <c r="D17" s="27" t="str">
        <f>INDEX('[1]Component wise inventories'!H$2:H$170,MATCH($A17,'[1]Component wise inventories'!$A$2:$A$170,0))</f>
        <v>foam glass gravel</v>
      </c>
      <c r="E17" s="27">
        <f>INDEX('[1]Component wise inventories'!I$2:I$170,MATCH($A17,'[1]Component wise inventories'!$A$2:$A$170,0))</f>
        <v>150</v>
      </c>
      <c r="F17" s="27">
        <f>E17</f>
        <v>150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0.155</v>
      </c>
      <c r="I17" s="27">
        <f t="shared" ref="I17" si="11">B17*F17*H17*B$1/C17/B$1</f>
        <v>0.11624999999999999</v>
      </c>
      <c r="J17" s="27">
        <f>F17*B17*B$5*B$1/C17/1000</f>
        <v>4.6710000000000003</v>
      </c>
    </row>
    <row r="18" spans="1:10" x14ac:dyDescent="0.35">
      <c r="A18" s="2" t="s">
        <v>87</v>
      </c>
      <c r="B18" s="2">
        <v>2.0000000000000001E-4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Polyethylene fleece (PE)</v>
      </c>
      <c r="E18" s="27">
        <f>INDEX('[1]Component wise inventories'!I$2:I$170,MATCH($A18,'[1]Component wise inventories'!$A$2:$A$170,0))</f>
        <v>920</v>
      </c>
      <c r="F18" s="27">
        <f t="shared" ref="F18" si="12">E18</f>
        <v>920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3.0895000000000001</v>
      </c>
      <c r="I18" s="27">
        <f>B18*F18*H18*B$1/C18/B$1</f>
        <v>1.8948933333333331E-2</v>
      </c>
      <c r="J18" s="27">
        <f t="shared" ref="J18" si="13">F18*B18*B$5*B$1/C18/1000</f>
        <v>3.81984E-2</v>
      </c>
    </row>
    <row r="19" spans="1:10" x14ac:dyDescent="0.35">
      <c r="I19" s="58">
        <f>SUM(I16:I18)</f>
        <v>0.27228226666666661</v>
      </c>
    </row>
    <row r="20" spans="1:10" x14ac:dyDescent="0.35">
      <c r="A20" s="11" t="s">
        <v>125</v>
      </c>
      <c r="B20" s="11" t="s">
        <v>23</v>
      </c>
    </row>
    <row r="21" spans="1:10" x14ac:dyDescent="0.35">
      <c r="A21" s="2" t="s">
        <v>13</v>
      </c>
      <c r="B21" s="2">
        <v>161.19999999999999</v>
      </c>
      <c r="C21" s="27"/>
      <c r="D21" s="27"/>
      <c r="E21" s="27"/>
      <c r="F21" s="27"/>
      <c r="G21" s="27"/>
      <c r="H21" s="27"/>
      <c r="I21" s="27"/>
      <c r="J21" s="27"/>
    </row>
    <row r="22" spans="1:10" x14ac:dyDescent="0.35">
      <c r="A22" s="2" t="s">
        <v>14</v>
      </c>
      <c r="B22" s="2">
        <v>0.08</v>
      </c>
      <c r="C22" s="27"/>
      <c r="D22" s="27"/>
      <c r="E22" s="27"/>
      <c r="F22" s="27"/>
      <c r="G22" s="27"/>
      <c r="H22" s="27"/>
      <c r="I22" s="27"/>
      <c r="J22" s="27"/>
    </row>
    <row r="23" spans="1:10" x14ac:dyDescent="0.35">
      <c r="A23" s="2" t="s">
        <v>94</v>
      </c>
      <c r="B23" s="2">
        <v>1.4999999999999999E-2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Medium density fibreboard (MDF), UF bonded</v>
      </c>
      <c r="E23" s="27">
        <f>INDEX('[1]Component wise inventories'!I$2:I$170,MATCH($A23,'[1]Component wise inventories'!$A$2:$A$170,0))</f>
        <v>685</v>
      </c>
      <c r="F23" s="27">
        <f t="shared" ref="F23" si="14">E23</f>
        <v>685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1.04</v>
      </c>
      <c r="I23" s="27">
        <f>B23*F23*H23*B$1/C23/B$1</f>
        <v>0.35620000000000002</v>
      </c>
      <c r="J23" s="27">
        <f t="shared" ref="J23" si="15">F23*B23*B$5*B$1/C23/1000</f>
        <v>2.1330900000000002</v>
      </c>
    </row>
    <row r="24" spans="1:10" x14ac:dyDescent="0.35">
      <c r="A24" s="2" t="s">
        <v>129</v>
      </c>
      <c r="B24" s="2">
        <v>0.27500000000000002</v>
      </c>
      <c r="C24" s="27">
        <f>INDEX('[1]Component wise inventories'!B$2:B$170,MATCH($A24,'[1]Component wise inventories'!$A$2:$A$170,0))</f>
        <v>60</v>
      </c>
      <c r="D24" s="27" t="str">
        <f>INDEX('[1]Component wise inventories'!H$2:H$170,MATCH($A24,'[1]Component wise inventories'!$A$2:$A$170,0))</f>
        <v>'plywood production' (kilogram, RER, None)</v>
      </c>
      <c r="E24" s="27">
        <f>INDEX('[1]Component wise inventories'!I$2:I$170,MATCH($A24,'[1]Component wise inventories'!$A$2:$A$170,0))</f>
        <v>500</v>
      </c>
      <c r="F24" s="27">
        <f>E24</f>
        <v>500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0.17</v>
      </c>
      <c r="I24" s="27">
        <f t="shared" ref="I24" si="16">B24*F24*H24*B$1/C24/B$1</f>
        <v>0.38958333333333334</v>
      </c>
      <c r="J24" s="27">
        <f>F24*B24*B$5*B$1/C24/1000</f>
        <v>14.272500000000001</v>
      </c>
    </row>
    <row r="25" spans="1:10" x14ac:dyDescent="0.35">
      <c r="A25" s="2"/>
      <c r="B25" s="2"/>
      <c r="C25" s="27"/>
      <c r="D25" s="27"/>
      <c r="E25" s="27"/>
      <c r="F25" s="27"/>
      <c r="G25" s="27"/>
      <c r="H25" s="27"/>
      <c r="I25" s="27"/>
      <c r="J25" s="27"/>
    </row>
    <row r="26" spans="1:10" x14ac:dyDescent="0.35">
      <c r="A26" s="2" t="s">
        <v>26</v>
      </c>
      <c r="B26" s="2">
        <v>0.03</v>
      </c>
      <c r="C26" s="27">
        <f>INDEX('[1]Component wise inventories'!B$2:B$170,MATCH($A26,'[1]Component wise inventories'!$A$2:$A$170,0))</f>
        <v>60</v>
      </c>
      <c r="D26" s="27" t="str">
        <f>INDEX('[1]Component wise inventories'!H$2:H$170,MATCH($A26,'[1]Component wise inventories'!$A$2:$A$170,0))</f>
        <v>glass wool</v>
      </c>
      <c r="E26" s="27">
        <f>INDEX('[1]Component wise inventories'!I$2:I$170,MATCH($A26,'[1]Component wise inventories'!$A$2:$A$170,0))</f>
        <v>30</v>
      </c>
      <c r="F26" s="27">
        <f t="shared" ref="F26" si="17">E26</f>
        <v>30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1.1299999999999999</v>
      </c>
      <c r="I26" s="27">
        <f>B26*F26*H26*B$1/C26/B$1</f>
        <v>1.695E-2</v>
      </c>
      <c r="J26" s="27">
        <f t="shared" ref="J26" si="18">F26*B26*B$5*B$1/C26/1000</f>
        <v>9.3419999999999989E-2</v>
      </c>
    </row>
    <row r="27" spans="1:10" x14ac:dyDescent="0.35">
      <c r="I27" s="58">
        <f>SUM(I3:I26)</f>
        <v>2.6053279166666665</v>
      </c>
    </row>
    <row r="28" spans="1:10" x14ac:dyDescent="0.35">
      <c r="A28" s="11" t="s">
        <v>125</v>
      </c>
      <c r="B28" s="11" t="s">
        <v>27</v>
      </c>
    </row>
    <row r="29" spans="1:10" x14ac:dyDescent="0.35">
      <c r="A29" s="2" t="s">
        <v>13</v>
      </c>
      <c r="B29" s="2">
        <v>76.2</v>
      </c>
      <c r="C29" s="27"/>
      <c r="D29" s="27"/>
      <c r="E29" s="27"/>
      <c r="F29" s="27"/>
      <c r="G29" s="27"/>
      <c r="H29" s="27"/>
      <c r="I29" s="27"/>
      <c r="J29" s="27"/>
    </row>
    <row r="30" spans="1:10" x14ac:dyDescent="0.35">
      <c r="A30" s="2" t="s">
        <v>14</v>
      </c>
      <c r="B30" s="2">
        <v>0.08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Cement subfloor, 85 mm</v>
      </c>
      <c r="E30" s="27">
        <f>INDEX('[1]Component wise inventories'!I$2:I$170,MATCH($A30,'[1]Component wise inventories'!$A$2:$A$170,0))</f>
        <v>1850</v>
      </c>
      <c r="F30" s="27">
        <f t="shared" ref="F30" si="19">E30</f>
        <v>1850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0.125</v>
      </c>
      <c r="I30" s="27">
        <f>B30*F30*H30*B$1/C30/B$1</f>
        <v>0.6166666666666667</v>
      </c>
      <c r="J30" s="27">
        <f t="shared" ref="J30" si="20">F30*B30*B$5*B$1/C30/1000</f>
        <v>30.724799999999998</v>
      </c>
    </row>
    <row r="31" spans="1:10" x14ac:dyDescent="0.35">
      <c r="A31" s="2" t="s">
        <v>94</v>
      </c>
      <c r="B31" s="2">
        <v>1.4999999999999999E-2</v>
      </c>
      <c r="C31" s="27">
        <f>INDEX('[1]Component wise inventories'!B$2:B$170,MATCH($A31,'[1]Component wise inventories'!$A$2:$A$170,0))</f>
        <v>30</v>
      </c>
      <c r="D31" s="27" t="str">
        <f>INDEX('[1]Component wise inventories'!H$2:H$170,MATCH($A31,'[1]Component wise inventories'!$A$2:$A$170,0))</f>
        <v>Medium density fibreboard (MDF), UF bonded</v>
      </c>
      <c r="E31" s="27">
        <f>INDEX('[1]Component wise inventories'!I$2:I$170,MATCH($A31,'[1]Component wise inventories'!$A$2:$A$170,0))</f>
        <v>685</v>
      </c>
      <c r="F31" s="27">
        <f>E31</f>
        <v>685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1.04</v>
      </c>
      <c r="I31" s="27">
        <f t="shared" ref="I31" si="21">B31*F31*H31*B$1/C31/B$1</f>
        <v>0.35620000000000002</v>
      </c>
      <c r="J31" s="27">
        <f>F31*B31*B$5*B$1/C31/1000</f>
        <v>2.1330900000000002</v>
      </c>
    </row>
    <row r="32" spans="1:10" x14ac:dyDescent="0.35">
      <c r="A32" s="2" t="s">
        <v>129</v>
      </c>
      <c r="B32" s="2">
        <v>0.27500000000000002</v>
      </c>
      <c r="C32" s="27">
        <f>INDEX('[1]Component wise inventories'!B$2:B$170,MATCH($A32,'[1]Component wise inventories'!$A$2:$A$170,0))</f>
        <v>60</v>
      </c>
      <c r="D32" s="27" t="str">
        <f>INDEX('[1]Component wise inventories'!H$2:H$170,MATCH($A32,'[1]Component wise inventories'!$A$2:$A$170,0))</f>
        <v>'plywood production' (kilogram, RER, None)</v>
      </c>
      <c r="E32" s="27">
        <f>INDEX('[1]Component wise inventories'!I$2:I$170,MATCH($A32,'[1]Component wise inventories'!$A$2:$A$170,0))</f>
        <v>500</v>
      </c>
      <c r="F32" s="27">
        <f t="shared" ref="F32" si="22">E32</f>
        <v>500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0.17</v>
      </c>
      <c r="I32" s="27">
        <f>B32*F32*H32*B$1/C32/B$1</f>
        <v>0.38958333333333334</v>
      </c>
      <c r="J32" s="27">
        <f t="shared" ref="J32" si="23">F32*B32*B$5*B$1/C32/1000</f>
        <v>14.272500000000001</v>
      </c>
    </row>
    <row r="33" spans="1:10" x14ac:dyDescent="0.35">
      <c r="A33" s="2"/>
      <c r="B33" s="2"/>
      <c r="C33" s="27"/>
      <c r="D33" s="27"/>
      <c r="E33" s="27"/>
      <c r="F33" s="27"/>
      <c r="G33" s="27"/>
      <c r="H33" s="27"/>
      <c r="I33" s="27"/>
      <c r="J33" s="27"/>
    </row>
    <row r="34" spans="1:10" x14ac:dyDescent="0.35">
      <c r="A34" s="2" t="s">
        <v>26</v>
      </c>
      <c r="B34" s="2">
        <v>0.04</v>
      </c>
      <c r="C34" s="27">
        <f>INDEX('[1]Component wise inventories'!B$2:B$170,MATCH($A34,'[1]Component wise inventories'!$A$2:$A$170,0))</f>
        <v>60</v>
      </c>
      <c r="D34" s="27" t="str">
        <f>INDEX('[1]Component wise inventories'!H$2:H$170,MATCH($A34,'[1]Component wise inventories'!$A$2:$A$170,0))</f>
        <v>glass wool</v>
      </c>
      <c r="E34" s="27">
        <f>INDEX('[1]Component wise inventories'!I$2:I$170,MATCH($A34,'[1]Component wise inventories'!$A$2:$A$170,0))</f>
        <v>30</v>
      </c>
      <c r="F34" s="27">
        <f>E34</f>
        <v>30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1.1299999999999999</v>
      </c>
      <c r="I34" s="27">
        <f t="shared" ref="I34" si="24">B34*F34*H34*B$1/C34/B$1</f>
        <v>2.2599999999999995E-2</v>
      </c>
      <c r="J34" s="27">
        <f>F34*B34*B$5*B$1/C34/1000</f>
        <v>0.12455999999999999</v>
      </c>
    </row>
    <row r="35" spans="1:10" x14ac:dyDescent="0.35">
      <c r="A35" s="2" t="s">
        <v>130</v>
      </c>
      <c r="B35" s="2">
        <v>1.2500000000000001E-2</v>
      </c>
      <c r="C35" s="27">
        <f>INDEX('[1]Component wise inventories'!B$2:B$170,MATCH($A35,'[1]Component wise inventories'!$A$2:$A$170,0))</f>
        <v>60</v>
      </c>
      <c r="D35" s="27" t="str">
        <f>INDEX('[1]Component wise inventories'!H$2:H$170,MATCH($A35,'[1]Component wise inventories'!$A$2:$A$170,0))</f>
        <v>gypsum fiber board</v>
      </c>
      <c r="E35" s="27">
        <f>INDEX('[1]Component wise inventories'!I$2:I$170,MATCH($A35,'[1]Component wise inventories'!$A$2:$A$170,0))</f>
        <v>1200</v>
      </c>
      <c r="F35" s="27">
        <f t="shared" ref="F35" si="25">E35</f>
        <v>1200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0.53700000000000003</v>
      </c>
      <c r="I35" s="27">
        <f>B35*F35*H35*B$1/C35/B$1</f>
        <v>0.13425000000000001</v>
      </c>
      <c r="J35" s="27">
        <f t="shared" ref="J35" si="26">F35*B35*B$5*B$1/C35/1000</f>
        <v>1.5569999999999999</v>
      </c>
    </row>
    <row r="36" spans="1:10" x14ac:dyDescent="0.35">
      <c r="A36" s="2" t="s">
        <v>131</v>
      </c>
      <c r="B36" s="2">
        <v>0.01</v>
      </c>
      <c r="C36" s="27">
        <f>INDEX('[1]Component wise inventories'!B$2:B$170,MATCH($A36,'[1]Component wise inventories'!$A$2:$A$170,0))</f>
        <v>60</v>
      </c>
      <c r="D36" s="27" t="str">
        <f>INDEX('[1]Component wise inventories'!H$2:H$170,MATCH($A36,'[1]Component wise inventories'!$A$2:$A$170,0))</f>
        <v>Lime-cement/cement-lime plaster</v>
      </c>
      <c r="E36" s="27">
        <f>INDEX('[1]Component wise inventories'!I$2:I$170,MATCH($A36,'[1]Component wise inventories'!$A$2:$A$170,0))</f>
        <v>1550</v>
      </c>
      <c r="F36" s="27">
        <f>E36</f>
        <v>1550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0.247</v>
      </c>
      <c r="I36" s="27">
        <f t="shared" ref="I36" si="27">B36*F36*H36*B$1/C36/B$1</f>
        <v>6.3808333333333328E-2</v>
      </c>
      <c r="J36" s="27">
        <f>F36*B36*B$5*B$1/C36/1000</f>
        <v>1.6088999999999998</v>
      </c>
    </row>
    <row r="37" spans="1:10" x14ac:dyDescent="0.35">
      <c r="A37" s="2" t="s">
        <v>132</v>
      </c>
      <c r="B37" s="2">
        <v>0.16</v>
      </c>
      <c r="C37" s="27">
        <f>INDEX('[1]Component wise inventories'!B$2:B$170,MATCH($A37,'[1]Component wise inventories'!$A$2:$A$170,0))</f>
        <v>30</v>
      </c>
      <c r="D37" s="27" t="str">
        <f>INDEX('[1]Component wise inventories'!H$2:H$170,MATCH($A37,'[1]Component wise inventories'!$A$2:$A$170,0))</f>
        <v>Glued laminated timber, UF bonded, dry area</v>
      </c>
      <c r="E37" s="27">
        <f>INDEX('[1]Component wise inventories'!I$2:I$170,MATCH($A37,'[1]Component wise inventories'!$A$2:$A$170,0))</f>
        <v>470</v>
      </c>
      <c r="F37" s="27">
        <f t="shared" ref="F37" si="28">E37</f>
        <v>470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0.44600000000000001</v>
      </c>
      <c r="I37" s="27">
        <f>B37*F37*H37*B$1/C37/B$1</f>
        <v>1.1179733333333333</v>
      </c>
      <c r="J37" s="27">
        <f t="shared" ref="J37" si="29">F37*B37*B$5*B$1/C37/1000</f>
        <v>15.611520000000001</v>
      </c>
    </row>
    <row r="38" spans="1:10" x14ac:dyDescent="0.35">
      <c r="I38" s="58">
        <f>SUM(I30:I37)</f>
        <v>2.7010816666666666</v>
      </c>
    </row>
    <row r="39" spans="1:10" x14ac:dyDescent="0.35">
      <c r="A39" s="11" t="s">
        <v>125</v>
      </c>
      <c r="B39" s="11" t="s">
        <v>29</v>
      </c>
    </row>
    <row r="40" spans="1:10" x14ac:dyDescent="0.35">
      <c r="A40" s="2" t="s">
        <v>13</v>
      </c>
      <c r="B40" s="2">
        <v>28.4</v>
      </c>
    </row>
    <row r="41" spans="1:10" x14ac:dyDescent="0.35">
      <c r="A41" s="2" t="s">
        <v>133</v>
      </c>
      <c r="B41" s="2">
        <v>0.28999999999999998</v>
      </c>
      <c r="C41" s="27">
        <f>INDEX('[1]Component wise inventories'!B$2:B$170,MATCH($A41,'[1]Component wise inventories'!$A$2:$A$170,0))</f>
        <v>60</v>
      </c>
      <c r="D41" s="27" t="str">
        <f>INDEX('[1]Component wise inventories'!H$2:H$170,MATCH($A41,'[1]Component wise inventories'!$A$2:$A$170,0))</f>
        <v>civil engineering concrete (without reinforcement)</v>
      </c>
      <c r="E41" s="27">
        <f>INDEX('[1]Component wise inventories'!I$2:I$170,MATCH($A41,'[1]Component wise inventories'!$A$2:$A$170,0))</f>
        <v>2350</v>
      </c>
      <c r="F41" s="27">
        <f>E41</f>
        <v>2350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1.4E-2</v>
      </c>
      <c r="I41" s="27">
        <f t="shared" ref="I41" si="30">B41*F41*H41*B$1/C41/B$1</f>
        <v>0.15901666666666667</v>
      </c>
      <c r="J41" s="27">
        <f>F41*B41*B$5*B$1/C41/1000</f>
        <v>70.739699999999999</v>
      </c>
    </row>
    <row r="42" spans="1:10" x14ac:dyDescent="0.35">
      <c r="C42" s="27"/>
      <c r="D42" s="27"/>
      <c r="E42" s="27"/>
      <c r="F42" s="27"/>
      <c r="G42" s="27"/>
      <c r="H42" s="27"/>
      <c r="I42" s="58">
        <f>SUM(I39:I41)</f>
        <v>0.15901666666666667</v>
      </c>
      <c r="J42" s="27"/>
    </row>
    <row r="43" spans="1:10" x14ac:dyDescent="0.35">
      <c r="A43" s="11" t="s">
        <v>125</v>
      </c>
      <c r="B43" s="11" t="s">
        <v>39</v>
      </c>
    </row>
    <row r="44" spans="1:10" x14ac:dyDescent="0.35">
      <c r="A44" s="2" t="s">
        <v>13</v>
      </c>
      <c r="B44" s="2">
        <v>58.45</v>
      </c>
    </row>
    <row r="45" spans="1:10" x14ac:dyDescent="0.35">
      <c r="A45" s="2" t="s">
        <v>134</v>
      </c>
      <c r="B45" s="2">
        <v>2.5000000000000001E-2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Solid wood spruce / fir / larch, air dried, planed</v>
      </c>
      <c r="E45" s="27">
        <f>INDEX('[1]Component wise inventories'!I$2:I$170,MATCH($A45,'[1]Component wise inventories'!$A$2:$A$170,0))</f>
        <v>485</v>
      </c>
      <c r="F45" s="27">
        <f>E45</f>
        <v>485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0.125</v>
      </c>
      <c r="I45" s="27">
        <f t="shared" ref="I45" si="31">B45*F45*H45*B$1/C45/B$1</f>
        <v>5.0520833333333334E-2</v>
      </c>
      <c r="J45" s="27">
        <f>F45*B45*B$5*B$1/C45/1000</f>
        <v>2.51715</v>
      </c>
    </row>
    <row r="46" spans="1:10" x14ac:dyDescent="0.35">
      <c r="A46" s="2" t="s">
        <v>135</v>
      </c>
      <c r="B46" s="2">
        <v>3.5000000000000003E-2</v>
      </c>
      <c r="C46" s="27">
        <f>INDEX('[1]Component wise inventories'!B$2:B$170,MATCH($A46,'[1]Component wise inventories'!$A$2:$A$170,0))</f>
        <v>30</v>
      </c>
      <c r="D46" s="27" t="str">
        <f>INDEX('[1]Component wise inventories'!H$2:H$170,MATCH($A46,'[1]Component wise inventories'!$A$2:$A$170,0))</f>
        <v>Medium density fibreboard (MDF), UF bonded</v>
      </c>
      <c r="E46" s="27">
        <f>INDEX('[1]Component wise inventories'!I$2:I$170,MATCH($A46,'[1]Component wise inventories'!$A$2:$A$170,0))</f>
        <v>685</v>
      </c>
      <c r="F46" s="27">
        <f t="shared" ref="F46" si="32">E46</f>
        <v>685</v>
      </c>
      <c r="G46" s="27" t="str">
        <f>INDEX('[1]Component wise inventories'!J$2:J$170,MATCH($A46,'[1]Component wise inventories'!$A$2:$A$170,0))</f>
        <v xml:space="preserve">kg </v>
      </c>
      <c r="H46" s="27">
        <f>INDEX('[1]Component wise inventories'!K$2:K$170,MATCH($A46,'[1]Component wise inventories'!$A$2:$A$170,0))</f>
        <v>1.04</v>
      </c>
      <c r="I46" s="27">
        <f>B46*F46*H46*B$1/C46/B$1</f>
        <v>0.83113333333333339</v>
      </c>
      <c r="J46" s="27">
        <f t="shared" ref="J46" si="33">F46*B46*B$5*B$1/C46/1000</f>
        <v>4.9772100000000004</v>
      </c>
    </row>
    <row r="47" spans="1:10" x14ac:dyDescent="0.35">
      <c r="A47" s="2" t="s">
        <v>130</v>
      </c>
      <c r="B47" s="2">
        <v>1.4999999999999999E-2</v>
      </c>
      <c r="C47" s="27">
        <f>INDEX('[1]Component wise inventories'!B$2:B$170,MATCH($A47,'[1]Component wise inventories'!$A$2:$A$170,0))</f>
        <v>60</v>
      </c>
      <c r="D47" s="27" t="str">
        <f>INDEX('[1]Component wise inventories'!H$2:H$170,MATCH($A47,'[1]Component wise inventories'!$A$2:$A$170,0))</f>
        <v>gypsum fiber board</v>
      </c>
      <c r="E47" s="27">
        <f>INDEX('[1]Component wise inventories'!I$2:I$170,MATCH($A47,'[1]Component wise inventories'!$A$2:$A$170,0))</f>
        <v>1200</v>
      </c>
      <c r="F47" s="27">
        <f>E47</f>
        <v>1200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0.53700000000000003</v>
      </c>
      <c r="I47" s="27">
        <f t="shared" ref="I47" si="34">B47*F47*H47*B$1/C47/B$1</f>
        <v>0.16109999999999999</v>
      </c>
      <c r="J47" s="27">
        <f>F47*B47*B$5*B$1/C47/1000</f>
        <v>1.8683999999999998</v>
      </c>
    </row>
    <row r="48" spans="1:10" x14ac:dyDescent="0.35">
      <c r="A48" s="2" t="s">
        <v>136</v>
      </c>
      <c r="B48" s="2">
        <v>0.01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Lime-cement/cement-lime plaster</v>
      </c>
      <c r="E48" s="27">
        <f>INDEX('[1]Component wise inventories'!I$2:I$170,MATCH($A48,'[1]Component wise inventories'!$A$2:$A$170,0))</f>
        <v>1550</v>
      </c>
      <c r="F48" s="27">
        <f t="shared" ref="F48" si="35">E48</f>
        <v>1550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0.247</v>
      </c>
      <c r="I48" s="27">
        <f>B48*F48*H48*B$1/C48/B$1</f>
        <v>6.3808333333333328E-2</v>
      </c>
      <c r="J48" s="27">
        <f t="shared" ref="J48" si="36">F48*B48*B$5*B$1/C48/1000</f>
        <v>1.6088999999999998</v>
      </c>
    </row>
    <row r="49" spans="1:11" x14ac:dyDescent="0.35">
      <c r="A49" s="2" t="s">
        <v>137</v>
      </c>
      <c r="B49" s="2">
        <v>1.7999999999999999E-2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OSB panel, PF bonded, wet area</v>
      </c>
      <c r="E49" s="27">
        <f>INDEX('[1]Component wise inventories'!I$2:I$170,MATCH($A49,'[1]Component wise inventories'!$A$2:$A$170,0))</f>
        <v>605</v>
      </c>
      <c r="F49" s="27">
        <f>E49</f>
        <v>605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0.61399999999999999</v>
      </c>
      <c r="I49" s="27">
        <f t="shared" ref="I49" si="37">B49*F49*H49*B$1/C49/B$1</f>
        <v>0.11144099999999998</v>
      </c>
      <c r="J49" s="27">
        <f>F49*B49*B$5*B$1/C49/1000</f>
        <v>1.1303819999999998</v>
      </c>
    </row>
    <row r="50" spans="1:11" x14ac:dyDescent="0.35">
      <c r="A50" s="2" t="s">
        <v>138</v>
      </c>
      <c r="B50" s="2">
        <v>0.03</v>
      </c>
      <c r="C50" s="27">
        <f>INDEX('[1]Component wise inventories'!B$2:B$170,MATCH($A50,'[1]Component wise inventories'!$A$2:$A$170,0))</f>
        <v>30</v>
      </c>
      <c r="D50" s="27" t="str">
        <f>INDEX('[1]Component wise inventories'!H$2:H$170,MATCH($A50,'[1]Component wise inventories'!$A$2:$A$170,0))</f>
        <v>Glued laminated timber, UF bonded, dry area</v>
      </c>
      <c r="E50" s="27">
        <f>INDEX('[1]Component wise inventories'!I$2:I$170,MATCH($A50,'[1]Component wise inventories'!$A$2:$A$170,0))</f>
        <v>470</v>
      </c>
      <c r="F50" s="27">
        <f t="shared" ref="F50" si="38">E50</f>
        <v>470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0.44600000000000001</v>
      </c>
      <c r="I50" s="27">
        <f>B50*F50*H50*B$1/C50/B$1*K50</f>
        <v>2.51544E-2</v>
      </c>
      <c r="J50" s="27">
        <f t="shared" ref="J50" si="39">F50*B50*B$5*B$1/C50/1000</f>
        <v>2.9271599999999993</v>
      </c>
      <c r="K50" s="59">
        <v>0.12</v>
      </c>
    </row>
    <row r="51" spans="1:11" x14ac:dyDescent="0.35">
      <c r="A51" s="2" t="s">
        <v>139</v>
      </c>
      <c r="B51" s="2">
        <v>0.08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Glued laminated timber, UF bonded, dry area</v>
      </c>
      <c r="E51" s="27">
        <f>INDEX('[1]Component wise inventories'!I$2:I$170,MATCH($A51,'[1]Component wise inventories'!$A$2:$A$170,0))</f>
        <v>470</v>
      </c>
      <c r="F51" s="27">
        <f>E51</f>
        <v>470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0.44600000000000001</v>
      </c>
      <c r="I51" s="27">
        <f>B51*F51*H51*B$1/C51/B$1*K51</f>
        <v>4.4718933333333329E-2</v>
      </c>
      <c r="J51" s="27">
        <f>F51*B51*B$5*B$1/C51/1000</f>
        <v>7.8057600000000003</v>
      </c>
      <c r="K51" s="59">
        <v>0.08</v>
      </c>
    </row>
    <row r="52" spans="1:11" x14ac:dyDescent="0.35">
      <c r="A52" s="60" t="s">
        <v>249</v>
      </c>
      <c r="B52" s="2">
        <v>0.08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rockwool</v>
      </c>
      <c r="E52" s="27" t="str">
        <f>INDEX('[1]Component wise inventories'!I$2:I$170,MATCH($A52,'[1]Component wise inventories'!$A$2:$A$170,0))</f>
        <v xml:space="preserve">32-160 </v>
      </c>
      <c r="F52" s="27">
        <v>60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1.1299999999999999</v>
      </c>
      <c r="I52" s="27">
        <f>B52*F52*H52*B$1/C52/B$1*K52</f>
        <v>0.16633599999999998</v>
      </c>
      <c r="J52" s="27">
        <f>F52*B52*B$5*B$1/C52/1000</f>
        <v>0.99647999999999992</v>
      </c>
      <c r="K52" s="59">
        <v>0.92</v>
      </c>
    </row>
    <row r="53" spans="1:11" x14ac:dyDescent="0.35">
      <c r="A53" s="2" t="s">
        <v>140</v>
      </c>
      <c r="B53" s="2">
        <v>0.3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0.20962000000000003</v>
      </c>
      <c r="J53" s="27">
        <f>F53*B53*B$5*B$1/C53/1000</f>
        <v>29.271599999999999</v>
      </c>
      <c r="K53" s="59">
        <v>0.1</v>
      </c>
    </row>
    <row r="54" spans="1:11" x14ac:dyDescent="0.35">
      <c r="A54" s="60" t="s">
        <v>266</v>
      </c>
      <c r="B54" s="2">
        <v>0.3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5.7825000000000001E-2</v>
      </c>
      <c r="J54" s="27">
        <f>F54*B54*B$5*B$1/C54/1000</f>
        <v>1.5569999999999999</v>
      </c>
      <c r="K54" s="59">
        <v>0.9</v>
      </c>
    </row>
    <row r="55" spans="1:11" x14ac:dyDescent="0.35">
      <c r="A55" s="60"/>
      <c r="I55" s="58">
        <f>SUM(I45:I53)</f>
        <v>1.6638328333333332</v>
      </c>
    </row>
    <row r="56" spans="1:11" x14ac:dyDescent="0.35">
      <c r="A56" s="11" t="s">
        <v>125</v>
      </c>
      <c r="B56" s="11" t="s">
        <v>41</v>
      </c>
    </row>
    <row r="57" spans="1:11" x14ac:dyDescent="0.35">
      <c r="A57" s="2" t="s">
        <v>13</v>
      </c>
      <c r="B57" s="2">
        <v>85.12</v>
      </c>
    </row>
    <row r="58" spans="1:11" x14ac:dyDescent="0.35">
      <c r="A58" s="2" t="s">
        <v>135</v>
      </c>
      <c r="B58" s="2">
        <v>3.5000000000000003E-2</v>
      </c>
      <c r="C58" s="27">
        <f>INDEX('[1]Component wise inventories'!B$2:B$170,MATCH($A58,'[1]Component wise inventories'!$A$2:$A$170,0))</f>
        <v>30</v>
      </c>
      <c r="D58" s="27" t="str">
        <f>INDEX('[1]Component wise inventories'!H$2:H$170,MATCH($A58,'[1]Component wise inventories'!$A$2:$A$170,0))</f>
        <v>Medium density fibreboard (MDF), UF bonded</v>
      </c>
      <c r="E58" s="27">
        <f>INDEX('[1]Component wise inventories'!I$2:I$170,MATCH($A58,'[1]Component wise inventories'!$A$2:$A$170,0))</f>
        <v>685</v>
      </c>
      <c r="F58" s="27">
        <f>E58</f>
        <v>685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1.04</v>
      </c>
      <c r="I58" s="27">
        <f t="shared" ref="I58" si="40">B58*F58*H58*B$1/C58/B$1</f>
        <v>0.83113333333333339</v>
      </c>
      <c r="J58" s="27">
        <f>F58*B58*B$5*B$1/C58/1000</f>
        <v>4.9772100000000004</v>
      </c>
    </row>
    <row r="59" spans="1:11" x14ac:dyDescent="0.35">
      <c r="A59" s="2" t="s">
        <v>141</v>
      </c>
      <c r="B59" s="2">
        <v>1.7999999999999999E-2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Medium density fibreboard (MDF), UF bonded</v>
      </c>
      <c r="E59" s="27">
        <f>INDEX('[1]Component wise inventories'!I$2:I$170,MATCH($A59,'[1]Component wise inventories'!$A$2:$A$170,0))</f>
        <v>685</v>
      </c>
      <c r="F59" s="27">
        <f t="shared" ref="F59" si="41">E59</f>
        <v>685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1.04</v>
      </c>
      <c r="I59" s="27">
        <f>B59*F59*H59*B$1/C59/B$1</f>
        <v>0.42743999999999993</v>
      </c>
      <c r="J59" s="27">
        <f t="shared" ref="J59" si="42">F59*B59*B$5*B$1/C59/1000</f>
        <v>2.5597079999999997</v>
      </c>
    </row>
    <row r="60" spans="1:11" x14ac:dyDescent="0.35">
      <c r="A60" s="2" t="s">
        <v>130</v>
      </c>
      <c r="B60" s="2">
        <v>1.4999999999999999E-2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gypsum fiber board</v>
      </c>
      <c r="E60" s="27">
        <f>INDEX('[1]Component wise inventories'!I$2:I$170,MATCH($A60,'[1]Component wise inventories'!$A$2:$A$170,0))</f>
        <v>1200</v>
      </c>
      <c r="F60" s="27">
        <f>E60</f>
        <v>1200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0.53700000000000003</v>
      </c>
      <c r="I60" s="27">
        <f t="shared" ref="I60" si="43">B60*F60*H60*B$1/C60/B$1</f>
        <v>0.16109999999999999</v>
      </c>
      <c r="J60" s="27">
        <f>F60*B60*B$5*B$1/C60/1000</f>
        <v>1.8683999999999998</v>
      </c>
    </row>
    <row r="61" spans="1:11" x14ac:dyDescent="0.35">
      <c r="A61" s="2" t="s">
        <v>136</v>
      </c>
      <c r="B61" s="2">
        <v>0.01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Lime-cement/cement-lime plaster</v>
      </c>
      <c r="E61" s="27">
        <f>INDEX('[1]Component wise inventories'!I$2:I$170,MATCH($A61,'[1]Component wise inventories'!$A$2:$A$170,0))</f>
        <v>1550</v>
      </c>
      <c r="F61" s="27">
        <f t="shared" ref="F61" si="44">E61</f>
        <v>1550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0.247</v>
      </c>
      <c r="I61" s="27">
        <f>B61*F61*H61*B$1/C61/B$1</f>
        <v>6.3808333333333328E-2</v>
      </c>
      <c r="J61" s="27">
        <f t="shared" ref="J61" si="45">F61*B61*B$5*B$1/C61/1000</f>
        <v>1.6088999999999998</v>
      </c>
    </row>
    <row r="62" spans="1:11" x14ac:dyDescent="0.35">
      <c r="A62" s="2" t="s">
        <v>137</v>
      </c>
      <c r="B62" s="2">
        <v>1.7999999999999999E-2</v>
      </c>
      <c r="C62" s="27">
        <f>INDEX('[1]Component wise inventories'!B$2:B$170,MATCH($A62,'[1]Component wise inventories'!$A$2:$A$170,0))</f>
        <v>60</v>
      </c>
      <c r="D62" s="27" t="str">
        <f>INDEX('[1]Component wise inventories'!H$2:H$170,MATCH($A62,'[1]Component wise inventories'!$A$2:$A$170,0))</f>
        <v>OSB panel, PF bonded, wet area</v>
      </c>
      <c r="E62" s="27">
        <f>INDEX('[1]Component wise inventories'!I$2:I$170,MATCH($A62,'[1]Component wise inventories'!$A$2:$A$170,0))</f>
        <v>605</v>
      </c>
      <c r="F62" s="27">
        <f>E62</f>
        <v>605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0.61399999999999999</v>
      </c>
      <c r="I62" s="27">
        <f t="shared" ref="I62" si="46">B62*F62*H62*B$1/C62/B$1</f>
        <v>0.11144099999999998</v>
      </c>
      <c r="J62" s="27">
        <f>F62*B62*B$5*B$1/C62/1000</f>
        <v>1.1303819999999998</v>
      </c>
    </row>
    <row r="63" spans="1:11" x14ac:dyDescent="0.35">
      <c r="A63" s="2" t="s">
        <v>138</v>
      </c>
      <c r="B63" s="2">
        <v>0.03</v>
      </c>
      <c r="C63" s="27">
        <f>INDEX('[1]Component wise inventories'!B$2:B$170,MATCH($A63,'[1]Component wise inventories'!$A$2:$A$170,0))</f>
        <v>30</v>
      </c>
      <c r="D63" s="27" t="str">
        <f>INDEX('[1]Component wise inventories'!H$2:H$170,MATCH($A63,'[1]Component wise inventories'!$A$2:$A$170,0))</f>
        <v>Glued laminated timber, UF bonded, dry area</v>
      </c>
      <c r="E63" s="27">
        <f>INDEX('[1]Component wise inventories'!I$2:I$170,MATCH($A63,'[1]Component wise inventories'!$A$2:$A$170,0))</f>
        <v>470</v>
      </c>
      <c r="F63" s="27">
        <f t="shared" ref="F63" si="47">E63</f>
        <v>470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0.44600000000000001</v>
      </c>
      <c r="I63" s="27">
        <f>B63*F63*H63*B$1/C63/B$1*K63</f>
        <v>2.51544E-2</v>
      </c>
      <c r="J63" s="27">
        <f t="shared" ref="J63" si="48">F63*B63*B$5*B$1/C63/1000</f>
        <v>2.9271599999999993</v>
      </c>
      <c r="K63" s="59">
        <v>0.12</v>
      </c>
    </row>
    <row r="64" spans="1:11" x14ac:dyDescent="0.35">
      <c r="A64" s="2" t="s">
        <v>139</v>
      </c>
      <c r="B64" s="2">
        <v>0.08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Glued laminated timber, UF bonded, dry area</v>
      </c>
      <c r="E64" s="27">
        <f>INDEX('[1]Component wise inventories'!I$2:I$170,MATCH($A64,'[1]Component wise inventories'!$A$2:$A$170,0))</f>
        <v>470</v>
      </c>
      <c r="F64" s="27">
        <f>E64</f>
        <v>470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0.44600000000000001</v>
      </c>
      <c r="I64" s="27">
        <f>B64*F64*H64*B$1/C64/B$1*K64</f>
        <v>4.4718933333333329E-2</v>
      </c>
      <c r="J64" s="27">
        <f>F64*B64*B$5*B$1/C64/1000</f>
        <v>7.8057600000000003</v>
      </c>
      <c r="K64" s="59">
        <v>0.08</v>
      </c>
    </row>
    <row r="65" spans="1:11" x14ac:dyDescent="0.35">
      <c r="A65" s="60" t="s">
        <v>249</v>
      </c>
      <c r="B65" s="2">
        <v>0.08</v>
      </c>
      <c r="C65" s="27">
        <f>INDEX('[1]Component wise inventories'!B$2:B$170,MATCH($A65,'[1]Component wise inventories'!$A$2:$A$170,0))</f>
        <v>30</v>
      </c>
      <c r="D65" s="27" t="str">
        <f>INDEX('[1]Component wise inventories'!H$2:H$170,MATCH($A65,'[1]Component wise inventories'!$A$2:$A$170,0))</f>
        <v>rockwool</v>
      </c>
      <c r="E65" s="27" t="str">
        <f>INDEX('[1]Component wise inventories'!I$2:I$170,MATCH($A65,'[1]Component wise inventories'!$A$2:$A$170,0))</f>
        <v xml:space="preserve">32-160 </v>
      </c>
      <c r="F65" s="27">
        <v>60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1.1299999999999999</v>
      </c>
      <c r="I65" s="27">
        <f>B65*F65*H65*B$1/C65/B$1*K65</f>
        <v>0.16633599999999998</v>
      </c>
      <c r="J65" s="27">
        <f>F65*B65*B$5*B$1/C65/1000</f>
        <v>0.99647999999999992</v>
      </c>
      <c r="K65" s="59">
        <v>0.92</v>
      </c>
    </row>
    <row r="66" spans="1:11" x14ac:dyDescent="0.35">
      <c r="A66" s="2" t="s">
        <v>140</v>
      </c>
      <c r="B66" s="2">
        <v>0.3</v>
      </c>
      <c r="C66" s="27">
        <f>INDEX('[1]Component wise inventories'!B$2:B$170,MATCH($A66,'[1]Component wise inventories'!$A$2:$A$170,0))</f>
        <v>30</v>
      </c>
      <c r="D66" s="27" t="str">
        <f>INDEX('[1]Component wise inventories'!H$2:H$170,MATCH($A66,'[1]Component wise inventories'!$A$2:$A$170,0))</f>
        <v>Glued laminated timber, UF bonded, dry area</v>
      </c>
      <c r="E66" s="27">
        <f>INDEX('[1]Component wise inventories'!I$2:I$170,MATCH($A66,'[1]Component wise inventories'!$A$2:$A$170,0))</f>
        <v>470</v>
      </c>
      <c r="F66" s="27">
        <f>E66</f>
        <v>470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0.44600000000000001</v>
      </c>
      <c r="I66" s="27">
        <f>B66*F66*H66*B$1/C66/B$1*K66</f>
        <v>0.20962000000000003</v>
      </c>
      <c r="J66" s="27">
        <f>F66*B66*B$5*B$1/C66/1000</f>
        <v>29.271599999999999</v>
      </c>
      <c r="K66" s="59">
        <v>0.1</v>
      </c>
    </row>
    <row r="67" spans="1:11" x14ac:dyDescent="0.35">
      <c r="A67" s="60" t="s">
        <v>266</v>
      </c>
      <c r="B67" s="2">
        <v>0.3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cellulose fibers</v>
      </c>
      <c r="E67" s="27" t="str">
        <f>INDEX('[1]Component wise inventories'!I$2:I$170,MATCH($A67,'[1]Component wise inventories'!$A$2:$A$170,0))</f>
        <v xml:space="preserve">35-60 </v>
      </c>
      <c r="F67" s="27">
        <v>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0.25700000000000001</v>
      </c>
      <c r="I67" s="27">
        <f>B67*F67*H67*B$1/C67/B$1*K67</f>
        <v>5.7825000000000001E-2</v>
      </c>
      <c r="J67" s="27">
        <f>F67*B67*B$5*B$1/C67/1000</f>
        <v>1.5569999999999999</v>
      </c>
      <c r="K67" s="59">
        <v>0.9</v>
      </c>
    </row>
    <row r="68" spans="1:11" x14ac:dyDescent="0.35">
      <c r="I68" s="58">
        <f>SUM(I58:I66)</f>
        <v>2.0407519999999999</v>
      </c>
    </row>
    <row r="69" spans="1:11" x14ac:dyDescent="0.35">
      <c r="A69" s="11" t="s">
        <v>125</v>
      </c>
      <c r="B69" s="11" t="s">
        <v>46</v>
      </c>
    </row>
    <row r="70" spans="1:11" x14ac:dyDescent="0.35">
      <c r="A70" s="2" t="s">
        <v>13</v>
      </c>
      <c r="B70" s="2">
        <v>43.65</v>
      </c>
    </row>
    <row r="71" spans="1:11" x14ac:dyDescent="0.35">
      <c r="A71" s="2" t="s">
        <v>142</v>
      </c>
      <c r="B71" s="2">
        <v>0.2</v>
      </c>
      <c r="C71" s="27">
        <f>INDEX('[1]Component wise inventories'!B$2:B$170,MATCH($A71,'[1]Component wise inventories'!$A$2:$A$170,0))</f>
        <v>60</v>
      </c>
      <c r="D71" s="27" t="str">
        <f>INDEX('[1]Component wise inventories'!H$2:H$170,MATCH($A71,'[1]Component wise inventories'!$A$2:$A$170,0))</f>
        <v>civil engineering concrete (without reinforcement)</v>
      </c>
      <c r="E71" s="27">
        <f>INDEX('[1]Component wise inventories'!I$2:I$170,MATCH($A71,'[1]Component wise inventories'!$A$2:$A$170,0))</f>
        <v>2350</v>
      </c>
      <c r="F71" s="27">
        <f>E71</f>
        <v>2350</v>
      </c>
      <c r="G71" s="27" t="str">
        <f>INDEX('[1]Component wise inventories'!J$2:J$170,MATCH($A71,'[1]Component wise inventories'!$A$2:$A$170,0))</f>
        <v xml:space="preserve">kg </v>
      </c>
      <c r="H71" s="27">
        <f>INDEX('[1]Component wise inventories'!K$2:K$170,MATCH($A71,'[1]Component wise inventories'!$A$2:$A$170,0))</f>
        <v>1.4E-2</v>
      </c>
      <c r="I71" s="27">
        <f t="shared" ref="I71:I72" si="49">B71*F71*H71*B$1/C71/B$1</f>
        <v>0.10966666666666666</v>
      </c>
      <c r="J71" s="27">
        <f>F71*B71*B$5*B$1/C71/1000</f>
        <v>48.786000000000001</v>
      </c>
    </row>
    <row r="72" spans="1:11" x14ac:dyDescent="0.35">
      <c r="A72" s="2" t="s">
        <v>143</v>
      </c>
      <c r="B72" s="2">
        <v>0.38</v>
      </c>
      <c r="C72" s="27">
        <f>INDEX('[1]Component wise inventories'!B$2:B$170,MATCH($A72,'[1]Component wise inventories'!$A$2:$A$170,0))</f>
        <v>60</v>
      </c>
      <c r="D72" s="27" t="str">
        <f>INDEX('[1]Component wise inventories'!H$2:H$170,MATCH($A72,'[1]Component wise inventories'!$A$2:$A$170,0))</f>
        <v>foam glass</v>
      </c>
      <c r="E72" s="61">
        <v>130</v>
      </c>
      <c r="F72" s="27">
        <v>110</v>
      </c>
      <c r="G72" s="27" t="str">
        <f>INDEX('[1]Component wise inventories'!J$2:J$170,MATCH($A72,'[1]Component wise inventories'!$A$2:$A$170,0))</f>
        <v xml:space="preserve">kg </v>
      </c>
      <c r="H72" s="27">
        <f>INDEX('[1]Component wise inventories'!K$2:K$170,MATCH($A72,'[1]Component wise inventories'!$A$2:$A$170,0))</f>
        <v>1.17</v>
      </c>
      <c r="I72" s="27">
        <f t="shared" si="49"/>
        <v>0.81509999999999982</v>
      </c>
      <c r="J72" s="27">
        <f>F72*B72*B$5*B$1/C72/1000</f>
        <v>4.3388399999999994</v>
      </c>
    </row>
    <row r="73" spans="1:11" x14ac:dyDescent="0.35">
      <c r="A73" s="2" t="s">
        <v>136</v>
      </c>
      <c r="B73" s="2">
        <v>2.5000000000000001E-2</v>
      </c>
      <c r="C73" s="27">
        <f>INDEX('[1]Component wise inventories'!B$2:B$170,MATCH($A73,'[1]Component wise inventories'!$A$2:$A$170,0))</f>
        <v>60</v>
      </c>
      <c r="D73" s="27" t="str">
        <f>INDEX('[1]Component wise inventories'!H$2:H$170,MATCH($A73,'[1]Component wise inventories'!$A$2:$A$170,0))</f>
        <v>Lime-cement/cement-lime plaster</v>
      </c>
      <c r="E73" s="27">
        <f>INDEX('[1]Component wise inventories'!I$2:I$170,MATCH($A73,'[1]Component wise inventories'!$A$2:$A$170,0))</f>
        <v>1550</v>
      </c>
      <c r="F73" s="27">
        <v>1500</v>
      </c>
      <c r="G73" s="27" t="str">
        <f>INDEX('[1]Component wise inventories'!J$2:J$170,MATCH($A73,'[1]Component wise inventories'!$A$2:$A$170,0))</f>
        <v xml:space="preserve">kg </v>
      </c>
      <c r="H73" s="27">
        <f>INDEX('[1]Component wise inventories'!K$2:K$170,MATCH($A73,'[1]Component wise inventories'!$A$2:$A$170,0))</f>
        <v>0.247</v>
      </c>
      <c r="I73" s="27">
        <f>B73*F73*H73*B$1/C73/B$1</f>
        <v>0.15437499999999998</v>
      </c>
      <c r="J73" s="27">
        <f t="shared" ref="J73" si="50">F73*B73*B$5*B$1/C73/1000</f>
        <v>3.8925000000000001</v>
      </c>
    </row>
    <row r="74" spans="1:11" x14ac:dyDescent="0.35">
      <c r="I74" s="58">
        <f>SUM(I71:I73)</f>
        <v>1.0791416666666664</v>
      </c>
    </row>
    <row r="75" spans="1:11" x14ac:dyDescent="0.35">
      <c r="A75" s="11" t="s">
        <v>125</v>
      </c>
      <c r="B75" s="11" t="s">
        <v>48</v>
      </c>
    </row>
    <row r="76" spans="1:11" x14ac:dyDescent="0.35">
      <c r="A76" s="2" t="s">
        <v>13</v>
      </c>
      <c r="B76" s="2">
        <v>130.16</v>
      </c>
    </row>
    <row r="77" spans="1:11" x14ac:dyDescent="0.35">
      <c r="A77" s="2" t="s">
        <v>130</v>
      </c>
      <c r="B77" s="2">
        <v>2.5000000000000001E-2</v>
      </c>
      <c r="C77" s="27">
        <f>INDEX('[1]Component wise inventories'!B$2:B$170,MATCH($A77,'[1]Component wise inventories'!$A$2:$A$170,0))</f>
        <v>60</v>
      </c>
      <c r="D77" s="27" t="str">
        <f>INDEX('[1]Component wise inventories'!H$2:H$170,MATCH($A77,'[1]Component wise inventories'!$A$2:$A$170,0))</f>
        <v>gypsum fiber board</v>
      </c>
      <c r="E77" s="27">
        <f>INDEX('[1]Component wise inventories'!I$2:I$170,MATCH($A77,'[1]Component wise inventories'!$A$2:$A$170,0))</f>
        <v>1200</v>
      </c>
      <c r="F77" s="27">
        <f>E77</f>
        <v>1200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0.53700000000000003</v>
      </c>
      <c r="I77" s="27">
        <f t="shared" ref="I77" si="51">B77*F77*H77*B$1/C77/B$1</f>
        <v>0.26850000000000002</v>
      </c>
      <c r="J77" s="27">
        <f>F77*B77*B$5*B$1/C77/1000</f>
        <v>3.1139999999999999</v>
      </c>
    </row>
    <row r="78" spans="1:11" x14ac:dyDescent="0.35">
      <c r="A78" s="2" t="s">
        <v>144</v>
      </c>
      <c r="B78" s="2">
        <v>0.12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Glued laminated timber, UF bonded, dry area</v>
      </c>
      <c r="E78" s="27">
        <f>INDEX('[1]Component wise inventories'!I$2:I$170,MATCH($A78,'[1]Component wise inventories'!$A$2:$A$170,0))</f>
        <v>470</v>
      </c>
      <c r="F78" s="27">
        <f t="shared" ref="F78" si="52">E78</f>
        <v>470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0.44600000000000001</v>
      </c>
      <c r="I78" s="27">
        <f>B78*F78*H78*B$1/C78/B$1*K78</f>
        <v>6.7078399999999996E-2</v>
      </c>
      <c r="J78" s="27">
        <f t="shared" ref="J78" si="53">F78*B78*B$5*B$1/C78/1000</f>
        <v>11.708639999999997</v>
      </c>
      <c r="K78" s="59">
        <v>0.08</v>
      </c>
    </row>
    <row r="79" spans="1:11" x14ac:dyDescent="0.35">
      <c r="A79" s="60" t="s">
        <v>249</v>
      </c>
      <c r="B79" s="2">
        <v>0.12</v>
      </c>
      <c r="C79" s="27">
        <f>INDEX('[1]Component wise inventories'!B$2:B$170,MATCH($A79,'[1]Component wise inventories'!$A$2:$A$170,0))</f>
        <v>30</v>
      </c>
      <c r="D79" s="27" t="str">
        <f>INDEX('[1]Component wise inventories'!H$2:H$170,MATCH($A79,'[1]Component wise inventories'!$A$2:$A$170,0))</f>
        <v>rockwool</v>
      </c>
      <c r="E79" s="27" t="str">
        <f>INDEX('[1]Component wise inventories'!I$2:I$170,MATCH($A79,'[1]Component wise inventories'!$A$2:$A$170,0))</f>
        <v xml:space="preserve">32-160 </v>
      </c>
      <c r="F79" s="27">
        <v>60</v>
      </c>
      <c r="G79" s="27" t="str">
        <f>INDEX('[1]Component wise inventories'!J$2:J$170,MATCH($A79,'[1]Component wise inventories'!$A$2:$A$170,0))</f>
        <v xml:space="preserve">kg </v>
      </c>
      <c r="H79" s="27">
        <f>INDEX('[1]Component wise inventories'!K$2:K$170,MATCH($A79,'[1]Component wise inventories'!$A$2:$A$170,0))</f>
        <v>1.1299999999999999</v>
      </c>
      <c r="I79" s="27">
        <f>B79*F79*H79*B$1/C79/B$1*K79</f>
        <v>0.249504</v>
      </c>
      <c r="J79" s="27">
        <f>F79*B79*B$5*B$1/C79/1000</f>
        <v>1.4947199999999998</v>
      </c>
      <c r="K79" s="59">
        <v>0.92</v>
      </c>
    </row>
    <row r="80" spans="1:11" x14ac:dyDescent="0.35">
      <c r="I80" s="58">
        <f>SUM(I76:I79)</f>
        <v>0.5850824</v>
      </c>
    </row>
    <row r="81" spans="1:11" x14ac:dyDescent="0.35">
      <c r="A81" s="11" t="s">
        <v>125</v>
      </c>
      <c r="B81" s="11" t="s">
        <v>49</v>
      </c>
    </row>
    <row r="82" spans="1:11" x14ac:dyDescent="0.35">
      <c r="A82" s="2" t="s">
        <v>13</v>
      </c>
      <c r="B82" s="2">
        <v>95.34</v>
      </c>
    </row>
    <row r="83" spans="1:11" x14ac:dyDescent="0.35">
      <c r="A83" s="2" t="s">
        <v>142</v>
      </c>
      <c r="B83" s="2">
        <v>0.18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civil engineering concrete (without reinforcement)</v>
      </c>
      <c r="E83" s="27">
        <f>INDEX('[1]Component wise inventories'!I$2:I$170,MATCH($A83,'[1]Component wise inventories'!$A$2:$A$170,0))</f>
        <v>2350</v>
      </c>
      <c r="F83" s="27">
        <f>E83</f>
        <v>2350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1.4E-2</v>
      </c>
      <c r="I83" s="27">
        <f t="shared" ref="I83" si="54">B83*F83*H83*B$1/C83/B$1</f>
        <v>9.8699999999999996E-2</v>
      </c>
      <c r="J83" s="27">
        <f>F83*B83*B$5*B$1/C83/1000</f>
        <v>43.907400000000003</v>
      </c>
    </row>
    <row r="84" spans="1:11" x14ac:dyDescent="0.35">
      <c r="C84" s="27"/>
      <c r="D84" s="27"/>
      <c r="E84" s="27"/>
      <c r="F84" s="27"/>
      <c r="G84" s="27"/>
      <c r="H84" s="27"/>
      <c r="I84" s="58">
        <f>SUM(I81:I83)</f>
        <v>9.8699999999999996E-2</v>
      </c>
      <c r="J84" s="27"/>
    </row>
    <row r="85" spans="1:11" x14ac:dyDescent="0.35">
      <c r="A85" s="11" t="s">
        <v>125</v>
      </c>
      <c r="B85" s="11" t="s">
        <v>52</v>
      </c>
    </row>
    <row r="86" spans="1:11" x14ac:dyDescent="0.35">
      <c r="A86" s="2" t="s">
        <v>13</v>
      </c>
      <c r="B86" s="2">
        <v>132</v>
      </c>
    </row>
    <row r="87" spans="1:11" x14ac:dyDescent="0.35">
      <c r="A87" s="2" t="s">
        <v>126</v>
      </c>
      <c r="B87" s="2">
        <v>3.0000000000000001E-3</v>
      </c>
      <c r="C87" s="27">
        <f>INDEX('[1]Component wise inventories'!B$2:B$170,MATCH($A87,'[1]Component wise inventories'!$A$2:$A$170,0))</f>
        <v>60</v>
      </c>
      <c r="D87" s="27" t="str">
        <f>INDEX('[1]Component wise inventories'!H$2:H$170,MATCH($A87,'[1]Component wise inventories'!$A$2:$A$170,0))</f>
        <v>Bitumen emulsion, 1 coat</v>
      </c>
      <c r="E87" s="27">
        <f>INDEX('[1]Component wise inventories'!I$2:I$170,MATCH($A87,'[1]Component wise inventories'!$A$2:$A$170,0))</f>
        <v>0.25</v>
      </c>
      <c r="F87" s="27">
        <f>E87</f>
        <v>0.25</v>
      </c>
      <c r="G87" s="27" t="str">
        <f>INDEX('[1]Component wise inventories'!J$2:J$170,MATCH($A87,'[1]Component wise inventories'!$A$2:$A$170,0))</f>
        <v xml:space="preserve">m2 </v>
      </c>
      <c r="H87" s="27">
        <f>INDEX('[1]Component wise inventories'!K$2:K$170,MATCH($A87,'[1]Component wise inventories'!$A$2:$A$170,0))</f>
        <v>0.70599999999999996</v>
      </c>
      <c r="I87" s="27">
        <f t="shared" ref="I87" si="55">B87*F87*H87*B$1/C87/B$1</f>
        <v>8.8250000000000011E-6</v>
      </c>
      <c r="J87" s="27">
        <f>F87*B87*B$5*B$1/C87/1000</f>
        <v>7.7850000000000008E-5</v>
      </c>
    </row>
    <row r="88" spans="1:11" x14ac:dyDescent="0.35">
      <c r="A88" s="2" t="s">
        <v>145</v>
      </c>
      <c r="B88" s="2">
        <v>0.22</v>
      </c>
      <c r="C88" s="27">
        <f>INDEX('[1]Component wise inventories'!B$2:B$170,MATCH($A88,'[1]Component wise inventories'!$A$2:$A$170,0))</f>
        <v>60</v>
      </c>
      <c r="D88" s="27" t="str">
        <f>INDEX('[1]Component wise inventories'!H$2:H$170,MATCH($A88,'[1]Component wise inventories'!$A$2:$A$170,0))</f>
        <v>'plywood production' (kilogram, RER, None)</v>
      </c>
      <c r="E88" s="27">
        <f>INDEX('[1]Component wise inventories'!I$2:I$170,MATCH($A88,'[1]Component wise inventories'!$A$2:$A$170,0))</f>
        <v>500</v>
      </c>
      <c r="F88" s="27">
        <f t="shared" ref="F88" si="56">E88</f>
        <v>500</v>
      </c>
      <c r="G88" s="27" t="str">
        <f>INDEX('[1]Component wise inventories'!J$2:J$170,MATCH($A88,'[1]Component wise inventories'!$A$2:$A$170,0))</f>
        <v xml:space="preserve">kg </v>
      </c>
      <c r="H88" s="27">
        <f>INDEX('[1]Component wise inventories'!K$2:K$170,MATCH($A88,'[1]Component wise inventories'!$A$2:$A$170,0))</f>
        <v>0.17</v>
      </c>
      <c r="I88" s="27">
        <f>B88*F88*H88*B$1/C88/B$1*K88</f>
        <v>6.2333333333333345E-2</v>
      </c>
      <c r="J88" s="27">
        <f t="shared" ref="J88" si="57">F88*B88*B$5*B$1/C88/1000</f>
        <v>11.417999999999999</v>
      </c>
      <c r="K88" s="59">
        <v>0.2</v>
      </c>
    </row>
    <row r="89" spans="1:11" x14ac:dyDescent="0.35">
      <c r="A89" s="60" t="s">
        <v>249</v>
      </c>
      <c r="B89" s="2">
        <v>0.22</v>
      </c>
      <c r="C89" s="27">
        <f>INDEX('[1]Component wise inventories'!B$2:B$170,MATCH($A89,'[1]Component wise inventories'!$A$2:$A$170,0))</f>
        <v>30</v>
      </c>
      <c r="D89" s="27" t="str">
        <f>INDEX('[1]Component wise inventories'!H$2:H$170,MATCH($A89,'[1]Component wise inventories'!$A$2:$A$170,0))</f>
        <v>rockwool</v>
      </c>
      <c r="E89" s="27" t="str">
        <f>INDEX('[1]Component wise inventories'!I$2:I$170,MATCH($A89,'[1]Component wise inventories'!$A$2:$A$170,0))</f>
        <v xml:space="preserve">32-160 </v>
      </c>
      <c r="F89" s="27">
        <v>60</v>
      </c>
      <c r="G89" s="27" t="str">
        <f>INDEX('[1]Component wise inventories'!J$2:J$170,MATCH($A89,'[1]Component wise inventories'!$A$2:$A$170,0))</f>
        <v xml:space="preserve">kg </v>
      </c>
      <c r="H89" s="27">
        <f>INDEX('[1]Component wise inventories'!K$2:K$170,MATCH($A89,'[1]Component wise inventories'!$A$2:$A$170,0))</f>
        <v>1.1299999999999999</v>
      </c>
      <c r="I89" s="27">
        <f>B89*F89*H89*B$1/C89/B$1*K89</f>
        <v>0.39776</v>
      </c>
      <c r="J89" s="27">
        <f t="shared" ref="J89" si="58">F89*B89*B$5*B$1/C89/1000</f>
        <v>2.7403199999999996</v>
      </c>
      <c r="K89" s="59">
        <v>0.8</v>
      </c>
    </row>
    <row r="90" spans="1:11" x14ac:dyDescent="0.35">
      <c r="A90" s="2" t="s">
        <v>146</v>
      </c>
      <c r="B90" s="2">
        <v>0.06</v>
      </c>
      <c r="C90" s="27">
        <f>INDEX('[1]Component wise inventories'!B$2:B$170,MATCH($A90,'[1]Component wise inventories'!$A$2:$A$170,0))</f>
        <v>60</v>
      </c>
      <c r="D90" s="27" t="str">
        <f>INDEX('[1]Component wise inventories'!H$2:H$170,MATCH($A90,'[1]Component wise inventories'!$A$2:$A$170,0))</f>
        <v>broken gravel</v>
      </c>
      <c r="E90" s="27">
        <f>INDEX('[1]Component wise inventories'!I$2:I$170,MATCH($A90,'[1]Component wise inventories'!$A$2:$A$170,0))</f>
        <v>2000</v>
      </c>
      <c r="F90" s="27">
        <f>E90</f>
        <v>2000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1.2999999999999999E-2</v>
      </c>
      <c r="I90" s="27">
        <f t="shared" ref="I90" si="59">B90*F90*H90*B$1/C90/B$1</f>
        <v>2.5999999999999999E-2</v>
      </c>
      <c r="J90" s="27">
        <f>F90*B90*B$5*B$1/C90/1000</f>
        <v>12.456</v>
      </c>
    </row>
    <row r="91" spans="1:11" x14ac:dyDescent="0.35">
      <c r="A91" s="2" t="s">
        <v>130</v>
      </c>
      <c r="B91" s="2">
        <v>1.2500000000000001E-2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gypsum fiber board</v>
      </c>
      <c r="E91" s="27">
        <f>INDEX('[1]Component wise inventories'!I$2:I$170,MATCH($A91,'[1]Component wise inventories'!$A$2:$A$170,0))</f>
        <v>1200</v>
      </c>
      <c r="F91" s="27">
        <f t="shared" ref="F91" si="60">E91</f>
        <v>1200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0.53700000000000003</v>
      </c>
      <c r="I91" s="27">
        <f>B91*F91*H91*B$1/C91/B$1</f>
        <v>0.13425000000000001</v>
      </c>
      <c r="J91" s="27">
        <f t="shared" ref="J91" si="61">F91*B91*B$5*B$1/C91/1000</f>
        <v>1.5569999999999999</v>
      </c>
    </row>
    <row r="92" spans="1:11" x14ac:dyDescent="0.35">
      <c r="A92" s="2" t="s">
        <v>102</v>
      </c>
      <c r="B92" s="2">
        <v>2.5000000000000001E-3</v>
      </c>
      <c r="C92" s="27">
        <f>INDEX('[1]Component wise inventories'!B$2:B$170,MATCH($A92,'[1]Component wise inventories'!$A$2:$A$170,0))</f>
        <v>30</v>
      </c>
      <c r="D92" s="27" t="str">
        <f>INDEX('[1]Component wise inventories'!H$2:H$170,MATCH($A92,'[1]Component wise inventories'!$A$2:$A$170,0))</f>
        <v>Polyethylene fleece (PE)</v>
      </c>
      <c r="E92" s="27">
        <f>INDEX('[1]Component wise inventories'!I$2:I$170,MATCH($A92,'[1]Component wise inventories'!$A$2:$A$170,0))</f>
        <v>920</v>
      </c>
      <c r="F92" s="27">
        <f>E92</f>
        <v>920</v>
      </c>
      <c r="G92" s="27" t="str">
        <f>INDEX('[1]Component wise inventories'!J$2:J$170,MATCH($A92,'[1]Component wise inventories'!$A$2:$A$170,0))</f>
        <v xml:space="preserve">kg </v>
      </c>
      <c r="H92" s="27">
        <f>INDEX('[1]Component wise inventories'!K$2:K$170,MATCH($A92,'[1]Component wise inventories'!$A$2:$A$170,0))</f>
        <v>3.0895000000000001</v>
      </c>
      <c r="I92" s="27">
        <f t="shared" ref="I92" si="62">B92*F92*H92*B$1/C92/B$1</f>
        <v>0.23686166666666669</v>
      </c>
      <c r="J92" s="27">
        <f>F92*B92*B$5*B$1/C92/1000</f>
        <v>0.47748000000000007</v>
      </c>
    </row>
    <row r="93" spans="1:11" x14ac:dyDescent="0.35">
      <c r="A93" s="2" t="s">
        <v>131</v>
      </c>
      <c r="B93" s="2">
        <v>0.01</v>
      </c>
      <c r="C93" s="27">
        <f>INDEX('[1]Component wise inventories'!B$2:B$170,MATCH($A93,'[1]Component wise inventories'!$A$2:$A$170,0))</f>
        <v>60</v>
      </c>
      <c r="D93" s="27" t="str">
        <f>INDEX('[1]Component wise inventories'!H$2:H$170,MATCH($A93,'[1]Component wise inventories'!$A$2:$A$170,0))</f>
        <v>Lime-cement/cement-lime plaster</v>
      </c>
      <c r="E93" s="27">
        <f>INDEX('[1]Component wise inventories'!I$2:I$170,MATCH($A93,'[1]Component wise inventories'!$A$2:$A$170,0))</f>
        <v>1550</v>
      </c>
      <c r="F93" s="27">
        <f t="shared" ref="F93" si="63">E93</f>
        <v>1550</v>
      </c>
      <c r="G93" s="27" t="str">
        <f>INDEX('[1]Component wise inventories'!J$2:J$170,MATCH($A93,'[1]Component wise inventories'!$A$2:$A$170,0))</f>
        <v xml:space="preserve">kg </v>
      </c>
      <c r="H93" s="27">
        <f>INDEX('[1]Component wise inventories'!K$2:K$170,MATCH($A93,'[1]Component wise inventories'!$A$2:$A$170,0))</f>
        <v>0.247</v>
      </c>
      <c r="I93" s="27">
        <f>B93*F93*H93*B$1/C93/B$1</f>
        <v>6.3808333333333328E-2</v>
      </c>
      <c r="J93" s="27">
        <f t="shared" ref="J93" si="64">F93*B93*B$5*B$1/C93/1000</f>
        <v>1.6088999999999998</v>
      </c>
    </row>
    <row r="94" spans="1:11" x14ac:dyDescent="0.35">
      <c r="A94" s="2" t="s">
        <v>147</v>
      </c>
      <c r="B94" s="2">
        <v>0.1</v>
      </c>
      <c r="C94" s="27">
        <f>INDEX('[1]Component wise inventories'!B$2:B$170,MATCH($A94,'[1]Component wise inventories'!$A$2:$A$170,0))</f>
        <v>30</v>
      </c>
      <c r="D94" s="27" t="str">
        <f>INDEX('[1]Component wise inventories'!H$2:H$170,MATCH($A94,'[1]Component wise inventories'!$A$2:$A$170,0))</f>
        <v>Glued laminated timber, UF bonded, dry area</v>
      </c>
      <c r="E94" s="27">
        <f>INDEX('[1]Component wise inventories'!I$2:I$170,MATCH($A94,'[1]Component wise inventories'!$A$2:$A$170,0))</f>
        <v>470</v>
      </c>
      <c r="F94" s="27">
        <f>E94</f>
        <v>470</v>
      </c>
      <c r="G94" s="27" t="str">
        <f>INDEX('[1]Component wise inventories'!J$2:J$170,MATCH($A94,'[1]Component wise inventories'!$A$2:$A$170,0))</f>
        <v xml:space="preserve">kg </v>
      </c>
      <c r="H94" s="27">
        <f>INDEX('[1]Component wise inventories'!K$2:K$170,MATCH($A94,'[1]Component wise inventories'!$A$2:$A$170,0))</f>
        <v>0.44600000000000001</v>
      </c>
      <c r="I94" s="27">
        <f t="shared" ref="I94" si="65">B94*F94*H94*B$1/C94/B$1</f>
        <v>0.69873333333333332</v>
      </c>
      <c r="J94" s="27">
        <f>F94*B94*B$5*B$1/C94/1000</f>
        <v>9.7571999999999992</v>
      </c>
    </row>
    <row r="95" spans="1:11" x14ac:dyDescent="0.35">
      <c r="A95" s="2" t="s">
        <v>148</v>
      </c>
      <c r="B95" s="2">
        <v>0.24</v>
      </c>
      <c r="C95" s="27">
        <f>INDEX('[1]Component wise inventories'!B$2:B$170,MATCH($A95,'[1]Component wise inventories'!$A$2:$A$170,0))</f>
        <v>30</v>
      </c>
      <c r="D95" s="27" t="str">
        <f>INDEX('[1]Component wise inventories'!H$2:H$170,MATCH($A95,'[1]Component wise inventories'!$A$2:$A$170,0))</f>
        <v>Glued laminated timber, UF bonded, dry area</v>
      </c>
      <c r="E95" s="27">
        <f>INDEX('[1]Component wise inventories'!I$2:I$170,MATCH($A95,'[1]Component wise inventories'!$A$2:$A$170,0))</f>
        <v>470</v>
      </c>
      <c r="F95" s="27">
        <f t="shared" ref="F95" si="66">E95</f>
        <v>470</v>
      </c>
      <c r="G95" s="27" t="str">
        <f>INDEX('[1]Component wise inventories'!J$2:J$170,MATCH($A95,'[1]Component wise inventories'!$A$2:$A$170,0))</f>
        <v xml:space="preserve">kg </v>
      </c>
      <c r="H95" s="27">
        <f>INDEX('[1]Component wise inventories'!K$2:K$170,MATCH($A95,'[1]Component wise inventories'!$A$2:$A$170,0))</f>
        <v>0.44600000000000001</v>
      </c>
      <c r="I95" s="27">
        <f>B95*F95*H95*B$1/C95/B$1*K95</f>
        <v>0.13415679999999999</v>
      </c>
      <c r="J95" s="27">
        <f t="shared" ref="J95" si="67">F95*B95*B$5*B$1/C95/1000</f>
        <v>23.417279999999995</v>
      </c>
      <c r="K95" s="59">
        <v>0.08</v>
      </c>
    </row>
    <row r="96" spans="1:11" x14ac:dyDescent="0.35">
      <c r="A96" s="62" t="s">
        <v>187</v>
      </c>
      <c r="B96" s="2">
        <v>0.24</v>
      </c>
      <c r="C96" s="27">
        <v>30</v>
      </c>
      <c r="D96" s="27" t="str">
        <f>INDEX('[1]Component wise inventories'!H$2:H$170,MATCH($A96,'[1]Component wise inventories'!$A$2:$A$170,0))</f>
        <v>glass wool</v>
      </c>
      <c r="E96" s="27">
        <f>INDEX('[1]Component wise inventories'!I$2:I$170,MATCH($A96,'[1]Component wise inventories'!$A$2:$A$170,0))</f>
        <v>50</v>
      </c>
      <c r="F96" s="27">
        <f t="shared" ref="F96:F97" si="68">E96</f>
        <v>50</v>
      </c>
      <c r="G96" s="27" t="str">
        <f>INDEX('[1]Component wise inventories'!J$2:J$170,MATCH($A96,'[1]Component wise inventories'!$A$2:$A$170,0))</f>
        <v xml:space="preserve">kg </v>
      </c>
      <c r="H96" s="27">
        <f>INDEX('[1]Component wise inventories'!K$2:K$170,MATCH($A96,'[1]Component wise inventories'!$A$2:$A$170,0))</f>
        <v>1.1299999999999999</v>
      </c>
      <c r="I96" s="27">
        <f>B96*F96*H96*B$1/C96/B$1*K96</f>
        <v>0.41583999999999999</v>
      </c>
      <c r="J96" s="27">
        <f t="shared" ref="J96:J98" si="69">F96*B96*B$5*B$1/C96/1000</f>
        <v>2.4911999999999996</v>
      </c>
      <c r="K96" s="59">
        <v>0.92</v>
      </c>
    </row>
    <row r="97" spans="1:11" x14ac:dyDescent="0.35">
      <c r="A97" s="2" t="s">
        <v>149</v>
      </c>
      <c r="B97" s="2">
        <v>0.35</v>
      </c>
      <c r="C97" s="27">
        <f>INDEX('[1]Component wise inventories'!B$2:B$170,MATCH($A97,'[1]Component wise inventories'!$A$2:$A$170,0))</f>
        <v>30</v>
      </c>
      <c r="D97" s="27" t="str">
        <f>INDEX('[1]Component wise inventories'!H$2:H$170,MATCH($A97,'[1]Component wise inventories'!$A$2:$A$170,0))</f>
        <v>Glued laminated timber, UF bonded, dry area</v>
      </c>
      <c r="E97" s="27">
        <f>INDEX('[1]Component wise inventories'!I$2:I$170,MATCH($A97,'[1]Component wise inventories'!$A$2:$A$170,0))</f>
        <v>470</v>
      </c>
      <c r="F97" s="27">
        <f t="shared" si="68"/>
        <v>470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0.44600000000000001</v>
      </c>
      <c r="I97" s="27">
        <f>B97*F97*H97*B$1/C97/B$1*K97</f>
        <v>0.24455666666666667</v>
      </c>
      <c r="J97" s="27">
        <f t="shared" si="69"/>
        <v>34.150199999999998</v>
      </c>
      <c r="K97" s="59">
        <v>0.1</v>
      </c>
    </row>
    <row r="98" spans="1:11" x14ac:dyDescent="0.35">
      <c r="A98" s="60" t="s">
        <v>266</v>
      </c>
      <c r="B98" s="2">
        <v>0.35</v>
      </c>
      <c r="C98" s="27">
        <v>30</v>
      </c>
      <c r="D98" s="27" t="str">
        <f>INDEX('[1]Component wise inventories'!H$2:H$170,MATCH($A98,'[1]Component wise inventories'!$A$2:$A$170,0))</f>
        <v>cellulose fibers</v>
      </c>
      <c r="E98" s="27" t="str">
        <f>INDEX('[1]Component wise inventories'!I$2:I$170,MATCH($A98,'[1]Component wise inventories'!$A$2:$A$170,0))</f>
        <v xml:space="preserve">35-60 </v>
      </c>
      <c r="F98" s="27">
        <v>50</v>
      </c>
      <c r="G98" s="27" t="str">
        <f>INDEX('[1]Component wise inventories'!J$2:J$170,MATCH($A98,'[1]Component wise inventories'!$A$2:$A$170,0))</f>
        <v xml:space="preserve">kg </v>
      </c>
      <c r="H98" s="27">
        <f>INDEX('[1]Component wise inventories'!K$2:K$170,MATCH($A98,'[1]Component wise inventories'!$A$2:$A$170,0))</f>
        <v>0.25700000000000001</v>
      </c>
      <c r="I98" s="27">
        <f>B98*F98*H98*B$1/C98/B$1*K98</f>
        <v>0.13492500000000002</v>
      </c>
      <c r="J98" s="27">
        <f t="shared" si="69"/>
        <v>3.633</v>
      </c>
      <c r="K98" s="59">
        <v>0.9</v>
      </c>
    </row>
    <row r="99" spans="1:11" x14ac:dyDescent="0.35">
      <c r="A99" s="2" t="s">
        <v>87</v>
      </c>
      <c r="B99" s="2">
        <v>2.0000000000000001E-4</v>
      </c>
      <c r="C99" s="27">
        <f>INDEX('[1]Component wise inventories'!B$2:B$170,MATCH($A99,'[1]Component wise inventories'!$A$2:$A$170,0))</f>
        <v>30</v>
      </c>
      <c r="D99" s="27" t="str">
        <f>INDEX('[1]Component wise inventories'!H$2:H$170,MATCH($A99,'[1]Component wise inventories'!$A$2:$A$170,0))</f>
        <v>Polyethylene fleece (PE)</v>
      </c>
      <c r="E99" s="27">
        <f>INDEX('[1]Component wise inventories'!I$2:I$170,MATCH($A99,'[1]Component wise inventories'!$A$2:$A$170,0))</f>
        <v>920</v>
      </c>
      <c r="F99" s="27">
        <f t="shared" ref="F99" si="70">E99</f>
        <v>920</v>
      </c>
      <c r="G99" s="27" t="str">
        <f>INDEX('[1]Component wise inventories'!J$2:J$170,MATCH($A99,'[1]Component wise inventories'!$A$2:$A$170,0))</f>
        <v xml:space="preserve">kg </v>
      </c>
      <c r="H99" s="27">
        <f>INDEX('[1]Component wise inventories'!K$2:K$170,MATCH($A99,'[1]Component wise inventories'!$A$2:$A$170,0))</f>
        <v>3.0895000000000001</v>
      </c>
      <c r="I99" s="27">
        <f>B99*F99*H99*B$1/C99/B$1</f>
        <v>1.8948933333333331E-2</v>
      </c>
      <c r="J99" s="27">
        <f t="shared" ref="J99" si="71">F99*B99*B$5*B$1/C99/1000</f>
        <v>3.81984E-2</v>
      </c>
    </row>
    <row r="100" spans="1:11" x14ac:dyDescent="0.35">
      <c r="I100" s="58">
        <f>SUM(I87:I99)</f>
        <v>2.5681828916666665</v>
      </c>
    </row>
    <row r="101" spans="1:11" x14ac:dyDescent="0.35">
      <c r="A101" s="11" t="s">
        <v>125</v>
      </c>
      <c r="B101" s="11" t="s">
        <v>54</v>
      </c>
    </row>
    <row r="102" spans="1:11" x14ac:dyDescent="0.35">
      <c r="A102" s="2" t="s">
        <v>13</v>
      </c>
      <c r="B102" s="2">
        <v>62</v>
      </c>
    </row>
    <row r="103" spans="1:11" x14ac:dyDescent="0.35">
      <c r="A103" s="2" t="s">
        <v>141</v>
      </c>
      <c r="B103" s="2">
        <v>1.7999999999999999E-2</v>
      </c>
      <c r="C103" s="27">
        <f>INDEX('[1]Component wise inventories'!B$2:B$170,MATCH($A103,'[1]Component wise inventories'!$A$2:$A$170,0))</f>
        <v>30</v>
      </c>
      <c r="D103" s="27" t="str">
        <f>INDEX('[1]Component wise inventories'!H$2:H$170,MATCH($A103,'[1]Component wise inventories'!$A$2:$A$170,0))</f>
        <v>Medium density fibreboard (MDF), UF bonded</v>
      </c>
      <c r="E103" s="27">
        <f>INDEX('[1]Component wise inventories'!I$2:I$170,MATCH($A103,'[1]Component wise inventories'!$A$2:$A$170,0))</f>
        <v>685</v>
      </c>
      <c r="F103" s="27">
        <f>E103</f>
        <v>685</v>
      </c>
      <c r="G103" s="27" t="str">
        <f>INDEX('[1]Component wise inventories'!J$2:J$170,MATCH($A103,'[1]Component wise inventories'!$A$2:$A$170,0))</f>
        <v xml:space="preserve">kg </v>
      </c>
      <c r="H103" s="27">
        <f>INDEX('[1]Component wise inventories'!K$2:K$170,MATCH($A103,'[1]Component wise inventories'!$A$2:$A$170,0))</f>
        <v>1.04</v>
      </c>
      <c r="I103" s="27">
        <f t="shared" ref="I103:I104" si="72">B103*F103*H103*B$1/C103/B$1</f>
        <v>0.42743999999999993</v>
      </c>
      <c r="J103" s="27">
        <f>F103*B103*B$5*B$1/C103/1000</f>
        <v>2.5597079999999997</v>
      </c>
    </row>
    <row r="104" spans="1:11" x14ac:dyDescent="0.35">
      <c r="A104" s="2" t="s">
        <v>146</v>
      </c>
      <c r="B104" s="2">
        <v>0.03</v>
      </c>
      <c r="C104" s="27">
        <f>INDEX('[1]Component wise inventories'!B$2:B$170,MATCH($A104,'[1]Component wise inventories'!$A$2:$A$170,0))</f>
        <v>60</v>
      </c>
      <c r="D104" s="27" t="str">
        <f>INDEX('[1]Component wise inventories'!H$2:H$170,MATCH($A104,'[1]Component wise inventories'!$A$2:$A$170,0))</f>
        <v>broken gravel</v>
      </c>
      <c r="E104" s="27">
        <f>INDEX('[1]Component wise inventories'!I$2:I$170,MATCH($A104,'[1]Component wise inventories'!$A$2:$A$170,0))</f>
        <v>2000</v>
      </c>
      <c r="F104" s="27">
        <f>E104</f>
        <v>2000</v>
      </c>
      <c r="G104" s="27" t="str">
        <f>INDEX('[1]Component wise inventories'!J$2:J$170,MATCH($A104,'[1]Component wise inventories'!$A$2:$A$170,0))</f>
        <v xml:space="preserve">kg </v>
      </c>
      <c r="H104" s="27">
        <f>INDEX('[1]Component wise inventories'!K$2:K$170,MATCH($A104,'[1]Component wise inventories'!$A$2:$A$170,0))</f>
        <v>1.2999999999999999E-2</v>
      </c>
      <c r="I104" s="27">
        <f t="shared" si="72"/>
        <v>1.2999999999999999E-2</v>
      </c>
      <c r="J104" s="27">
        <f>F104*B104*B$5*B$1/C104/1000</f>
        <v>6.2279999999999998</v>
      </c>
    </row>
    <row r="105" spans="1:11" x14ac:dyDescent="0.35">
      <c r="A105" s="2" t="s">
        <v>150</v>
      </c>
      <c r="B105" s="2">
        <v>0.03</v>
      </c>
      <c r="C105" s="27">
        <f>INDEX('[1]Component wise inventories'!B$2:B$170,MATCH($A105,'[1]Component wise inventories'!$A$2:$A$170,0))</f>
        <v>30</v>
      </c>
      <c r="D105" s="27" t="str">
        <f>INDEX('[1]Component wise inventories'!H$2:H$170,MATCH($A105,'[1]Component wise inventories'!$A$2:$A$170,0))</f>
        <v>Glued laminated timber, UF bonded, dry area</v>
      </c>
      <c r="E105" s="27">
        <f>INDEX('[1]Component wise inventories'!I$2:I$170,MATCH($A105,'[1]Component wise inventories'!$A$2:$A$170,0))</f>
        <v>470</v>
      </c>
      <c r="F105" s="27">
        <f t="shared" ref="F105" si="73">E105</f>
        <v>470</v>
      </c>
      <c r="G105" s="27" t="str">
        <f>INDEX('[1]Component wise inventories'!J$2:J$170,MATCH($A105,'[1]Component wise inventories'!$A$2:$A$170,0))</f>
        <v xml:space="preserve">kg </v>
      </c>
      <c r="H105" s="27">
        <f>INDEX('[1]Component wise inventories'!K$2:K$170,MATCH($A105,'[1]Component wise inventories'!$A$2:$A$170,0))</f>
        <v>0.44600000000000001</v>
      </c>
      <c r="I105" s="27">
        <f>B105*F105*H105*B$1/C105/B$1*K105</f>
        <v>4.1924000000000003E-2</v>
      </c>
      <c r="J105" s="27">
        <f t="shared" ref="J105" si="74">F105*B105*B$5*B$1/C105/1000</f>
        <v>2.9271599999999993</v>
      </c>
      <c r="K105" s="59">
        <v>0.2</v>
      </c>
    </row>
    <row r="106" spans="1:11" x14ac:dyDescent="0.35">
      <c r="A106" s="60" t="s">
        <v>249</v>
      </c>
      <c r="B106" s="21">
        <v>0.03</v>
      </c>
      <c r="C106" s="27">
        <v>30</v>
      </c>
      <c r="D106" s="27" t="str">
        <f>INDEX('[1]Component wise inventories'!H$2:H$170,MATCH($A106,'[1]Component wise inventories'!$A$2:$A$170,0))</f>
        <v>rockwool</v>
      </c>
      <c r="E106" s="27" t="str">
        <f>INDEX('[1]Component wise inventories'!I$2:I$170,MATCH($A106,'[1]Component wise inventories'!$A$2:$A$170,0))</f>
        <v xml:space="preserve">32-160 </v>
      </c>
      <c r="F106" s="27">
        <v>60</v>
      </c>
      <c r="G106" s="27" t="str">
        <f>INDEX('[1]Component wise inventories'!J$2:J$170,MATCH($A106,'[1]Component wise inventories'!$A$2:$A$170,0))</f>
        <v xml:space="preserve">kg </v>
      </c>
      <c r="H106" s="27">
        <f>INDEX('[1]Component wise inventories'!K$2:K$170,MATCH($A106,'[1]Component wise inventories'!$A$2:$A$170,0))</f>
        <v>1.1299999999999999</v>
      </c>
      <c r="I106" s="27">
        <f>B106*F106*H106*B$1/C106/B$1*K106</f>
        <v>5.4240000000000003E-2</v>
      </c>
      <c r="J106" s="27">
        <f t="shared" ref="J106" si="75">F106*B106*B$5*B$1/C106/1000</f>
        <v>0.37367999999999996</v>
      </c>
      <c r="K106" s="59">
        <v>0.8</v>
      </c>
    </row>
    <row r="107" spans="1:11" x14ac:dyDescent="0.35">
      <c r="E107" s="63"/>
      <c r="I107" s="58">
        <f>SUM(I103:I105)</f>
        <v>0.48236399999999996</v>
      </c>
    </row>
    <row r="108" spans="1:11" x14ac:dyDescent="0.35">
      <c r="A108" s="11" t="s">
        <v>125</v>
      </c>
      <c r="B108" s="11" t="s">
        <v>151</v>
      </c>
      <c r="E108" s="63"/>
    </row>
    <row r="109" spans="1:11" x14ac:dyDescent="0.35">
      <c r="A109" s="2" t="s">
        <v>152</v>
      </c>
      <c r="B109" s="26">
        <v>0.05</v>
      </c>
      <c r="C109" s="27">
        <f>INDEX('[1]Component wise inventories'!B$2:B$170,MATCH($A109,'[1]Component wise inventories'!$A$2:$A$170,0))</f>
        <v>60</v>
      </c>
      <c r="D109" s="27" t="str">
        <f>INDEX('[1]Component wise inventories'!H$2:H$170,MATCH($A109,'[1]Component wise inventories'!$A$2:$A$170,0))</f>
        <v>reinforcement steel</v>
      </c>
      <c r="E109" s="64">
        <f>INDEX('[1]Component wise inventories'!I$2:I$170,MATCH($A109,'[1]Component wise inventories'!$A$2:$A$170,0))</f>
        <v>7850</v>
      </c>
      <c r="F109" s="27">
        <f>E109</f>
        <v>7850</v>
      </c>
      <c r="G109" s="27" t="str">
        <f>INDEX('[1]Component wise inventories'!J$2:J$170,MATCH($A109,'[1]Component wise inventories'!$A$2:$A$170,0))</f>
        <v xml:space="preserve">kg </v>
      </c>
      <c r="H109" s="27">
        <f>INDEX('[1]Component wise inventories'!K$2:K$170,MATCH($A109,'[1]Component wise inventories'!$A$2:$A$170,0))</f>
        <v>0.68200000000000005</v>
      </c>
      <c r="I109" s="27">
        <f>B109*F109*H109*B$1/C109/B$1*K109</f>
        <v>0.53537000000000001</v>
      </c>
      <c r="J109" s="27">
        <f>F109*B109*B$5*B$1/C109/1000</f>
        <v>40.741500000000002</v>
      </c>
      <c r="K109" s="59">
        <v>0.12</v>
      </c>
    </row>
    <row r="110" spans="1:11" x14ac:dyDescent="0.35">
      <c r="A110" s="21" t="s">
        <v>91</v>
      </c>
      <c r="B110" s="26">
        <v>0.05</v>
      </c>
      <c r="C110" s="27">
        <f>INDEX('[1]Component wise inventories'!B$2:B$170,MATCH($A110,'[1]Component wise inventories'!$A$2:$A$170,0))</f>
        <v>30</v>
      </c>
      <c r="D110" s="27" t="str">
        <f>INDEX('[1]Component wise inventories'!H$2:H$170,MATCH($A110,'[1]Component wise inventories'!$A$2:$A$170,0))</f>
        <v>sand</v>
      </c>
      <c r="E110" s="64">
        <f>INDEX('[1]Component wise inventories'!I$2:I$170,MATCH($A110,'[1]Component wise inventories'!$A$2:$A$170,0))</f>
        <v>2000</v>
      </c>
      <c r="F110" s="27">
        <f>E110</f>
        <v>2000</v>
      </c>
      <c r="G110" s="27" t="str">
        <f>INDEX('[1]Component wise inventories'!J$2:J$170,MATCH($A110,'[1]Component wise inventories'!$A$2:$A$170,0))</f>
        <v xml:space="preserve">kg </v>
      </c>
      <c r="H110" s="27">
        <f>INDEX('[1]Component wise inventories'!K$2:K$170,MATCH($A110,'[1]Component wise inventories'!$A$2:$A$170,0))</f>
        <v>1.4E-2</v>
      </c>
      <c r="I110" s="27">
        <f>B110*F110*H110*B$1/C110/B$1*K110</f>
        <v>4.1066666666666668E-2</v>
      </c>
      <c r="J110" s="27">
        <f>F110*B110*B$5*B$1/C110/1000</f>
        <v>20.76</v>
      </c>
      <c r="K110" s="59">
        <v>0.88</v>
      </c>
    </row>
    <row r="111" spans="1:11" x14ac:dyDescent="0.35">
      <c r="C111" s="27"/>
      <c r="D111" s="27"/>
      <c r="E111" s="64"/>
      <c r="F111" s="27"/>
      <c r="G111" s="27"/>
      <c r="H111" s="27"/>
      <c r="I111" s="58">
        <f>SUM(I108:I109)</f>
        <v>0.53537000000000001</v>
      </c>
      <c r="J111" s="27"/>
    </row>
    <row r="112" spans="1:11" x14ac:dyDescent="0.35">
      <c r="A112" s="11" t="s">
        <v>125</v>
      </c>
      <c r="B112" s="11" t="s">
        <v>153</v>
      </c>
      <c r="E112" s="63"/>
    </row>
    <row r="113" spans="1:11" x14ac:dyDescent="0.35">
      <c r="A113" s="2" t="s">
        <v>152</v>
      </c>
      <c r="B113" s="26">
        <v>0.1</v>
      </c>
      <c r="C113" s="27">
        <f>INDEX('[1]Component wise inventories'!B$2:B$170,MATCH($A113,'[1]Component wise inventories'!$A$2:$A$170,0))</f>
        <v>60</v>
      </c>
      <c r="D113" s="27" t="str">
        <f>INDEX('[1]Component wise inventories'!H$2:H$170,MATCH($A113,'[1]Component wise inventories'!$A$2:$A$170,0))</f>
        <v>reinforcement steel</v>
      </c>
      <c r="E113" s="64">
        <f>INDEX('[1]Component wise inventories'!I$2:I$170,MATCH($A113,'[1]Component wise inventories'!$A$2:$A$170,0))</f>
        <v>7850</v>
      </c>
      <c r="F113" s="27">
        <f>E113</f>
        <v>7850</v>
      </c>
      <c r="G113" s="27" t="str">
        <f>INDEX('[1]Component wise inventories'!J$2:J$170,MATCH($A113,'[1]Component wise inventories'!$A$2:$A$170,0))</f>
        <v xml:space="preserve">kg </v>
      </c>
      <c r="H113" s="27">
        <f>INDEX('[1]Component wise inventories'!K$2:K$170,MATCH($A113,'[1]Component wise inventories'!$A$2:$A$170,0))</f>
        <v>0.68200000000000005</v>
      </c>
      <c r="I113" s="27">
        <f>B113*F113*H113*B$1/C113/B$1*K113</f>
        <v>1.07074</v>
      </c>
      <c r="J113" s="27">
        <f>F113*B113*B$5*B$1/C113/1000</f>
        <v>81.483000000000004</v>
      </c>
      <c r="K113" s="59">
        <v>0.12</v>
      </c>
    </row>
    <row r="114" spans="1:11" x14ac:dyDescent="0.35">
      <c r="A114" s="21" t="s">
        <v>91</v>
      </c>
      <c r="B114" s="26">
        <v>0.1</v>
      </c>
      <c r="C114" s="27">
        <f>INDEX('[1]Component wise inventories'!B$2:B$170,MATCH($A114,'[1]Component wise inventories'!$A$2:$A$170,0))</f>
        <v>30</v>
      </c>
      <c r="D114" s="27" t="str">
        <f>INDEX('[1]Component wise inventories'!H$2:H$170,MATCH($A114,'[1]Component wise inventories'!$A$2:$A$170,0))</f>
        <v>sand</v>
      </c>
      <c r="E114" s="64">
        <f>INDEX('[1]Component wise inventories'!I$2:I$170,MATCH($A114,'[1]Component wise inventories'!$A$2:$A$170,0))</f>
        <v>2000</v>
      </c>
      <c r="F114" s="27">
        <f>E114</f>
        <v>2000</v>
      </c>
      <c r="G114" s="27" t="str">
        <f>INDEX('[1]Component wise inventories'!J$2:J$170,MATCH($A114,'[1]Component wise inventories'!$A$2:$A$170,0))</f>
        <v xml:space="preserve">kg </v>
      </c>
      <c r="H114" s="27">
        <f>INDEX('[1]Component wise inventories'!K$2:K$170,MATCH($A114,'[1]Component wise inventories'!$A$2:$A$170,0))</f>
        <v>1.4E-2</v>
      </c>
      <c r="I114" s="27">
        <f>B114*F114*H114*B$1/C114/B$1*K114</f>
        <v>8.2133333333333336E-2</v>
      </c>
      <c r="J114" s="27">
        <f>F114*B114*B$5*B$1/C114/1000</f>
        <v>41.52</v>
      </c>
      <c r="K114" s="59">
        <v>0.88</v>
      </c>
    </row>
    <row r="115" spans="1:11" x14ac:dyDescent="0.35">
      <c r="C115" s="27"/>
      <c r="D115" s="27"/>
      <c r="E115" s="64"/>
      <c r="F115" s="27"/>
      <c r="G115" s="27"/>
      <c r="H115" s="27"/>
      <c r="I115" s="58">
        <f>SUM(I112:I113)</f>
        <v>1.07074</v>
      </c>
      <c r="J115" s="27"/>
    </row>
    <row r="116" spans="1:11" x14ac:dyDescent="0.35">
      <c r="A116" s="11" t="s">
        <v>125</v>
      </c>
      <c r="B116" s="11" t="s">
        <v>61</v>
      </c>
    </row>
    <row r="117" spans="1:11" x14ac:dyDescent="0.35">
      <c r="A117" s="11" t="s">
        <v>13</v>
      </c>
      <c r="B117" s="11">
        <v>6.36</v>
      </c>
    </row>
    <row r="118" spans="1:11" x14ac:dyDescent="0.35">
      <c r="A118" s="11" t="s">
        <v>62</v>
      </c>
      <c r="B118" s="11"/>
      <c r="C118" s="27">
        <f>INDEX('[1]Component wise inventories'!B$2:B$205,MATCH($A118,'[1]Component wise inventories'!$A$2:$A$205,0))</f>
        <v>30</v>
      </c>
      <c r="D118" s="27" t="str">
        <f>INDEX('[1]Component wise inventories'!H$2:H$205,MATCH($A118,'[1]Component wise inventories'!$A$2:$A$205,0))</f>
        <v>Exterior door, wood, aluminium-clad</v>
      </c>
      <c r="E118" s="27" t="str">
        <f>INDEX('[1]Component wise inventories'!I$2:I$205,MATCH($A118,'[1]Component wise inventories'!$A$2:$A$205,0))</f>
        <v xml:space="preserve">- </v>
      </c>
      <c r="F118" s="27" t="str">
        <f>E118</f>
        <v xml:space="preserve">- </v>
      </c>
      <c r="G118" s="27" t="str">
        <f>INDEX('[1]Component wise inventories'!J$2:J$205,MATCH($A118,'[1]Component wise inventories'!$A$2:$A$205,0))</f>
        <v xml:space="preserve">m2 </v>
      </c>
      <c r="H118" s="27">
        <f>INDEX('[1]Component wise inventories'!K$2:K$205,MATCH($A118,'[1]Component wise inventories'!$A$2:$A$205,0))</f>
        <v>77.599999999999994</v>
      </c>
      <c r="I118" s="58">
        <f>H118*B$1/C118/B$1*B117/B126</f>
        <v>4.3987165775401071E-2</v>
      </c>
    </row>
    <row r="119" spans="1:11" x14ac:dyDescent="0.35">
      <c r="A119" s="11"/>
      <c r="B119" s="11"/>
    </row>
    <row r="120" spans="1:11" x14ac:dyDescent="0.35">
      <c r="A120" s="11" t="s">
        <v>125</v>
      </c>
      <c r="B120" s="11" t="s">
        <v>63</v>
      </c>
    </row>
    <row r="121" spans="1:11" x14ac:dyDescent="0.35">
      <c r="A121" s="11" t="s">
        <v>64</v>
      </c>
      <c r="B121" s="11">
        <v>164.39</v>
      </c>
    </row>
    <row r="122" spans="1:11" x14ac:dyDescent="0.35">
      <c r="A122" s="11" t="s">
        <v>65</v>
      </c>
      <c r="B122" s="11"/>
      <c r="C122" s="27">
        <f>INDEX('[1]Component wise inventories'!B$2:B$194,MATCH($A122,'[1]Component wise inventories'!$A$2:$A$189,0))</f>
        <v>30</v>
      </c>
      <c r="D122" s="27" t="str">
        <f>INDEX('[1]Component wise inventories'!H$2:H$194,MATCH($A122,'[1]Component wise inventories'!$A$2:$A$189,0))</f>
        <v>'window frame production, wood-metal, U=1.6 W/m2K' (kilogram, RoW, None)</v>
      </c>
      <c r="E122" s="27">
        <f>INDEX('[1]Component wise inventories'!I$2:I$194,MATCH($A122,'[1]Component wise inventories'!$A$2:$A$189,0))</f>
        <v>83.4</v>
      </c>
      <c r="F122" s="27">
        <f>E122</f>
        <v>83.4</v>
      </c>
      <c r="G122" s="27" t="str">
        <f>INDEX('[1]Component wise inventories'!J$2:J$194,MATCH($A122,'[1]Component wise inventories'!$A$2:$A$189,0))</f>
        <v>kg</v>
      </c>
      <c r="H122" s="27">
        <f>INDEX('[1]Component wise inventories'!K$2:K$194,MATCH($A122,'[1]Component wise inventories'!$A$2:$A$189,0))</f>
        <v>0.13719999999999999</v>
      </c>
      <c r="I122" s="27">
        <f>F122*H122*B$1/C122/B$1*K122</f>
        <v>7.6283199999999995E-2</v>
      </c>
      <c r="J122" s="27"/>
      <c r="K122" s="65">
        <v>0.2</v>
      </c>
    </row>
    <row r="123" spans="1:11" x14ac:dyDescent="0.35">
      <c r="C123" s="27">
        <v>30</v>
      </c>
      <c r="D123" s="27" t="s">
        <v>113</v>
      </c>
      <c r="E123" s="27" t="s">
        <v>110</v>
      </c>
      <c r="F123" s="27" t="s">
        <v>110</v>
      </c>
      <c r="G123" s="27" t="s">
        <v>111</v>
      </c>
      <c r="H123" s="66">
        <v>58</v>
      </c>
      <c r="I123" s="27">
        <f>H123*B$1/C123/B$1*K123</f>
        <v>1.5466666666666669</v>
      </c>
      <c r="J123" s="27"/>
      <c r="K123" s="65">
        <v>0.8</v>
      </c>
    </row>
    <row r="124" spans="1:11" x14ac:dyDescent="0.35">
      <c r="A124" s="11" t="s">
        <v>125</v>
      </c>
      <c r="B124" s="11" t="s">
        <v>66</v>
      </c>
      <c r="C124" s="11"/>
      <c r="D124" s="11"/>
      <c r="E124" s="11"/>
      <c r="F124" s="11"/>
      <c r="G124" s="11"/>
      <c r="H124" s="11"/>
      <c r="I124" s="58">
        <f>SUM(I122:I123)</f>
        <v>1.6229498666666669</v>
      </c>
      <c r="J124" s="11"/>
      <c r="K124" s="11"/>
    </row>
    <row r="125" spans="1:11" x14ac:dyDescent="0.35">
      <c r="A125" s="11" t="s">
        <v>67</v>
      </c>
      <c r="B125" s="11">
        <v>3</v>
      </c>
    </row>
    <row r="126" spans="1:11" x14ac:dyDescent="0.35">
      <c r="A126" s="11" t="s">
        <v>68</v>
      </c>
      <c r="B126" s="11">
        <v>374</v>
      </c>
    </row>
    <row r="127" spans="1:11" x14ac:dyDescent="0.35">
      <c r="A127" s="11" t="s">
        <v>69</v>
      </c>
      <c r="B127" s="27"/>
      <c r="C127" s="27"/>
      <c r="D127" s="27" t="str">
        <f>INDEX('[1]Component wise inventories'!H$2:H$194,MATCH($A127,'[1]Component wise inventories'!$A$2:$A$189,0))</f>
        <v>'market for electricity, low voltage'</v>
      </c>
      <c r="E127" s="27">
        <f>INDEX('[1]Component wise inventories'!I$2:I$194,MATCH($A127,'[1]Component wise inventories'!$A$2:$A$189,0))</f>
        <v>0</v>
      </c>
      <c r="F127" s="27">
        <f>E127</f>
        <v>0</v>
      </c>
      <c r="G127" s="27" t="str">
        <f>INDEX('[1]Component wise inventories'!J$2:J$194,MATCH($A127,'[1]Component wise inventories'!$A$2:$A$189,0))</f>
        <v>kWh</v>
      </c>
      <c r="H127" s="27">
        <f>INDEX('[1]Component wise inventories'!K$2:K$194,MATCH($A127,'[1]Component wise inventories'!$A$2:$A$189,0))</f>
        <v>4.4990000000000002E-2</v>
      </c>
      <c r="I127" s="19">
        <f>H127*B125*3500/B126</f>
        <v>1.2630882352941177</v>
      </c>
    </row>
    <row r="129" spans="1:10" x14ac:dyDescent="0.35">
      <c r="A129" s="11" t="s">
        <v>125</v>
      </c>
      <c r="B129" s="57" t="s">
        <v>70</v>
      </c>
    </row>
    <row r="130" spans="1:10" x14ac:dyDescent="0.35">
      <c r="A130" s="11" t="s">
        <v>71</v>
      </c>
      <c r="B130" s="11">
        <v>20.8</v>
      </c>
    </row>
    <row r="131" spans="1:10" x14ac:dyDescent="0.35">
      <c r="A131" s="11" t="s">
        <v>72</v>
      </c>
      <c r="B131" s="11" t="s">
        <v>154</v>
      </c>
    </row>
    <row r="132" spans="1:10" x14ac:dyDescent="0.35">
      <c r="A132" s="11" t="s">
        <v>74</v>
      </c>
      <c r="B132" s="11" t="s">
        <v>154</v>
      </c>
      <c r="C132" s="27"/>
      <c r="D132" s="27" t="str">
        <f>INDEX('[1]Component wise inventories'!H$2:H$205,MATCH($B132,'[1]Component wise inventories'!$A$2:$A$205,0))</f>
        <v>heat production, borehole heat exchanger, brine-water heat pump 10kW</v>
      </c>
      <c r="E132" s="27">
        <f>INDEX('[1]Component wise inventories'!I$2:I$205,MATCH($B132,'[1]Component wise inventories'!$A$2:$A$205,0))</f>
        <v>0</v>
      </c>
      <c r="F132" s="27">
        <f>E132</f>
        <v>0</v>
      </c>
      <c r="G132" s="27" t="str">
        <f>INDEX('[1]Component wise inventories'!J$2:J$205,MATCH($B132,'[1]Component wise inventories'!$A$2:$A$205,0))</f>
        <v>megajoule</v>
      </c>
      <c r="H132" s="27">
        <f>INDEX('[1]Component wise inventories'!K$2:K$205,MATCH($B132,'[1]Component wise inventories'!$A$2:$A$205,0))</f>
        <v>8.2799999999999992E-3</v>
      </c>
      <c r="I132" s="58">
        <f>H132*B130</f>
        <v>0.17222399999999999</v>
      </c>
    </row>
    <row r="133" spans="1:10" x14ac:dyDescent="0.35">
      <c r="A133" s="11"/>
      <c r="B133" s="11" t="s">
        <v>155</v>
      </c>
    </row>
    <row r="134" spans="1:10" x14ac:dyDescent="0.35">
      <c r="A134" s="11"/>
      <c r="B134" s="11"/>
    </row>
    <row r="135" spans="1:10" x14ac:dyDescent="0.35">
      <c r="A135" s="11" t="s">
        <v>125</v>
      </c>
      <c r="B135" s="56" t="s">
        <v>76</v>
      </c>
      <c r="C135" s="27"/>
      <c r="D135" s="27"/>
      <c r="E135" s="27"/>
      <c r="F135" s="27"/>
      <c r="G135" s="27"/>
      <c r="H135" s="27"/>
      <c r="I135" s="27"/>
      <c r="J135" s="27">
        <f>SUM(J20:J133)*50*2</f>
        <v>68021.372625000004</v>
      </c>
    </row>
    <row r="136" spans="1:10" x14ac:dyDescent="0.35">
      <c r="A136" s="11"/>
      <c r="B136" s="11" t="s">
        <v>77</v>
      </c>
      <c r="C136" s="27"/>
      <c r="D136" s="27" t="str">
        <f>INDEX('[1]Component wise inventories'!H$2:H$205,MATCH($B136,'[1]Component wise inventories'!$A$2:$A$205,0))</f>
        <v>'market for transport, freight, lorry 28 metric ton, fatty acid methyl ester 100%' (ton kilometer, CH, None)</v>
      </c>
      <c r="E136" s="27">
        <f>INDEX('[1]Component wise inventories'!I$2:I$205,MATCH($B136,'[1]Component wise inventories'!$A$2:$A$205,0))</f>
        <v>0</v>
      </c>
      <c r="F136" s="27">
        <f>E136</f>
        <v>0</v>
      </c>
      <c r="G136" s="27">
        <f>INDEX('[1]Component wise inventories'!J$2:J$205,MATCH($B136,'[1]Component wise inventories'!$A$2:$A$205,0))</f>
        <v>0</v>
      </c>
      <c r="H136" s="27">
        <f>INDEX('[1]Component wise inventories'!K$2:K$205,MATCH($B136,'[1]Component wise inventories'!$A$2:$A$205,0))</f>
        <v>0.11509999999999999</v>
      </c>
      <c r="I136" s="67">
        <f>J135*H136/B$1/B126</f>
        <v>0.34889750397225938</v>
      </c>
    </row>
    <row r="138" spans="1:10" s="11" customFormat="1" x14ac:dyDescent="0.35">
      <c r="A138" s="11" t="s">
        <v>11</v>
      </c>
      <c r="B138" s="56" t="s">
        <v>265</v>
      </c>
    </row>
    <row r="139" spans="1:10" s="11" customFormat="1" x14ac:dyDescent="0.35">
      <c r="A139" s="11" t="s">
        <v>290</v>
      </c>
      <c r="B139" s="11">
        <v>75.650000000000006</v>
      </c>
    </row>
    <row r="140" spans="1:10" s="11" customFormat="1" x14ac:dyDescent="0.35">
      <c r="A140" s="11" t="s">
        <v>270</v>
      </c>
      <c r="B140" s="5" t="s">
        <v>277</v>
      </c>
      <c r="D140" s="27" t="str">
        <f>INDEX('[1]Component wise inventories'!H$2:H$221,MATCH($B140,'[1]Component wise inventories'!$A$2:$A$221,0))</f>
        <v>heat production, borehole heat exchanger, brine-water heat pump 10kW</v>
      </c>
      <c r="E140" s="27">
        <f>INDEX('[1]Component wise inventories'!I$2:I$221,MATCH($B140,'[1]Component wise inventories'!$A$2:$A$221,0))</f>
        <v>0</v>
      </c>
      <c r="F140" s="27">
        <f>E140</f>
        <v>0</v>
      </c>
      <c r="G140" s="27" t="str">
        <f>INDEX('[1]Component wise inventories'!J$2:J$221,MATCH($B140,'[1]Component wise inventories'!$A$2:$A$221,0))</f>
        <v>megajoule</v>
      </c>
      <c r="H140" s="27">
        <f>INDEX('[1]Component wise inventories'!K$2:K$221,MATCH($B140,'[1]Component wise inventories'!$A$2:$A$221,0))</f>
        <v>8.2799999999999992E-3</v>
      </c>
      <c r="I140" s="58">
        <f>H140*B139</f>
        <v>0.62638199999999999</v>
      </c>
    </row>
    <row r="141" spans="1:10" s="27" customFormat="1" x14ac:dyDescent="0.35">
      <c r="A141" s="5" t="s">
        <v>271</v>
      </c>
      <c r="B141" s="5" t="s">
        <v>278</v>
      </c>
      <c r="C141" s="5"/>
      <c r="D141" s="5"/>
      <c r="E141" s="5"/>
      <c r="F141" s="5"/>
      <c r="G141" s="5"/>
      <c r="H141" s="5"/>
      <c r="I141" s="5"/>
      <c r="J141" s="5"/>
    </row>
    <row r="142" spans="1:10" s="27" customFormat="1" x14ac:dyDescent="0.35">
      <c r="A142" s="5" t="s">
        <v>274</v>
      </c>
      <c r="B142" s="25" t="s">
        <v>273</v>
      </c>
      <c r="C142" s="5"/>
      <c r="D142" s="5"/>
      <c r="E142" s="5"/>
      <c r="F142" s="5"/>
      <c r="G142" s="5"/>
      <c r="H142" s="5"/>
      <c r="I142" s="5"/>
      <c r="J142" s="5"/>
    </row>
    <row r="144" spans="1:10" s="27" customForma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35">
      <c r="A146" s="11" t="s">
        <v>11</v>
      </c>
      <c r="B146" s="56" t="s">
        <v>293</v>
      </c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35">
      <c r="A147" s="11" t="s">
        <v>290</v>
      </c>
      <c r="B147" s="5">
        <v>3.3</v>
      </c>
      <c r="C147" s="5"/>
      <c r="D147" s="5"/>
      <c r="E147" s="5"/>
      <c r="F147" s="5"/>
      <c r="G147" s="5"/>
      <c r="H147" s="5"/>
      <c r="I147" s="5"/>
      <c r="J147" s="5"/>
    </row>
    <row r="148" spans="1:10" customFormat="1" x14ac:dyDescent="0.35">
      <c r="A148" s="11" t="s">
        <v>69</v>
      </c>
      <c r="B148" s="5"/>
      <c r="C148" s="5"/>
      <c r="D148" t="str">
        <f>INDEX('[1]Component wise inventories'!H$2:H$194,MATCH($A148,'[1]Component wise inventories'!$A$2:$A$189,0))</f>
        <v>'market for electricity, low voltage'</v>
      </c>
      <c r="E148">
        <f>INDEX('[1]Component wise inventories'!I$2:I$194,MATCH($A148,'[1]Component wise inventories'!$A$2:$A$189,0))</f>
        <v>0</v>
      </c>
      <c r="F148">
        <f>E148</f>
        <v>0</v>
      </c>
      <c r="G148" t="str">
        <f>INDEX('[1]Component wise inventories'!J$2:J$194,MATCH($A148,'[1]Component wise inventories'!$A$2:$A$189,0))</f>
        <v>kWh</v>
      </c>
      <c r="H148">
        <f>INDEX('[1]Component wise inventories'!K$2:K$194,MATCH($A148,'[1]Component wise inventories'!$A$2:$A$189,0))</f>
        <v>4.4990000000000002E-2</v>
      </c>
      <c r="I148" s="19">
        <f>H148*B147</f>
        <v>0.14846699999999999</v>
      </c>
      <c r="J148" s="5"/>
    </row>
    <row r="149" spans="1:10" s="27" customForma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s="27" customFormat="1" x14ac:dyDescent="0.35">
      <c r="A150" s="5"/>
      <c r="B150" s="6" t="s">
        <v>118</v>
      </c>
      <c r="C150" s="6" t="s">
        <v>119</v>
      </c>
      <c r="D150" s="5"/>
      <c r="E150" s="5"/>
      <c r="F150" s="5"/>
      <c r="G150" s="5"/>
      <c r="H150" s="5"/>
      <c r="I150" s="5"/>
      <c r="J150" s="5"/>
    </row>
    <row r="151" spans="1:10" s="27" customFormat="1" x14ac:dyDescent="0.35">
      <c r="A151" s="5" t="s">
        <v>80</v>
      </c>
      <c r="B151" s="7">
        <v>1.4</v>
      </c>
      <c r="C151" s="7">
        <f>AVERAGE(I13,I19)</f>
        <v>0.46064864583333331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35">
      <c r="A152" s="5" t="s">
        <v>120</v>
      </c>
      <c r="B152" s="7">
        <v>1.21</v>
      </c>
      <c r="C152" s="7">
        <f>AVERAGE(I27,I38,I42)</f>
        <v>1.82180875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35">
      <c r="A153" s="5" t="s">
        <v>121</v>
      </c>
      <c r="B153" s="7">
        <v>0.71799999999999997</v>
      </c>
      <c r="C153" s="7">
        <f>AVERAGE(I55,I68,I74)</f>
        <v>1.5945754999999997</v>
      </c>
      <c r="D153" s="5"/>
      <c r="E153" s="5"/>
      <c r="F153" s="5"/>
      <c r="G153" s="5"/>
      <c r="H153" s="5"/>
      <c r="I153" s="5"/>
      <c r="J153" s="5"/>
    </row>
    <row r="154" spans="1:10" s="27" customFormat="1" x14ac:dyDescent="0.35">
      <c r="A154" s="5" t="s">
        <v>122</v>
      </c>
      <c r="B154" s="7">
        <v>0.49399999999999999</v>
      </c>
      <c r="C154" s="7">
        <f>I80+I84</f>
        <v>0.68378240000000001</v>
      </c>
      <c r="D154" s="5"/>
      <c r="E154" s="5"/>
      <c r="F154" s="5"/>
      <c r="G154" s="5"/>
      <c r="H154" s="5"/>
      <c r="I154" s="5"/>
      <c r="J154" s="5"/>
    </row>
    <row r="155" spans="1:10" s="27" customFormat="1" x14ac:dyDescent="0.35">
      <c r="A155" s="5" t="s">
        <v>106</v>
      </c>
      <c r="B155" s="7">
        <v>1.42</v>
      </c>
      <c r="C155" s="7">
        <f>AVERAGE(I100,I107)</f>
        <v>1.5252734458333332</v>
      </c>
      <c r="D155" s="5"/>
      <c r="E155" s="5"/>
      <c r="F155" s="5"/>
      <c r="G155" s="5"/>
      <c r="H155" s="5"/>
      <c r="I155" s="5"/>
      <c r="J155" s="5"/>
    </row>
    <row r="156" spans="1:10" s="27" customFormat="1" x14ac:dyDescent="0.35">
      <c r="A156" s="5" t="s">
        <v>124</v>
      </c>
      <c r="B156" s="7">
        <v>5.0999999999999997E-2</v>
      </c>
      <c r="C156" s="7">
        <f>I118</f>
        <v>4.3987165775401071E-2</v>
      </c>
      <c r="D156" s="5"/>
      <c r="E156" s="5"/>
      <c r="F156" s="5"/>
      <c r="G156" s="5"/>
      <c r="H156" s="5"/>
      <c r="I156" s="5"/>
      <c r="J156" s="5"/>
    </row>
    <row r="157" spans="1:10" s="27" customFormat="1" x14ac:dyDescent="0.35">
      <c r="A157" s="5" t="s">
        <v>123</v>
      </c>
      <c r="B157" s="7">
        <v>1.52</v>
      </c>
      <c r="C157" s="7">
        <f>I124</f>
        <v>1.6229498666666669</v>
      </c>
      <c r="D157" s="5"/>
      <c r="E157" s="5"/>
      <c r="F157" s="5"/>
      <c r="G157" s="5"/>
      <c r="H157" s="5"/>
      <c r="I157" s="5"/>
      <c r="J157" s="5"/>
    </row>
    <row r="158" spans="1:10" s="27" customFormat="1" x14ac:dyDescent="0.35">
      <c r="A158" s="5" t="s">
        <v>76</v>
      </c>
      <c r="B158" s="7">
        <v>0.34100000000000003</v>
      </c>
      <c r="C158" s="7">
        <f>I136</f>
        <v>0.34889750397225938</v>
      </c>
      <c r="D158" s="5"/>
      <c r="E158" s="5"/>
      <c r="F158" s="5"/>
      <c r="G158" s="5"/>
      <c r="H158" s="5"/>
      <c r="I158" s="5"/>
      <c r="J158" s="5"/>
    </row>
    <row r="159" spans="1:10" s="27" customFormat="1" x14ac:dyDescent="0.35">
      <c r="A159" s="5" t="s">
        <v>292</v>
      </c>
      <c r="B159" s="7">
        <v>1.1499999999999999</v>
      </c>
      <c r="C159" s="7">
        <f>I140+I127</f>
        <v>1.8894702352941177</v>
      </c>
      <c r="D159" s="5"/>
      <c r="E159" s="5"/>
      <c r="F159" s="5"/>
      <c r="G159" s="5"/>
      <c r="H159" s="5"/>
      <c r="I159" s="5"/>
      <c r="J159" s="5"/>
    </row>
    <row r="160" spans="1:10" s="27" customFormat="1" x14ac:dyDescent="0.35">
      <c r="A160" s="5" t="s">
        <v>70</v>
      </c>
      <c r="B160" s="7">
        <v>0.23100000000000001</v>
      </c>
      <c r="C160" s="7">
        <f>I132</f>
        <v>0.17222399999999999</v>
      </c>
      <c r="D160" s="5"/>
      <c r="E160" s="5"/>
      <c r="F160" s="5"/>
      <c r="G160" s="5"/>
      <c r="H160" s="5"/>
      <c r="I160" s="5"/>
      <c r="J160" s="5"/>
    </row>
    <row r="161" spans="1:10" s="27" customFormat="1" x14ac:dyDescent="0.35">
      <c r="A161" s="5" t="s">
        <v>294</v>
      </c>
      <c r="B161" s="7">
        <v>0.105</v>
      </c>
      <c r="C161" s="7">
        <f>I148</f>
        <v>0.14846699999999999</v>
      </c>
      <c r="D161" s="5"/>
      <c r="E161" s="5"/>
      <c r="F161" s="5"/>
      <c r="G161" s="5"/>
      <c r="H161" s="5"/>
      <c r="I161" s="5"/>
      <c r="J161" s="5"/>
    </row>
    <row r="162" spans="1:10" s="27" customForma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s="27" customForma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s="27" customForma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s="27" customForma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s="27" customForma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s="27" customForma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101" zoomScaleNormal="100" workbookViewId="0">
      <selection activeCell="D128" sqref="D128"/>
    </sheetView>
  </sheetViews>
  <sheetFormatPr defaultColWidth="11.54296875" defaultRowHeight="14.5" x14ac:dyDescent="0.35"/>
  <cols>
    <col min="1" max="1" width="33" style="26" customWidth="1"/>
    <col min="2" max="2" width="13.26953125" style="26" customWidth="1"/>
    <col min="3" max="16384" width="11.54296875" style="26"/>
  </cols>
  <sheetData>
    <row r="1" spans="1:10" x14ac:dyDescent="0.3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35">
      <c r="A4" s="11" t="s">
        <v>156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35">
      <c r="A5" s="2" t="s">
        <v>13</v>
      </c>
      <c r="B5" s="2">
        <v>225.8</v>
      </c>
      <c r="C5" s="27"/>
      <c r="D5" s="27"/>
      <c r="E5" s="27"/>
      <c r="F5" s="27"/>
      <c r="G5" s="27"/>
      <c r="H5" s="27"/>
      <c r="I5" s="27"/>
      <c r="J5" s="27"/>
    </row>
    <row r="6" spans="1:10" x14ac:dyDescent="0.35">
      <c r="A6" s="2" t="s">
        <v>14</v>
      </c>
      <c r="B6" s="2">
        <v>0.03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0.23125000000000001</v>
      </c>
      <c r="J6" s="27">
        <f t="shared" ref="J6" si="1">F6*B6*B$5*B$1/C6/1000</f>
        <v>25.063800000000004</v>
      </c>
    </row>
    <row r="7" spans="1:10" x14ac:dyDescent="0.35">
      <c r="A7" s="2" t="s">
        <v>127</v>
      </c>
      <c r="B7" s="2">
        <v>0.1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lean concrete (without reinforcement)</v>
      </c>
      <c r="E7" s="27">
        <f>INDEX('[1]Component wise inventories'!I$2:I$170,MATCH($A7,'[1]Component wise inventories'!$A$2:$A$170,0))</f>
        <v>2150</v>
      </c>
      <c r="F7" s="27">
        <f>E7</f>
        <v>2150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5.8999999999999997E-2</v>
      </c>
      <c r="I7" s="27">
        <f t="shared" ref="I7" si="2">B7*F7*H7*B$1/C7/B$1</f>
        <v>0.21141666666666664</v>
      </c>
      <c r="J7" s="27">
        <f>F7*B7*B$5*B$1/C7/1000</f>
        <v>48.546999999999997</v>
      </c>
    </row>
    <row r="8" spans="1:10" x14ac:dyDescent="0.35">
      <c r="A8" s="2" t="s">
        <v>82</v>
      </c>
      <c r="B8" s="2">
        <v>0.25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civil engineering concrete (without reinforcement)</v>
      </c>
      <c r="E8" s="27">
        <f>INDEX('[1]Component wise inventories'!I$2:I$170,MATCH($A8,'[1]Component wise inventories'!$A$2:$A$170,0))</f>
        <v>2350</v>
      </c>
      <c r="F8" s="27">
        <f t="shared" ref="F8" si="3">E8</f>
        <v>2350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1.4E-2</v>
      </c>
      <c r="I8" s="27">
        <f>B8*F8*H8*B$1/C8/B$1</f>
        <v>0.13708333333333333</v>
      </c>
      <c r="J8" s="27">
        <f t="shared" ref="J8" si="4">F8*B8*B$5*B$1/C8/1000</f>
        <v>132.6575</v>
      </c>
    </row>
    <row r="9" spans="1:10" x14ac:dyDescent="0.35">
      <c r="A9" s="2"/>
      <c r="B9" s="27">
        <v>0.25</v>
      </c>
      <c r="C9" s="27">
        <v>60</v>
      </c>
      <c r="D9" s="27" t="s">
        <v>83</v>
      </c>
      <c r="E9" s="27">
        <v>80</v>
      </c>
      <c r="F9" s="27">
        <v>80</v>
      </c>
      <c r="G9" s="27" t="s">
        <v>81</v>
      </c>
      <c r="H9" s="27">
        <v>0.68200000000000005</v>
      </c>
      <c r="I9" s="27">
        <f>B9*F9*H9*B$1/C9/B$1</f>
        <v>0.22733333333333336</v>
      </c>
      <c r="J9" s="27">
        <f>F9*B9*B$5*B$1/C9/1000</f>
        <v>4.516</v>
      </c>
    </row>
    <row r="10" spans="1:10" x14ac:dyDescent="0.35">
      <c r="I10" s="58">
        <f>SUM(I6:I8)</f>
        <v>0.57974999999999999</v>
      </c>
    </row>
    <row r="11" spans="1:10" x14ac:dyDescent="0.35">
      <c r="A11" s="11" t="s">
        <v>156</v>
      </c>
      <c r="B11" s="11" t="s">
        <v>23</v>
      </c>
    </row>
    <row r="12" spans="1:10" x14ac:dyDescent="0.35">
      <c r="A12" s="2" t="s">
        <v>13</v>
      </c>
      <c r="B12" s="2">
        <v>146.9</v>
      </c>
    </row>
    <row r="13" spans="1:10" x14ac:dyDescent="0.35">
      <c r="A13" s="2" t="s">
        <v>21</v>
      </c>
      <c r="B13" s="21">
        <v>0.01</v>
      </c>
      <c r="C13" s="27">
        <f>INDEX('[1]Component wise inventories'!B$2:B$170,MATCH($A13,'[1]Component wise inventories'!$A$2:$A$170,0))</f>
        <v>30</v>
      </c>
      <c r="D13" s="27" t="str">
        <f>INDEX('[1]Component wise inventories'!H$2:H$170,MATCH($A13,'[1]Component wise inventories'!$A$2:$A$170,0))</f>
        <v>Cement subfloor, 85 mm</v>
      </c>
      <c r="E13" s="27">
        <f>INDEX('[1]Component wise inventories'!I$2:I$170,MATCH($A13,'[1]Component wise inventories'!$A$2:$A$170,0))</f>
        <v>1850</v>
      </c>
      <c r="F13" s="27">
        <f t="shared" ref="F13" si="5">E13</f>
        <v>1850</v>
      </c>
      <c r="G13" s="27" t="str">
        <f>INDEX('[1]Component wise inventories'!J$2:J$170,MATCH($A13,'[1]Component wise inventories'!$A$2:$A$170,0))</f>
        <v xml:space="preserve">kg </v>
      </c>
      <c r="H13" s="27">
        <f>INDEX('[1]Component wise inventories'!K$2:K$170,MATCH($A13,'[1]Component wise inventories'!$A$2:$A$170,0))</f>
        <v>0.125</v>
      </c>
      <c r="I13" s="27">
        <f>B13*F13*H13*B$1/C13/B$1</f>
        <v>7.7083333333333337E-2</v>
      </c>
      <c r="J13" s="27">
        <f t="shared" ref="J13" si="6">F13*B13*B$5*B$1/C13/1000</f>
        <v>8.3545999999999996</v>
      </c>
    </row>
    <row r="14" spans="1:10" x14ac:dyDescent="0.35">
      <c r="A14" s="2" t="s">
        <v>14</v>
      </c>
      <c r="B14" s="2">
        <v>0.08</v>
      </c>
      <c r="C14" s="27">
        <f>INDEX('[1]Component wise inventories'!B$2:B$170,MATCH($A14,'[1]Component wise inventories'!$A$2:$A$170,0))</f>
        <v>30</v>
      </c>
      <c r="D14" s="27" t="str">
        <f>INDEX('[1]Component wise inventories'!H$2:H$170,MATCH($A14,'[1]Component wise inventories'!$A$2:$A$170,0))</f>
        <v>Cement subfloor, 85 mm</v>
      </c>
      <c r="E14" s="27">
        <f>INDEX('[1]Component wise inventories'!I$2:I$170,MATCH($A14,'[1]Component wise inventories'!$A$2:$A$170,0))</f>
        <v>1850</v>
      </c>
      <c r="F14" s="27">
        <f t="shared" ref="F14:F15" si="7">E14</f>
        <v>1850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0.125</v>
      </c>
      <c r="I14" s="27">
        <f>B14*F14*H14*B$1/C14/B$1</f>
        <v>0.6166666666666667</v>
      </c>
      <c r="J14" s="27">
        <f t="shared" ref="J14:J15" si="8">F14*B14*B$5*B$1/C14/1000</f>
        <v>66.836799999999997</v>
      </c>
    </row>
    <row r="15" spans="1:10" x14ac:dyDescent="0.35">
      <c r="A15" s="2" t="s">
        <v>24</v>
      </c>
      <c r="B15" s="2">
        <v>0.21</v>
      </c>
      <c r="C15" s="27">
        <f>INDEX('[1]Component wise inventories'!B$2:B$170,MATCH($A15,'[1]Component wise inventories'!$A$2:$A$170,0))</f>
        <v>60</v>
      </c>
      <c r="D15" s="27" t="str">
        <f>INDEX('[1]Component wise inventories'!H$2:H$170,MATCH($A15,'[1]Component wise inventories'!$A$2:$A$170,0))</f>
        <v>civil engineering concrete (without reinforcement)</v>
      </c>
      <c r="E15" s="27">
        <f>INDEX('[1]Component wise inventories'!I$2:I$170,MATCH($A15,'[1]Component wise inventories'!$A$2:$A$170,0))</f>
        <v>2350</v>
      </c>
      <c r="F15" s="27">
        <f t="shared" si="7"/>
        <v>2350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1.4E-2</v>
      </c>
      <c r="I15" s="27">
        <f>B15*F15*H15*B$1/C15/B$1</f>
        <v>0.11515</v>
      </c>
      <c r="J15" s="27">
        <f t="shared" si="8"/>
        <v>111.4323</v>
      </c>
    </row>
    <row r="16" spans="1:10" x14ac:dyDescent="0.35">
      <c r="A16" s="2"/>
      <c r="B16" s="27">
        <v>0.21</v>
      </c>
      <c r="C16" s="27">
        <v>60</v>
      </c>
      <c r="D16" s="27" t="s">
        <v>83</v>
      </c>
      <c r="E16" s="27">
        <v>80</v>
      </c>
      <c r="F16" s="27">
        <v>80</v>
      </c>
      <c r="G16" s="27" t="s">
        <v>81</v>
      </c>
      <c r="H16" s="27">
        <v>0.68200000000000005</v>
      </c>
      <c r="I16" s="27">
        <f>B16*F16*H16*B$1/C16/B$1</f>
        <v>0.19096000000000002</v>
      </c>
      <c r="J16" s="27">
        <f>F16*B16*B$5*B$1/C16/1000</f>
        <v>3.7934400000000004</v>
      </c>
    </row>
    <row r="17" spans="1:10" x14ac:dyDescent="0.35">
      <c r="A17" s="2" t="s">
        <v>157</v>
      </c>
      <c r="B17" s="2">
        <v>0.14000000000000001</v>
      </c>
      <c r="C17" s="27">
        <f>INDEX('[1]Component wise inventories'!B$2:B$170,MATCH($A17,'[1]Component wise inventories'!$A$2:$A$170,0))</f>
        <v>30</v>
      </c>
      <c r="D17" s="27" t="str">
        <f>INDEX('[1]Component wise inventories'!H$2:H$170,MATCH($A17,'[1]Component wise inventories'!$A$2:$A$170,0))</f>
        <v>Expanded polystyrene (EPS)</v>
      </c>
      <c r="E17" s="27">
        <f>INDEX('[1]Component wise inventories'!I$2:I$170,MATCH($A17,'[1]Component wise inventories'!$A$2:$A$170,0))</f>
        <v>15</v>
      </c>
      <c r="F17" s="27">
        <f>E17</f>
        <v>15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7.64</v>
      </c>
      <c r="I17" s="27">
        <f t="shared" ref="I17" si="9">B17*F17*H17*B$1/C17/B$1</f>
        <v>0.53480000000000005</v>
      </c>
      <c r="J17" s="27">
        <f>F17*B17*B$5*B$1/C17/1000</f>
        <v>0.94836000000000009</v>
      </c>
    </row>
    <row r="18" spans="1:10" x14ac:dyDescent="0.35">
      <c r="A18" s="2" t="s">
        <v>158</v>
      </c>
      <c r="B18" s="2">
        <v>0.02</v>
      </c>
      <c r="C18" s="27">
        <f>INDEX('[1]Component wise inventories'!B$2:B$170,MATCH($A18,'[1]Component wise inventories'!$A$2:$A$170,0))</f>
        <v>60</v>
      </c>
      <c r="D18" s="27" t="str">
        <f>INDEX('[1]Component wise inventories'!H$2:H$170,MATCH($A18,'[1]Component wise inventories'!$A$2:$A$170,0))</f>
        <v>Ground natural stone slab, 15 mm</v>
      </c>
      <c r="E18" s="27">
        <f>INDEX('[1]Component wise inventories'!I$2:I$170,MATCH($A18,'[1]Component wise inventories'!$A$2:$A$170,0))</f>
        <v>2700</v>
      </c>
      <c r="F18" s="27">
        <f t="shared" ref="F18" si="10">E18</f>
        <v>2700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0.39999999999999997</v>
      </c>
      <c r="I18" s="27">
        <f>B18*F18*H18*B$1/C18/B$1</f>
        <v>0.36</v>
      </c>
      <c r="J18" s="27">
        <f t="shared" ref="J18" si="11">F18*B18*B$5*B$1/C18/1000</f>
        <v>12.193200000000001</v>
      </c>
    </row>
    <row r="19" spans="1:10" x14ac:dyDescent="0.35">
      <c r="A19" s="60" t="s">
        <v>269</v>
      </c>
      <c r="B19" s="2">
        <v>2.0000000000000001E-4</v>
      </c>
      <c r="C19" s="27">
        <f>INDEX('[1]Component wise inventories'!B$2:B$170,MATCH($A19,'[1]Component wise inventories'!$A$2:$A$170,0))</f>
        <v>60</v>
      </c>
      <c r="D19" s="27" t="str">
        <f>INDEX('[1]Component wise inventories'!H$2:H$170,MATCH($A19,'[1]Component wise inventories'!$A$2:$A$170,0))</f>
        <v>Polyethylene fleece (PE)</v>
      </c>
      <c r="E19" s="27">
        <f>INDEX('[1]Component wise inventories'!I$2:I$170,MATCH($A19,'[1]Component wise inventories'!$A$2:$A$170,0))</f>
        <v>920</v>
      </c>
      <c r="F19" s="27">
        <f t="shared" ref="F19" si="12">E19</f>
        <v>920</v>
      </c>
      <c r="G19" s="27" t="str">
        <f>INDEX('[1]Component wise inventories'!J$2:J$170,MATCH($A19,'[1]Component wise inventories'!$A$2:$A$170,0))</f>
        <v xml:space="preserve">kg </v>
      </c>
      <c r="H19" s="27">
        <f>INDEX('[1]Component wise inventories'!K$2:K$170,MATCH($A19,'[1]Component wise inventories'!$A$2:$A$170,0))</f>
        <v>3.0895000000000001</v>
      </c>
      <c r="I19" s="27">
        <f>B19*F19*H19*B$1/C19/B$1</f>
        <v>9.4744666666666654E-3</v>
      </c>
      <c r="J19" s="27">
        <f t="shared" ref="J19" si="13">F19*B19*B$5*B$1/C19/1000</f>
        <v>4.1547200000000006E-2</v>
      </c>
    </row>
    <row r="20" spans="1:10" x14ac:dyDescent="0.35">
      <c r="A20" s="2"/>
      <c r="B20" s="2"/>
      <c r="I20" s="58">
        <f>SUM(I13:I19)</f>
        <v>1.9041344666666666</v>
      </c>
    </row>
    <row r="21" spans="1:10" x14ac:dyDescent="0.35">
      <c r="A21" s="11" t="s">
        <v>156</v>
      </c>
      <c r="B21" s="11" t="s">
        <v>27</v>
      </c>
    </row>
    <row r="22" spans="1:10" x14ac:dyDescent="0.35">
      <c r="A22" s="2" t="s">
        <v>13</v>
      </c>
      <c r="B22" s="2">
        <v>127.7</v>
      </c>
    </row>
    <row r="23" spans="1:10" x14ac:dyDescent="0.35">
      <c r="A23" s="2" t="s">
        <v>159</v>
      </c>
      <c r="B23" s="2">
        <v>0.01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gypsum/white plaster</v>
      </c>
      <c r="E23" s="27">
        <f>INDEX('[1]Component wise inventories'!I$2:I$170,MATCH($A23,'[1]Component wise inventories'!$A$2:$A$170,0))</f>
        <v>1100</v>
      </c>
      <c r="F23" s="27">
        <f t="shared" ref="F23" si="14">E23</f>
        <v>1100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0.14699999999999999</v>
      </c>
      <c r="I23" s="27">
        <f>B23*F23*H23*B$1/C23/B$1</f>
        <v>5.3899999999999997E-2</v>
      </c>
      <c r="J23" s="27">
        <f t="shared" ref="J23" si="15">F23*B23*B$5*B$1/C23/1000</f>
        <v>4.9676</v>
      </c>
    </row>
    <row r="24" spans="1:10" x14ac:dyDescent="0.35">
      <c r="A24" s="2" t="s">
        <v>14</v>
      </c>
      <c r="B24" s="2">
        <v>7.1999999999999995E-2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Cement subfloor, 85 mm</v>
      </c>
      <c r="E24" s="27">
        <f>INDEX('[1]Component wise inventories'!I$2:I$170,MATCH($A24,'[1]Component wise inventories'!$A$2:$A$170,0))</f>
        <v>1850</v>
      </c>
      <c r="F24" s="27">
        <f>E24</f>
        <v>1850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0.125</v>
      </c>
      <c r="I24" s="27">
        <f t="shared" ref="I24" si="16">B24*F24*H24*B$1/C24/B$1</f>
        <v>0.55499999999999994</v>
      </c>
      <c r="J24" s="27">
        <f>F24*B24*B$5*B$1/C24/1000</f>
        <v>60.153119999999994</v>
      </c>
    </row>
    <row r="25" spans="1:10" x14ac:dyDescent="0.35">
      <c r="A25" s="2" t="s">
        <v>24</v>
      </c>
      <c r="B25" s="2">
        <v>0.21</v>
      </c>
      <c r="C25" s="27">
        <f>INDEX('[1]Component wise inventories'!B$2:B$170,MATCH($A25,'[1]Component wise inventories'!$A$2:$A$170,0))</f>
        <v>60</v>
      </c>
      <c r="D25" s="27" t="str">
        <f>INDEX('[1]Component wise inventories'!H$2:H$170,MATCH($A25,'[1]Component wise inventories'!$A$2:$A$170,0))</f>
        <v>civil engineering concrete (without reinforcement)</v>
      </c>
      <c r="E25" s="27">
        <f>INDEX('[1]Component wise inventories'!I$2:I$170,MATCH($A25,'[1]Component wise inventories'!$A$2:$A$170,0))</f>
        <v>2350</v>
      </c>
      <c r="F25" s="27">
        <f t="shared" ref="F25" si="17">E25</f>
        <v>2350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1.4E-2</v>
      </c>
      <c r="I25" s="27">
        <f>B25*F25*H25*B$1/C25/B$1</f>
        <v>0.11515</v>
      </c>
      <c r="J25" s="27">
        <f t="shared" ref="J25" si="18">F25*B25*B$5*B$1/C25/1000</f>
        <v>111.4323</v>
      </c>
    </row>
    <row r="26" spans="1:10" x14ac:dyDescent="0.35">
      <c r="A26" s="2"/>
      <c r="B26" s="27">
        <v>0.21</v>
      </c>
      <c r="C26" s="27">
        <v>60</v>
      </c>
      <c r="D26" s="27" t="s">
        <v>83</v>
      </c>
      <c r="E26" s="27">
        <v>80</v>
      </c>
      <c r="F26" s="27">
        <v>80</v>
      </c>
      <c r="G26" s="27" t="s">
        <v>81</v>
      </c>
      <c r="H26" s="27">
        <v>0.68200000000000005</v>
      </c>
      <c r="I26" s="27">
        <f>B26*F26*H26*B$1/C26/B$1</f>
        <v>0.19096000000000002</v>
      </c>
      <c r="J26" s="27">
        <f>F26*B26*B$5*B$1/C26/1000</f>
        <v>3.7934400000000004</v>
      </c>
    </row>
    <row r="27" spans="1:10" x14ac:dyDescent="0.35">
      <c r="A27" s="2" t="s">
        <v>157</v>
      </c>
      <c r="B27" s="2">
        <v>0.03</v>
      </c>
      <c r="C27" s="27">
        <f>INDEX('[1]Component wise inventories'!B$2:B$170,MATCH($A27,'[1]Component wise inventories'!$A$2:$A$170,0))</f>
        <v>30</v>
      </c>
      <c r="D27" s="27" t="str">
        <f>INDEX('[1]Component wise inventories'!H$2:H$170,MATCH($A27,'[1]Component wise inventories'!$A$2:$A$170,0))</f>
        <v>Expanded polystyrene (EPS)</v>
      </c>
      <c r="E27" s="27">
        <f>INDEX('[1]Component wise inventories'!I$2:I$170,MATCH($A27,'[1]Component wise inventories'!$A$2:$A$170,0))</f>
        <v>15</v>
      </c>
      <c r="F27" s="27">
        <f>E27</f>
        <v>15</v>
      </c>
      <c r="G27" s="27" t="str">
        <f>INDEX('[1]Component wise inventories'!J$2:J$170,MATCH($A27,'[1]Component wise inventories'!$A$2:$A$170,0))</f>
        <v xml:space="preserve">kg </v>
      </c>
      <c r="H27" s="27">
        <f>INDEX('[1]Component wise inventories'!K$2:K$170,MATCH($A27,'[1]Component wise inventories'!$A$2:$A$170,0))</f>
        <v>7.64</v>
      </c>
      <c r="I27" s="27">
        <f t="shared" ref="I27" si="19">B27*F27*H27*B$1/C27/B$1</f>
        <v>0.11459999999999999</v>
      </c>
      <c r="J27" s="27">
        <f>F27*B27*B$5*B$1/C27/1000</f>
        <v>0.20322000000000001</v>
      </c>
    </row>
    <row r="28" spans="1:10" x14ac:dyDescent="0.35">
      <c r="A28" s="2" t="s">
        <v>160</v>
      </c>
      <c r="B28" s="2">
        <v>1.2999999999999999E-2</v>
      </c>
      <c r="C28" s="27">
        <f>INDEX('[1]Component wise inventories'!B$2:B$170,MATCH($A28,'[1]Component wise inventories'!$A$2:$A$170,0))</f>
        <v>30</v>
      </c>
      <c r="D28" s="27" t="str">
        <f>INDEX('[1]Component wise inventories'!H$2:H$170,MATCH($A28,'[1]Component wise inventories'!$A$2:$A$170,0))</f>
        <v>Solid beech / oak, kiln dried, planed</v>
      </c>
      <c r="E28" s="27">
        <f>INDEX('[1]Component wise inventories'!I$2:I$170,MATCH($A28,'[1]Component wise inventories'!$A$2:$A$170,0))</f>
        <v>675</v>
      </c>
      <c r="F28" s="27">
        <f t="shared" ref="F28:F29" si="20">E28</f>
        <v>675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0.126</v>
      </c>
      <c r="I28" s="27">
        <f>B28*F28*H28*B$1/C28/B$1</f>
        <v>3.6854999999999999E-2</v>
      </c>
      <c r="J28" s="27">
        <f t="shared" ref="J28:J29" si="21">F28*B28*B$5*B$1/C28/1000</f>
        <v>3.9627900000000005</v>
      </c>
    </row>
    <row r="29" spans="1:10" x14ac:dyDescent="0.35">
      <c r="A29" s="60" t="s">
        <v>269</v>
      </c>
      <c r="B29" s="2">
        <v>2.0000000000000001E-4</v>
      </c>
      <c r="C29" s="27">
        <f>INDEX('[1]Component wise inventories'!B$2:B$170,MATCH($A29,'[1]Component wise inventories'!$A$2:$A$170,0))</f>
        <v>60</v>
      </c>
      <c r="D29" s="27" t="str">
        <f>INDEX('[1]Component wise inventories'!H$2:H$170,MATCH($A29,'[1]Component wise inventories'!$A$2:$A$170,0))</f>
        <v>Polyethylene fleece (PE)</v>
      </c>
      <c r="E29" s="27">
        <f>INDEX('[1]Component wise inventories'!I$2:I$170,MATCH($A29,'[1]Component wise inventories'!$A$2:$A$170,0))</f>
        <v>920</v>
      </c>
      <c r="F29" s="27">
        <f t="shared" si="20"/>
        <v>920</v>
      </c>
      <c r="G29" s="27" t="str">
        <f>INDEX('[1]Component wise inventories'!J$2:J$170,MATCH($A29,'[1]Component wise inventories'!$A$2:$A$170,0))</f>
        <v xml:space="preserve">kg </v>
      </c>
      <c r="H29" s="27">
        <f>INDEX('[1]Component wise inventories'!K$2:K$170,MATCH($A29,'[1]Component wise inventories'!$A$2:$A$170,0))</f>
        <v>3.0895000000000001</v>
      </c>
      <c r="I29" s="27">
        <f>B29*F29*H29*B$1/C29/B$1</f>
        <v>9.4744666666666654E-3</v>
      </c>
      <c r="J29" s="27">
        <f t="shared" si="21"/>
        <v>4.1547200000000006E-2</v>
      </c>
    </row>
    <row r="30" spans="1:10" x14ac:dyDescent="0.35">
      <c r="A30" s="60" t="s">
        <v>131</v>
      </c>
      <c r="B30" s="21">
        <v>0.01</v>
      </c>
      <c r="C30" s="27">
        <f>INDEX('[1]Component wise inventories'!B$2:B$170,MATCH($A30,'[1]Component wise inventories'!$A$2:$A$170,0))</f>
        <v>60</v>
      </c>
      <c r="D30" s="27" t="str">
        <f>INDEX('[1]Component wise inventories'!H$2:H$170,MATCH($A30,'[1]Component wise inventories'!$A$2:$A$170,0))</f>
        <v>Lime-cement/cement-lime plaster</v>
      </c>
      <c r="E30" s="27">
        <f>INDEX('[1]Component wise inventories'!I$2:I$170,MATCH($A30,'[1]Component wise inventories'!$A$2:$A$170,0))</f>
        <v>1550</v>
      </c>
      <c r="F30" s="27">
        <f t="shared" ref="F30" si="22">E30</f>
        <v>1550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0.247</v>
      </c>
      <c r="I30" s="27">
        <f>B30*F30*H30*B$1/C30/B$1</f>
        <v>6.3808333333333328E-2</v>
      </c>
      <c r="J30" s="27">
        <f t="shared" ref="J30" si="23">F30*B30*B$5*B$1/C30/1000</f>
        <v>3.4999000000000002</v>
      </c>
    </row>
    <row r="31" spans="1:10" x14ac:dyDescent="0.35">
      <c r="I31" s="58">
        <f>SUM(I23:I30)</f>
        <v>1.1397477999999999</v>
      </c>
    </row>
    <row r="32" spans="1:10" x14ac:dyDescent="0.35">
      <c r="A32" s="11" t="s">
        <v>156</v>
      </c>
      <c r="B32" s="11" t="s">
        <v>29</v>
      </c>
    </row>
    <row r="33" spans="1:10" x14ac:dyDescent="0.35">
      <c r="A33" s="2" t="s">
        <v>13</v>
      </c>
      <c r="B33" s="2">
        <v>275.8</v>
      </c>
    </row>
    <row r="34" spans="1:10" x14ac:dyDescent="0.35">
      <c r="A34" s="2" t="s">
        <v>21</v>
      </c>
      <c r="B34" s="21">
        <v>0.01</v>
      </c>
      <c r="C34" s="27">
        <f>INDEX('[1]Component wise inventories'!B$2:B$170,MATCH($A34,'[1]Component wise inventories'!$A$2:$A$170,0))</f>
        <v>30</v>
      </c>
      <c r="D34" s="27" t="str">
        <f>INDEX('[1]Component wise inventories'!H$2:H$170,MATCH($A34,'[1]Component wise inventories'!$A$2:$A$170,0))</f>
        <v>Cement subfloor, 85 mm</v>
      </c>
      <c r="E34" s="27">
        <f>INDEX('[1]Component wise inventories'!I$2:I$170,MATCH($A34,'[1]Component wise inventories'!$A$2:$A$170,0))</f>
        <v>1850</v>
      </c>
      <c r="F34" s="27">
        <f t="shared" ref="F34" si="24">E34</f>
        <v>1850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0.125</v>
      </c>
      <c r="I34" s="27">
        <f>B34*F34*H34*B$1/C34/B$1</f>
        <v>7.7083333333333337E-2</v>
      </c>
      <c r="J34" s="27">
        <f t="shared" ref="J34" si="25">F34*B34*B$5*B$1/C34/1000</f>
        <v>8.3545999999999996</v>
      </c>
    </row>
    <row r="35" spans="1:10" x14ac:dyDescent="0.35">
      <c r="A35" s="2" t="s">
        <v>159</v>
      </c>
      <c r="B35" s="2">
        <v>0.01</v>
      </c>
      <c r="C35" s="27">
        <f>INDEX('[1]Component wise inventories'!B$2:B$170,MATCH($A35,'[1]Component wise inventories'!$A$2:$A$170,0))</f>
        <v>30</v>
      </c>
      <c r="D35" s="27" t="str">
        <f>INDEX('[1]Component wise inventories'!H$2:H$170,MATCH($A35,'[1]Component wise inventories'!$A$2:$A$170,0))</f>
        <v>gypsum/white plaster</v>
      </c>
      <c r="E35" s="27">
        <f>INDEX('[1]Component wise inventories'!I$2:I$170,MATCH($A35,'[1]Component wise inventories'!$A$2:$A$170,0))</f>
        <v>1100</v>
      </c>
      <c r="F35" s="27">
        <f t="shared" ref="F35" si="26">E35</f>
        <v>1100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0.14699999999999999</v>
      </c>
      <c r="I35" s="27">
        <f>B35*F35*H35*B$1/C35/B$1</f>
        <v>5.3899999999999997E-2</v>
      </c>
      <c r="J35" s="27">
        <f t="shared" ref="J35" si="27">F35*B35*B$5*B$1/C35/1000</f>
        <v>4.9676</v>
      </c>
    </row>
    <row r="36" spans="1:10" x14ac:dyDescent="0.35">
      <c r="A36" s="2" t="s">
        <v>14</v>
      </c>
      <c r="B36" s="2">
        <v>6.5000000000000002E-2</v>
      </c>
      <c r="C36" s="27">
        <f>INDEX('[1]Component wise inventories'!B$2:B$170,MATCH($A36,'[1]Component wise inventories'!$A$2:$A$170,0))</f>
        <v>30</v>
      </c>
      <c r="D36" s="27" t="str">
        <f>INDEX('[1]Component wise inventories'!H$2:H$170,MATCH($A36,'[1]Component wise inventories'!$A$2:$A$170,0))</f>
        <v>Cement subfloor, 85 mm</v>
      </c>
      <c r="E36" s="27">
        <f>INDEX('[1]Component wise inventories'!I$2:I$170,MATCH($A36,'[1]Component wise inventories'!$A$2:$A$170,0))</f>
        <v>1850</v>
      </c>
      <c r="F36" s="27">
        <f>E36</f>
        <v>1850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0.125</v>
      </c>
      <c r="I36" s="27">
        <f t="shared" ref="I36" si="28">B36*F36*H36*B$1/C36/B$1</f>
        <v>0.50104166666666672</v>
      </c>
      <c r="J36" s="27">
        <f>F36*B36*B$5*B$1/C36/1000</f>
        <v>54.304900000000004</v>
      </c>
    </row>
    <row r="37" spans="1:10" x14ac:dyDescent="0.35">
      <c r="A37" s="2" t="s">
        <v>24</v>
      </c>
      <c r="B37" s="2">
        <v>0.21</v>
      </c>
      <c r="C37" s="27">
        <f>INDEX('[1]Component wise inventories'!B$2:B$170,MATCH($A37,'[1]Component wise inventories'!$A$2:$A$170,0))</f>
        <v>60</v>
      </c>
      <c r="D37" s="27" t="str">
        <f>INDEX('[1]Component wise inventories'!H$2:H$170,MATCH($A37,'[1]Component wise inventories'!$A$2:$A$170,0))</f>
        <v>civil engineering concrete (without reinforcement)</v>
      </c>
      <c r="E37" s="27">
        <f>INDEX('[1]Component wise inventories'!I$2:I$170,MATCH($A37,'[1]Component wise inventories'!$A$2:$A$170,0))</f>
        <v>2350</v>
      </c>
      <c r="F37" s="27">
        <f t="shared" ref="F37" si="29">E37</f>
        <v>2350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1.4E-2</v>
      </c>
      <c r="I37" s="27">
        <f>B37*F37*H37*B$1/C37/B$1</f>
        <v>0.11515</v>
      </c>
      <c r="J37" s="27">
        <f t="shared" ref="J37" si="30">F37*B37*B$5*B$1/C37/1000</f>
        <v>111.4323</v>
      </c>
    </row>
    <row r="38" spans="1:10" x14ac:dyDescent="0.35">
      <c r="A38" s="2"/>
      <c r="B38" s="27">
        <v>0.21</v>
      </c>
      <c r="C38" s="27">
        <v>60</v>
      </c>
      <c r="D38" s="27" t="s">
        <v>83</v>
      </c>
      <c r="E38" s="27">
        <v>80</v>
      </c>
      <c r="F38" s="27">
        <v>80</v>
      </c>
      <c r="G38" s="27" t="s">
        <v>81</v>
      </c>
      <c r="H38" s="27">
        <v>0.68200000000000005</v>
      </c>
      <c r="I38" s="27">
        <f>B38*F38*H38*B$1/C38/B$1</f>
        <v>0.19096000000000002</v>
      </c>
      <c r="J38" s="27">
        <f>F38*B38*B$5*B$1/C38/1000</f>
        <v>3.7934400000000004</v>
      </c>
    </row>
    <row r="39" spans="1:10" x14ac:dyDescent="0.35">
      <c r="A39" s="2" t="s">
        <v>157</v>
      </c>
      <c r="B39" s="2">
        <v>0.03</v>
      </c>
      <c r="C39" s="27">
        <f>INDEX('[1]Component wise inventories'!B$2:B$170,MATCH($A39,'[1]Component wise inventories'!$A$2:$A$170,0))</f>
        <v>30</v>
      </c>
      <c r="D39" s="27" t="str">
        <f>INDEX('[1]Component wise inventories'!H$2:H$170,MATCH($A39,'[1]Component wise inventories'!$A$2:$A$170,0))</f>
        <v>Expanded polystyrene (EPS)</v>
      </c>
      <c r="E39" s="27">
        <f>INDEX('[1]Component wise inventories'!I$2:I$170,MATCH($A39,'[1]Component wise inventories'!$A$2:$A$170,0))</f>
        <v>15</v>
      </c>
      <c r="F39" s="27">
        <f>E39</f>
        <v>15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7.64</v>
      </c>
      <c r="I39" s="27">
        <f t="shared" ref="I39" si="31">B39*F39*H39*B$1/C39/B$1</f>
        <v>0.11459999999999999</v>
      </c>
      <c r="J39" s="27">
        <f>F39*B39*B$5*B$1/C39/1000</f>
        <v>0.20322000000000001</v>
      </c>
    </row>
    <row r="40" spans="1:10" x14ac:dyDescent="0.35">
      <c r="A40" s="2" t="s">
        <v>158</v>
      </c>
      <c r="B40" s="2">
        <v>0.02</v>
      </c>
      <c r="C40" s="27">
        <f>INDEX('[1]Component wise inventories'!B$2:B$170,MATCH($A40,'[1]Component wise inventories'!$A$2:$A$170,0))</f>
        <v>60</v>
      </c>
      <c r="D40" s="27" t="str">
        <f>INDEX('[1]Component wise inventories'!H$2:H$170,MATCH($A40,'[1]Component wise inventories'!$A$2:$A$170,0))</f>
        <v>Ground natural stone slab, 15 mm</v>
      </c>
      <c r="E40" s="27">
        <f>INDEX('[1]Component wise inventories'!I$2:I$170,MATCH($A40,'[1]Component wise inventories'!$A$2:$A$170,0))</f>
        <v>2700</v>
      </c>
      <c r="F40" s="27">
        <f t="shared" ref="F40" si="32">E40</f>
        <v>2700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0.39999999999999997</v>
      </c>
      <c r="I40" s="27">
        <f>B40*F40*H40*B$1/C40/B$1</f>
        <v>0.36</v>
      </c>
      <c r="J40" s="27">
        <f t="shared" ref="J40" si="33">F40*B40*B$5*B$1/C40/1000</f>
        <v>12.193200000000001</v>
      </c>
    </row>
    <row r="41" spans="1:10" x14ac:dyDescent="0.35">
      <c r="I41" s="58">
        <f>SUM(I34:I40)</f>
        <v>1.4127350000000001</v>
      </c>
    </row>
    <row r="42" spans="1:10" x14ac:dyDescent="0.35">
      <c r="A42" s="11" t="s">
        <v>156</v>
      </c>
      <c r="B42" s="11" t="s">
        <v>121</v>
      </c>
    </row>
    <row r="43" spans="1:10" x14ac:dyDescent="0.35">
      <c r="A43" s="2" t="s">
        <v>13</v>
      </c>
      <c r="B43" s="2">
        <v>321.73</v>
      </c>
    </row>
    <row r="44" spans="1:10" x14ac:dyDescent="0.35">
      <c r="A44" s="12" t="s">
        <v>25</v>
      </c>
      <c r="B44" s="2">
        <v>0.14000000000000001</v>
      </c>
      <c r="C44" s="27">
        <f>INDEX('[1]Component wise inventories'!B$2:B$170,MATCH($A44,'[1]Component wise inventories'!$A$2:$A$170,0))</f>
        <v>30</v>
      </c>
      <c r="D44" s="27" t="str">
        <f>INDEX('[1]Component wise inventories'!H$2:H$170,MATCH($A44,'[1]Component wise inventories'!$A$2:$A$170,0))</f>
        <v>Expanded polystyrene (EPS)</v>
      </c>
      <c r="E44" s="27">
        <f>INDEX('[1]Component wise inventories'!I$2:I$170,MATCH($A44,'[1]Component wise inventories'!$A$2:$A$170,0))</f>
        <v>30</v>
      </c>
      <c r="F44" s="27">
        <f t="shared" ref="F44:F45" si="34">E44</f>
        <v>30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7.64</v>
      </c>
      <c r="I44" s="27">
        <f>B44*F44*H44*B$1/C44/B$1</f>
        <v>1.0696000000000001</v>
      </c>
      <c r="J44" s="27">
        <f t="shared" ref="J44:J45" si="35">F44*B44*B$5*B$1/C44/1000</f>
        <v>1.8967200000000002</v>
      </c>
    </row>
    <row r="45" spans="1:10" x14ac:dyDescent="0.35">
      <c r="A45" s="2" t="s">
        <v>44</v>
      </c>
      <c r="B45" s="2">
        <v>0.01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gypsum-lime plaster</v>
      </c>
      <c r="E45" s="27">
        <f>INDEX('[1]Component wise inventories'!I$2:I$170,MATCH($A45,'[1]Component wise inventories'!$A$2:$A$170,0))</f>
        <v>925</v>
      </c>
      <c r="F45" s="27">
        <f t="shared" si="34"/>
        <v>925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0.155</v>
      </c>
      <c r="I45" s="27">
        <f>B45*F45*H45*B$1/C45/B$1</f>
        <v>4.779166666666667E-2</v>
      </c>
      <c r="J45" s="27">
        <f t="shared" si="35"/>
        <v>4.1772999999999998</v>
      </c>
    </row>
    <row r="46" spans="1:10" x14ac:dyDescent="0.35">
      <c r="A46" s="2" t="s">
        <v>136</v>
      </c>
      <c r="B46" s="2">
        <v>0.02</v>
      </c>
      <c r="C46" s="27">
        <f>INDEX('[1]Component wise inventories'!B$2:B$170,MATCH($A46,'[1]Component wise inventories'!$A$2:$A$170,0))</f>
        <v>60</v>
      </c>
      <c r="D46" s="27" t="str">
        <f>INDEX('[1]Component wise inventories'!H$2:H$170,MATCH($A46,'[1]Component wise inventories'!$A$2:$A$170,0))</f>
        <v>Lime-cement/cement-lime plaster</v>
      </c>
      <c r="E46" s="27">
        <f>INDEX('[1]Component wise inventories'!I$2:I$170,MATCH($A46,'[1]Component wise inventories'!$A$2:$A$170,0))</f>
        <v>1550</v>
      </c>
      <c r="F46" s="27">
        <f>E46</f>
        <v>1550</v>
      </c>
      <c r="G46" s="27" t="str">
        <f>INDEX('[1]Component wise inventories'!J$2:J$170,MATCH($A46,'[1]Component wise inventories'!$A$2:$A$170,0))</f>
        <v xml:space="preserve">kg </v>
      </c>
      <c r="H46" s="27">
        <f>INDEX('[1]Component wise inventories'!K$2:K$170,MATCH($A46,'[1]Component wise inventories'!$A$2:$A$170,0))</f>
        <v>0.247</v>
      </c>
      <c r="I46" s="27">
        <f t="shared" ref="I46" si="36">B46*F46*H46*B$1/C46/B$1</f>
        <v>0.12761666666666666</v>
      </c>
      <c r="J46" s="27">
        <f>F46*B46*B$5*B$1/C46/1000</f>
        <v>6.9998000000000005</v>
      </c>
    </row>
    <row r="47" spans="1:10" x14ac:dyDescent="0.35">
      <c r="A47" s="2" t="s">
        <v>161</v>
      </c>
      <c r="B47" s="2">
        <v>0.27500000000000002</v>
      </c>
      <c r="C47" s="27">
        <f>INDEX('[1]Component wise inventories'!B$2:B$170,MATCH($A47,'[1]Component wise inventories'!$A$2:$A$170,0))</f>
        <v>60</v>
      </c>
      <c r="D47" s="27" t="str">
        <f>INDEX('[1]Component wise inventories'!H$2:H$170,MATCH($A47,'[1]Component wise inventories'!$A$2:$A$170,0))</f>
        <v>brick</v>
      </c>
      <c r="E47" s="27">
        <f>INDEX('[1]Component wise inventories'!I$2:I$170,MATCH($A47,'[1]Component wise inventories'!$A$2:$A$170,0))</f>
        <v>900</v>
      </c>
      <c r="F47" s="27">
        <f t="shared" ref="F47" si="37">E47</f>
        <v>900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0.25800000000000001</v>
      </c>
      <c r="I47" s="27">
        <f>B47*F47*H47*B$1/C47/B$1</f>
        <v>1.0642500000000001</v>
      </c>
      <c r="J47" s="27">
        <f t="shared" ref="J47" si="38">F47*B47*B$5*B$1/C47/1000</f>
        <v>55.885500000000008</v>
      </c>
    </row>
    <row r="48" spans="1:10" x14ac:dyDescent="0.35">
      <c r="I48" s="58">
        <f>SUM(I44:I47)</f>
        <v>2.3092583333333336</v>
      </c>
    </row>
    <row r="49" spans="1:10" x14ac:dyDescent="0.35">
      <c r="A49" s="11" t="s">
        <v>156</v>
      </c>
      <c r="B49" s="11" t="s">
        <v>48</v>
      </c>
    </row>
    <row r="50" spans="1:10" x14ac:dyDescent="0.35">
      <c r="A50" s="2" t="s">
        <v>13</v>
      </c>
      <c r="B50" s="2">
        <v>194.71</v>
      </c>
      <c r="C50" s="27"/>
      <c r="D50" s="27"/>
      <c r="E50" s="27"/>
      <c r="F50" s="27"/>
      <c r="G50" s="27"/>
      <c r="H50" s="27"/>
      <c r="I50" s="27"/>
      <c r="J50" s="27"/>
    </row>
    <row r="51" spans="1:10" x14ac:dyDescent="0.35">
      <c r="A51" s="2" t="s">
        <v>44</v>
      </c>
      <c r="B51" s="2">
        <v>0.02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gypsum-lime plaster</v>
      </c>
      <c r="E51" s="27">
        <f>INDEX('[1]Component wise inventories'!I$2:I$170,MATCH($A51,'[1]Component wise inventories'!$A$2:$A$170,0))</f>
        <v>925</v>
      </c>
      <c r="F51" s="27">
        <f>E51</f>
        <v>925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0.155</v>
      </c>
      <c r="I51" s="27">
        <f t="shared" ref="I51" si="39">B51*F51*H51*B$1/C51/B$1</f>
        <v>9.558333333333334E-2</v>
      </c>
      <c r="J51" s="27">
        <f>F51*B51*B$5*B$1/C51/1000</f>
        <v>8.3545999999999996</v>
      </c>
    </row>
    <row r="52" spans="1:10" x14ac:dyDescent="0.35">
      <c r="A52" s="2" t="s">
        <v>161</v>
      </c>
      <c r="B52" s="2">
        <v>0.125</v>
      </c>
      <c r="C52" s="27">
        <f>INDEX('[1]Component wise inventories'!B$2:B$170,MATCH($A52,'[1]Component wise inventories'!$A$2:$A$170,0))</f>
        <v>60</v>
      </c>
      <c r="D52" s="27" t="str">
        <f>INDEX('[1]Component wise inventories'!H$2:H$170,MATCH($A52,'[1]Component wise inventories'!$A$2:$A$170,0))</f>
        <v>brick</v>
      </c>
      <c r="E52" s="27">
        <f>INDEX('[1]Component wise inventories'!I$2:I$170,MATCH($A52,'[1]Component wise inventories'!$A$2:$A$170,0))</f>
        <v>900</v>
      </c>
      <c r="F52" s="27">
        <f t="shared" ref="F52" si="40">E52</f>
        <v>900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0.25800000000000001</v>
      </c>
      <c r="I52" s="27">
        <f>B52*F52*H52*B$1/C52/B$1</f>
        <v>0.48375000000000001</v>
      </c>
      <c r="J52" s="27">
        <f t="shared" ref="J52" si="41">F52*B52*B$5*B$1/C52/1000</f>
        <v>25.4025</v>
      </c>
    </row>
    <row r="53" spans="1:10" x14ac:dyDescent="0.35">
      <c r="I53" s="58">
        <f>SUM(I50:I52)</f>
        <v>0.57933333333333337</v>
      </c>
    </row>
    <row r="54" spans="1:10" x14ac:dyDescent="0.35">
      <c r="A54" s="11" t="s">
        <v>156</v>
      </c>
      <c r="B54" s="11" t="s">
        <v>49</v>
      </c>
    </row>
    <row r="55" spans="1:10" x14ac:dyDescent="0.35">
      <c r="A55" s="2" t="s">
        <v>13</v>
      </c>
      <c r="B55" s="2">
        <v>119.06</v>
      </c>
      <c r="C55" s="27"/>
      <c r="D55" s="27"/>
      <c r="E55" s="27"/>
      <c r="F55" s="27"/>
      <c r="G55" s="27"/>
      <c r="H55" s="27"/>
      <c r="I55" s="27"/>
      <c r="J55" s="27"/>
    </row>
    <row r="56" spans="1:10" x14ac:dyDescent="0.35">
      <c r="A56" s="2" t="s">
        <v>44</v>
      </c>
      <c r="B56" s="2">
        <v>0.02</v>
      </c>
      <c r="C56" s="27">
        <f>INDEX('[1]Component wise inventories'!B$2:B$170,MATCH($A56,'[1]Component wise inventories'!$A$2:$A$170,0))</f>
        <v>30</v>
      </c>
      <c r="D56" s="27" t="str">
        <f>INDEX('[1]Component wise inventories'!H$2:H$170,MATCH($A56,'[1]Component wise inventories'!$A$2:$A$170,0))</f>
        <v>gypsum-lime plaster</v>
      </c>
      <c r="E56" s="27">
        <f>INDEX('[1]Component wise inventories'!I$2:I$170,MATCH($A56,'[1]Component wise inventories'!$A$2:$A$170,0))</f>
        <v>925</v>
      </c>
      <c r="F56" s="27">
        <f>E56</f>
        <v>925</v>
      </c>
      <c r="G56" s="27" t="str">
        <f>INDEX('[1]Component wise inventories'!J$2:J$170,MATCH($A56,'[1]Component wise inventories'!$A$2:$A$170,0))</f>
        <v xml:space="preserve">kg </v>
      </c>
      <c r="H56" s="27">
        <f>INDEX('[1]Component wise inventories'!K$2:K$170,MATCH($A56,'[1]Component wise inventories'!$A$2:$A$170,0))</f>
        <v>0.155</v>
      </c>
      <c r="I56" s="27">
        <f t="shared" ref="I56" si="42">B56*F56*H56*B$1/C56/B$1</f>
        <v>9.558333333333334E-2</v>
      </c>
      <c r="J56" s="27">
        <f>F56*B56*B$5*B$1/C56/1000</f>
        <v>8.3545999999999996</v>
      </c>
    </row>
    <row r="57" spans="1:10" x14ac:dyDescent="0.35">
      <c r="A57" s="2" t="s">
        <v>161</v>
      </c>
      <c r="B57" s="2">
        <v>0.15</v>
      </c>
      <c r="C57" s="27">
        <f>INDEX('[1]Component wise inventories'!B$2:B$170,MATCH($A57,'[1]Component wise inventories'!$A$2:$A$170,0))</f>
        <v>60</v>
      </c>
      <c r="D57" s="27" t="str">
        <f>INDEX('[1]Component wise inventories'!H$2:H$170,MATCH($A57,'[1]Component wise inventories'!$A$2:$A$170,0))</f>
        <v>brick</v>
      </c>
      <c r="E57" s="27">
        <f>INDEX('[1]Component wise inventories'!I$2:I$170,MATCH($A57,'[1]Component wise inventories'!$A$2:$A$170,0))</f>
        <v>900</v>
      </c>
      <c r="F57" s="27">
        <f t="shared" ref="F57" si="43">E57</f>
        <v>900</v>
      </c>
      <c r="G57" s="27" t="str">
        <f>INDEX('[1]Component wise inventories'!J$2:J$170,MATCH($A57,'[1]Component wise inventories'!$A$2:$A$170,0))</f>
        <v xml:space="preserve">kg </v>
      </c>
      <c r="H57" s="27">
        <f>INDEX('[1]Component wise inventories'!K$2:K$170,MATCH($A57,'[1]Component wise inventories'!$A$2:$A$170,0))</f>
        <v>0.25800000000000001</v>
      </c>
      <c r="I57" s="27">
        <f>B57*F57*H57*B$1/C57/B$1</f>
        <v>0.58050000000000002</v>
      </c>
      <c r="J57" s="27">
        <f t="shared" ref="J57" si="44">F57*B57*B$5*B$1/C57/1000</f>
        <v>30.483000000000001</v>
      </c>
    </row>
    <row r="58" spans="1:10" x14ac:dyDescent="0.35">
      <c r="I58" s="58">
        <f>SUM(I55:I57)</f>
        <v>0.67608333333333337</v>
      </c>
    </row>
    <row r="59" spans="1:10" x14ac:dyDescent="0.35">
      <c r="A59" s="11" t="s">
        <v>156</v>
      </c>
      <c r="B59" s="11" t="s">
        <v>50</v>
      </c>
    </row>
    <row r="60" spans="1:10" x14ac:dyDescent="0.35">
      <c r="A60" s="2" t="s">
        <v>13</v>
      </c>
      <c r="B60" s="2">
        <v>27.37</v>
      </c>
    </row>
    <row r="61" spans="1:10" x14ac:dyDescent="0.35">
      <c r="A61" s="12" t="s">
        <v>25</v>
      </c>
      <c r="B61" s="2">
        <v>0.03</v>
      </c>
      <c r="C61" s="27">
        <f>INDEX('[1]Component wise inventories'!B$2:B$170,MATCH($A61,'[1]Component wise inventories'!$A$2:$A$170,0))</f>
        <v>30</v>
      </c>
      <c r="D61" s="27" t="str">
        <f>INDEX('[1]Component wise inventories'!H$2:H$170,MATCH($A61,'[1]Component wise inventories'!$A$2:$A$170,0))</f>
        <v>Expanded polystyrene (EPS)</v>
      </c>
      <c r="E61" s="27">
        <f>INDEX('[1]Component wise inventories'!I$2:I$170,MATCH($A61,'[1]Component wise inventories'!$A$2:$A$170,0))</f>
        <v>30</v>
      </c>
      <c r="F61" s="27">
        <f t="shared" ref="F61" si="45">E61</f>
        <v>30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7.64</v>
      </c>
      <c r="I61" s="27">
        <f>B61*F61*H61*B$1/C61/B$1</f>
        <v>0.22919999999999999</v>
      </c>
      <c r="J61" s="27">
        <f t="shared" ref="J61" si="46">F61*B61*B$5*B$1/C61/1000</f>
        <v>0.40644000000000002</v>
      </c>
    </row>
    <row r="62" spans="1:10" x14ac:dyDescent="0.35">
      <c r="A62" s="2" t="s">
        <v>44</v>
      </c>
      <c r="B62" s="2">
        <v>0.02</v>
      </c>
      <c r="C62" s="27">
        <f>INDEX('[1]Component wise inventories'!B$2:B$170,MATCH($A62,'[1]Component wise inventories'!$A$2:$A$170,0))</f>
        <v>30</v>
      </c>
      <c r="D62" s="27" t="str">
        <f>INDEX('[1]Component wise inventories'!H$2:H$170,MATCH($A62,'[1]Component wise inventories'!$A$2:$A$170,0))</f>
        <v>gypsum-lime plaster</v>
      </c>
      <c r="E62" s="27">
        <f>INDEX('[1]Component wise inventories'!I$2:I$170,MATCH($A62,'[1]Component wise inventories'!$A$2:$A$170,0))</f>
        <v>925</v>
      </c>
      <c r="F62" s="27">
        <f>E62</f>
        <v>925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0.155</v>
      </c>
      <c r="I62" s="27">
        <f t="shared" ref="I62" si="47">B62*F62*H62*B$1/C62/B$1</f>
        <v>9.558333333333334E-2</v>
      </c>
      <c r="J62" s="27">
        <f>F62*B62*B$5*B$1/C62/1000</f>
        <v>8.3545999999999996</v>
      </c>
    </row>
    <row r="63" spans="1:10" x14ac:dyDescent="0.35">
      <c r="A63" s="2" t="s">
        <v>161</v>
      </c>
      <c r="B63" s="2">
        <v>0.27500000000000002</v>
      </c>
      <c r="C63" s="27">
        <f>INDEX('[1]Component wise inventories'!B$2:B$170,MATCH($A63,'[1]Component wise inventories'!$A$2:$A$170,0))</f>
        <v>60</v>
      </c>
      <c r="D63" s="27" t="str">
        <f>INDEX('[1]Component wise inventories'!H$2:H$170,MATCH($A63,'[1]Component wise inventories'!$A$2:$A$170,0))</f>
        <v>brick</v>
      </c>
      <c r="E63" s="27">
        <f>INDEX('[1]Component wise inventories'!I$2:I$170,MATCH($A63,'[1]Component wise inventories'!$A$2:$A$170,0))</f>
        <v>900</v>
      </c>
      <c r="F63" s="27">
        <f t="shared" ref="F63" si="48">E63</f>
        <v>900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0.25800000000000001</v>
      </c>
      <c r="I63" s="27">
        <f>B63*F63*H63*B$1/C63/B$1</f>
        <v>1.0642500000000001</v>
      </c>
      <c r="J63" s="27">
        <f t="shared" ref="J63" si="49">F63*B63*B$5*B$1/C63/1000</f>
        <v>55.885500000000008</v>
      </c>
    </row>
    <row r="64" spans="1:10" x14ac:dyDescent="0.35">
      <c r="I64" s="58">
        <f>SUM(I61:I63)</f>
        <v>1.3890333333333333</v>
      </c>
    </row>
    <row r="65" spans="1:10" x14ac:dyDescent="0.35">
      <c r="A65" s="11" t="s">
        <v>156</v>
      </c>
      <c r="B65" s="11" t="s">
        <v>52</v>
      </c>
    </row>
    <row r="66" spans="1:10" x14ac:dyDescent="0.35">
      <c r="A66" s="2" t="s">
        <v>13</v>
      </c>
      <c r="B66" s="2">
        <v>126.71</v>
      </c>
    </row>
    <row r="67" spans="1:10" x14ac:dyDescent="0.35">
      <c r="A67" s="2" t="s">
        <v>24</v>
      </c>
      <c r="B67" s="2">
        <v>0.21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civil engineering concrete (without reinforcement)</v>
      </c>
      <c r="E67" s="27">
        <f>INDEX('[1]Component wise inventories'!I$2:I$170,MATCH($A67,'[1]Component wise inventories'!$A$2:$A$170,0))</f>
        <v>2350</v>
      </c>
      <c r="F67" s="27">
        <f t="shared" ref="F67" si="50">E67</f>
        <v>2350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1.4E-2</v>
      </c>
      <c r="I67" s="27">
        <f>B67*F67*H67*B$1/C67/B$1</f>
        <v>0.11515</v>
      </c>
      <c r="J67" s="27">
        <f t="shared" ref="J67" si="51">F67*B67*B$5*B$1/C67/1000</f>
        <v>111.4323</v>
      </c>
    </row>
    <row r="68" spans="1:10" x14ac:dyDescent="0.35">
      <c r="A68" s="2" t="s">
        <v>162</v>
      </c>
      <c r="B68" s="2">
        <v>0.04</v>
      </c>
      <c r="C68" s="27">
        <f>INDEX('[1]Component wise inventories'!B$2:B$170,MATCH($A68,'[1]Component wise inventories'!$A$2:$A$170,0))</f>
        <v>60</v>
      </c>
      <c r="D68" s="27" t="str">
        <f>INDEX('[1]Component wise inventories'!H$2:H$170,MATCH($A68,'[1]Component wise inventories'!$A$2:$A$170,0))</f>
        <v>cement stone</v>
      </c>
      <c r="E68" s="27">
        <f>INDEX('[1]Component wise inventories'!I$2:I$170,MATCH($A68,'[1]Component wise inventories'!$A$2:$A$170,0))</f>
        <v>1700</v>
      </c>
      <c r="F68" s="27">
        <f>E68</f>
        <v>1700</v>
      </c>
      <c r="G68" s="27" t="str">
        <f>INDEX('[1]Component wise inventories'!J$2:J$170,MATCH($A68,'[1]Component wise inventories'!$A$2:$A$170,0))</f>
        <v xml:space="preserve">kg </v>
      </c>
      <c r="H68" s="27">
        <f>INDEX('[1]Component wise inventories'!K$2:K$170,MATCH($A68,'[1]Component wise inventories'!$A$2:$A$170,0))</f>
        <v>0.129</v>
      </c>
      <c r="I68" s="27">
        <f t="shared" ref="I68" si="52">B68*F68*H68*B$1/C68/B$1</f>
        <v>0.1462</v>
      </c>
      <c r="J68" s="27">
        <f>F68*B68*B$5*B$1/C68/1000</f>
        <v>15.354400000000002</v>
      </c>
    </row>
    <row r="69" spans="1:10" x14ac:dyDescent="0.35">
      <c r="A69" s="2" t="s">
        <v>44</v>
      </c>
      <c r="B69" s="2">
        <v>0.01</v>
      </c>
      <c r="C69" s="27">
        <f>INDEX('[1]Component wise inventories'!B$2:B$170,MATCH($A69,'[1]Component wise inventories'!$A$2:$A$170,0))</f>
        <v>30</v>
      </c>
      <c r="D69" s="27" t="str">
        <f>INDEX('[1]Component wise inventories'!H$2:H$170,MATCH($A69,'[1]Component wise inventories'!$A$2:$A$170,0))</f>
        <v>gypsum-lime plaster</v>
      </c>
      <c r="E69" s="27">
        <f>INDEX('[1]Component wise inventories'!I$2:I$170,MATCH($A69,'[1]Component wise inventories'!$A$2:$A$170,0))</f>
        <v>925</v>
      </c>
      <c r="F69" s="27">
        <f t="shared" ref="F69" si="53">E69</f>
        <v>925</v>
      </c>
      <c r="G69" s="27" t="str">
        <f>INDEX('[1]Component wise inventories'!J$2:J$170,MATCH($A69,'[1]Component wise inventories'!$A$2:$A$170,0))</f>
        <v xml:space="preserve">kg </v>
      </c>
      <c r="H69" s="27">
        <f>INDEX('[1]Component wise inventories'!K$2:K$170,MATCH($A69,'[1]Component wise inventories'!$A$2:$A$170,0))</f>
        <v>0.155</v>
      </c>
      <c r="I69" s="27">
        <f>B69*F69*H69*B$1/C69/B$1</f>
        <v>4.779166666666667E-2</v>
      </c>
      <c r="J69" s="27">
        <f t="shared" ref="J69" si="54">F69*B69*B$5*B$1/C69/1000</f>
        <v>4.1772999999999998</v>
      </c>
    </row>
    <row r="70" spans="1:10" x14ac:dyDescent="0.35">
      <c r="A70" s="60" t="s">
        <v>84</v>
      </c>
      <c r="B70" s="2">
        <v>0.16</v>
      </c>
      <c r="C70" s="27">
        <f>INDEX('[1]Component wise inventories'!B$2:B$170,MATCH($A70,'[1]Component wise inventories'!$A$2:$A$170,0))</f>
        <v>30</v>
      </c>
      <c r="D70" s="27" t="str">
        <f>INDEX('[1]Component wise inventories'!H$2:H$170,MATCH($A70,'[1]Component wise inventories'!$A$2:$A$170,0))</f>
        <v>'polyurethane production, flexible foam, MDI-based' (kilogram, RoW, None)</v>
      </c>
      <c r="E70" s="27">
        <f>INDEX('[1]Component wise inventories'!I$2:I$170,MATCH($A70,'[1]Component wise inventories'!$A$2:$A$170,0))</f>
        <v>30</v>
      </c>
      <c r="F70" s="27">
        <f>E70</f>
        <v>30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5.32</v>
      </c>
      <c r="I70" s="27">
        <f t="shared" ref="I70" si="55">B70*F70*H70*B$1/C70/B$1</f>
        <v>0.85120000000000007</v>
      </c>
      <c r="J70" s="27">
        <f>F70*B70*B$5*B$1/C70/1000</f>
        <v>2.1676799999999998</v>
      </c>
    </row>
    <row r="71" spans="1:10" x14ac:dyDescent="0.35">
      <c r="A71" s="2" t="s">
        <v>163</v>
      </c>
      <c r="B71" s="2">
        <v>8.0000000000000002E-3</v>
      </c>
      <c r="C71" s="27">
        <f>INDEX('[1]Component wise inventories'!B$2:B$170,MATCH($A71,'[1]Component wise inventories'!$A$2:$A$170,0))</f>
        <v>60</v>
      </c>
      <c r="D71" s="27" t="str">
        <f>INDEX('[1]Component wise inventories'!H$2:H$170,MATCH($A71,'[1]Component wise inventories'!$A$2:$A$170,0))</f>
        <v>Sealed rubber granules, 7.5 mm</v>
      </c>
      <c r="E71" s="27">
        <f>INDEX('[1]Component wise inventories'!I$2:I$170,MATCH($A71,'[1]Component wise inventories'!$A$2:$A$170,0))</f>
        <v>110</v>
      </c>
      <c r="F71" s="27">
        <f t="shared" ref="F71" si="56">E71</f>
        <v>110</v>
      </c>
      <c r="G71" s="27" t="str">
        <f>INDEX('[1]Component wise inventories'!J$2:J$170,MATCH($A71,'[1]Component wise inventories'!$A$2:$A$170,0))</f>
        <v>kg</v>
      </c>
      <c r="H71" s="27">
        <f>INDEX('[1]Component wise inventories'!K$2:K$170,MATCH($A71,'[1]Component wise inventories'!$A$2:$A$170,0))</f>
        <v>3.2352941176470589</v>
      </c>
      <c r="I71" s="27">
        <f>B71*F71*H71*B$1/C71/B$1</f>
        <v>4.7450980392156866E-2</v>
      </c>
      <c r="J71" s="27">
        <f t="shared" ref="J71" si="57">F71*B71*B$5*B$1/C71/1000</f>
        <v>0.19870400000000002</v>
      </c>
    </row>
    <row r="72" spans="1:10" x14ac:dyDescent="0.35">
      <c r="I72" s="58">
        <f>SUM(I67:I71)</f>
        <v>1.2077926470588234</v>
      </c>
    </row>
    <row r="73" spans="1:10" x14ac:dyDescent="0.35">
      <c r="A73" s="11" t="s">
        <v>156</v>
      </c>
      <c r="B73" s="11" t="s">
        <v>54</v>
      </c>
    </row>
    <row r="74" spans="1:10" x14ac:dyDescent="0.35">
      <c r="A74" s="2" t="s">
        <v>13</v>
      </c>
      <c r="B74" s="2" t="s">
        <v>164</v>
      </c>
    </row>
    <row r="75" spans="1:10" x14ac:dyDescent="0.35">
      <c r="A75" s="2" t="s">
        <v>93</v>
      </c>
      <c r="B75" s="2">
        <v>2.4E-2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3-layer solid wood panel, PVAc bonded</v>
      </c>
      <c r="E75" s="27">
        <f>INDEX('[1]Component wise inventories'!I$2:I$170,MATCH($A75,'[1]Component wise inventories'!$A$2:$A$170,0))</f>
        <v>470</v>
      </c>
      <c r="F75" s="27">
        <f t="shared" ref="F75" si="58">E75</f>
        <v>470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0.52300000000000002</v>
      </c>
      <c r="I75" s="27">
        <f>B75*F75*H75*B$1/C75/B$1</f>
        <v>9.8324000000000009E-2</v>
      </c>
      <c r="J75" s="27">
        <f t="shared" ref="J75" si="59">F75*B75*B$5*B$1/C75/1000</f>
        <v>2.547024</v>
      </c>
    </row>
    <row r="76" spans="1:10" x14ac:dyDescent="0.35">
      <c r="A76" s="2" t="s">
        <v>24</v>
      </c>
      <c r="B76" s="2">
        <v>0.21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civil engineering concrete (without reinforcement)</v>
      </c>
      <c r="E76" s="27">
        <f>INDEX('[1]Component wise inventories'!I$2:I$170,MATCH($A76,'[1]Component wise inventories'!$A$2:$A$170,0))</f>
        <v>2350</v>
      </c>
      <c r="F76" s="27">
        <f>E76</f>
        <v>2350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1.4E-2</v>
      </c>
      <c r="I76" s="27">
        <f t="shared" ref="I76" si="60">B76*F76*H76*B$1/C76/B$1</f>
        <v>0.11515</v>
      </c>
      <c r="J76" s="27">
        <f>F76*B76*B$5*B$1/C76/1000</f>
        <v>111.4323</v>
      </c>
    </row>
    <row r="77" spans="1:10" x14ac:dyDescent="0.35">
      <c r="A77" s="2" t="s">
        <v>44</v>
      </c>
      <c r="B77" s="2">
        <v>0.01</v>
      </c>
      <c r="C77" s="27">
        <f>INDEX('[1]Component wise inventories'!B$2:B$170,MATCH($A77,'[1]Component wise inventories'!$A$2:$A$170,0))</f>
        <v>30</v>
      </c>
      <c r="D77" s="27" t="str">
        <f>INDEX('[1]Component wise inventories'!H$2:H$170,MATCH($A77,'[1]Component wise inventories'!$A$2:$A$170,0))</f>
        <v>gypsum-lime plaster</v>
      </c>
      <c r="E77" s="27">
        <f>INDEX('[1]Component wise inventories'!I$2:I$170,MATCH($A77,'[1]Component wise inventories'!$A$2:$A$170,0))</f>
        <v>925</v>
      </c>
      <c r="F77" s="27">
        <f t="shared" ref="F77" si="61">E77</f>
        <v>925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0.155</v>
      </c>
      <c r="I77" s="27">
        <f>B77*F77*H77*B$1/C77/B$1</f>
        <v>4.779166666666667E-2</v>
      </c>
      <c r="J77" s="27">
        <f t="shared" ref="J77" si="62">F77*B77*B$5*B$1/C77/1000</f>
        <v>4.1772999999999998</v>
      </c>
    </row>
    <row r="78" spans="1:10" x14ac:dyDescent="0.35">
      <c r="A78" s="60" t="s">
        <v>84</v>
      </c>
      <c r="B78" s="2">
        <v>0.14000000000000001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'polyurethane production, flexible foam, MDI-based' (kilogram, RoW, None)</v>
      </c>
      <c r="E78" s="27">
        <f>INDEX('[1]Component wise inventories'!I$2:I$170,MATCH($A78,'[1]Component wise inventories'!$A$2:$A$170,0))</f>
        <v>30</v>
      </c>
      <c r="F78" s="27">
        <f>E78</f>
        <v>30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5.32</v>
      </c>
      <c r="I78" s="27">
        <f t="shared" ref="I78" si="63">B78*F78*H78*B$1/C78/B$1</f>
        <v>0.74480000000000002</v>
      </c>
      <c r="J78" s="27">
        <f>F78*B78*B$5*B$1/C78/1000</f>
        <v>1.8967200000000002</v>
      </c>
    </row>
    <row r="79" spans="1:10" x14ac:dyDescent="0.35">
      <c r="A79" s="2" t="s">
        <v>165</v>
      </c>
      <c r="B79" s="2">
        <v>0.1</v>
      </c>
      <c r="C79" s="27">
        <f>INDEX('[1]Component wise inventories'!B$2:B$170,MATCH($A79,'[1]Component wise inventories'!$A$2:$A$170,0))</f>
        <v>30</v>
      </c>
      <c r="D79" s="27" t="str">
        <f>INDEX('[1]Component wise inventories'!H$2:H$170,MATCH($A79,'[1]Component wise inventories'!$A$2:$A$170,0))</f>
        <v>Glued laminated timber, UF bonded, dry area</v>
      </c>
      <c r="E79" s="27">
        <f>INDEX('[1]Component wise inventories'!I$2:I$170,MATCH($A79,'[1]Component wise inventories'!$A$2:$A$170,0))</f>
        <v>470</v>
      </c>
      <c r="F79" s="27">
        <f t="shared" ref="F79" si="64">E79</f>
        <v>470</v>
      </c>
      <c r="G79" s="27" t="str">
        <f>INDEX('[1]Component wise inventories'!J$2:J$170,MATCH($A79,'[1]Component wise inventories'!$A$2:$A$170,0))</f>
        <v xml:space="preserve">kg </v>
      </c>
      <c r="H79" s="27">
        <f>INDEX('[1]Component wise inventories'!K$2:K$170,MATCH($A79,'[1]Component wise inventories'!$A$2:$A$170,0))</f>
        <v>0.44600000000000001</v>
      </c>
      <c r="I79" s="27">
        <f>B79*F79*H79*B$1/C79/B$1</f>
        <v>0.69873333333333332</v>
      </c>
      <c r="J79" s="27">
        <f t="shared" ref="J79" si="65">F79*B79*B$5*B$1/C79/1000</f>
        <v>21.225200000000001</v>
      </c>
    </row>
    <row r="80" spans="1:10" x14ac:dyDescent="0.35">
      <c r="I80" s="58">
        <f>SUM(I75:I79)</f>
        <v>1.704799</v>
      </c>
    </row>
    <row r="81" spans="1:11" x14ac:dyDescent="0.35">
      <c r="A81" s="11" t="s">
        <v>156</v>
      </c>
      <c r="B81" s="11" t="s">
        <v>58</v>
      </c>
    </row>
    <row r="82" spans="1:11" x14ac:dyDescent="0.35">
      <c r="A82" s="2" t="s">
        <v>13</v>
      </c>
      <c r="B82" s="2" t="s">
        <v>166</v>
      </c>
    </row>
    <row r="83" spans="1:11" x14ac:dyDescent="0.35">
      <c r="A83" s="2" t="s">
        <v>93</v>
      </c>
      <c r="B83" s="2">
        <v>2.4E-2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3-layer solid wood panel, PVAc bonded</v>
      </c>
      <c r="E83" s="27">
        <f>INDEX('[1]Component wise inventories'!I$2:I$170,MATCH($A83,'[1]Component wise inventories'!$A$2:$A$170,0))</f>
        <v>470</v>
      </c>
      <c r="F83" s="27">
        <f t="shared" ref="F83" si="66">E83</f>
        <v>470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0.52300000000000002</v>
      </c>
      <c r="I83" s="27">
        <f>B83*F83*H83*B$1/C83/B$1</f>
        <v>9.8324000000000009E-2</v>
      </c>
      <c r="J83" s="27">
        <f t="shared" ref="J83" si="67">F83*B83*B$5*B$1/C83/1000</f>
        <v>2.547024</v>
      </c>
    </row>
    <row r="84" spans="1:11" x14ac:dyDescent="0.35">
      <c r="A84" s="2" t="s">
        <v>24</v>
      </c>
      <c r="B84" s="2">
        <v>0.21</v>
      </c>
      <c r="C84" s="27">
        <f>INDEX('[1]Component wise inventories'!B$2:B$170,MATCH($A84,'[1]Component wise inventories'!$A$2:$A$170,0))</f>
        <v>60</v>
      </c>
      <c r="D84" s="27" t="str">
        <f>INDEX('[1]Component wise inventories'!H$2:H$170,MATCH($A84,'[1]Component wise inventories'!$A$2:$A$170,0))</f>
        <v>civil engineering concrete (without reinforcement)</v>
      </c>
      <c r="E84" s="27">
        <f>INDEX('[1]Component wise inventories'!I$2:I$170,MATCH($A84,'[1]Component wise inventories'!$A$2:$A$170,0))</f>
        <v>2350</v>
      </c>
      <c r="F84" s="27">
        <f>E84</f>
        <v>2350</v>
      </c>
      <c r="G84" s="27" t="str">
        <f>INDEX('[1]Component wise inventories'!J$2:J$170,MATCH($A84,'[1]Component wise inventories'!$A$2:$A$170,0))</f>
        <v xml:space="preserve">kg </v>
      </c>
      <c r="H84" s="27">
        <f>INDEX('[1]Component wise inventories'!K$2:K$170,MATCH($A84,'[1]Component wise inventories'!$A$2:$A$170,0))</f>
        <v>1.4E-2</v>
      </c>
      <c r="I84" s="27">
        <f t="shared" ref="I84" si="68">B84*F84*H84*B$1/C84/B$1</f>
        <v>0.11515</v>
      </c>
      <c r="J84" s="27">
        <f>F84*B84*B$5*B$1/C84/1000</f>
        <v>111.4323</v>
      </c>
    </row>
    <row r="85" spans="1:11" x14ac:dyDescent="0.35">
      <c r="A85" s="2" t="s">
        <v>44</v>
      </c>
      <c r="B85" s="2">
        <v>0.01</v>
      </c>
      <c r="C85" s="27">
        <f>INDEX('[1]Component wise inventories'!B$2:B$170,MATCH($A85,'[1]Component wise inventories'!$A$2:$A$170,0))</f>
        <v>30</v>
      </c>
      <c r="D85" s="27" t="str">
        <f>INDEX('[1]Component wise inventories'!H$2:H$170,MATCH($A85,'[1]Component wise inventories'!$A$2:$A$170,0))</f>
        <v>gypsum-lime plaster</v>
      </c>
      <c r="E85" s="27">
        <f>INDEX('[1]Component wise inventories'!I$2:I$170,MATCH($A85,'[1]Component wise inventories'!$A$2:$A$170,0))</f>
        <v>925</v>
      </c>
      <c r="F85" s="27">
        <f t="shared" ref="F85" si="69">E85</f>
        <v>925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0.155</v>
      </c>
      <c r="I85" s="27">
        <f>B85*F85*H85*B$1/C85/B$1</f>
        <v>4.779166666666667E-2</v>
      </c>
      <c r="J85" s="27">
        <f t="shared" ref="J85" si="70">F85*B85*B$5*B$1/C85/1000</f>
        <v>4.1772999999999998</v>
      </c>
    </row>
    <row r="86" spans="1:11" x14ac:dyDescent="0.35">
      <c r="A86" s="60" t="s">
        <v>84</v>
      </c>
      <c r="B86" s="2">
        <v>0.14000000000000001</v>
      </c>
      <c r="C86" s="27">
        <f>INDEX('[1]Component wise inventories'!B$2:B$170,MATCH($A86,'[1]Component wise inventories'!$A$2:$A$170,0))</f>
        <v>30</v>
      </c>
      <c r="D86" s="27" t="str">
        <f>INDEX('[1]Component wise inventories'!H$2:H$170,MATCH($A86,'[1]Component wise inventories'!$A$2:$A$170,0))</f>
        <v>'polyurethane production, flexible foam, MDI-based' (kilogram, RoW, None)</v>
      </c>
      <c r="E86" s="27">
        <f>INDEX('[1]Component wise inventories'!I$2:I$170,MATCH($A86,'[1]Component wise inventories'!$A$2:$A$170,0))</f>
        <v>30</v>
      </c>
      <c r="F86" s="27">
        <f>E86</f>
        <v>30</v>
      </c>
      <c r="G86" s="27" t="str">
        <f>INDEX('[1]Component wise inventories'!J$2:J$170,MATCH($A86,'[1]Component wise inventories'!$A$2:$A$170,0))</f>
        <v xml:space="preserve">kg </v>
      </c>
      <c r="H86" s="27">
        <f>INDEX('[1]Component wise inventories'!K$2:K$170,MATCH($A86,'[1]Component wise inventories'!$A$2:$A$170,0))</f>
        <v>5.32</v>
      </c>
      <c r="I86" s="27">
        <f t="shared" ref="I86" si="71">B86*F86*H86*B$1/C86/B$1</f>
        <v>0.74480000000000002</v>
      </c>
      <c r="J86" s="27">
        <f>F86*B86*B$5*B$1/C86/1000</f>
        <v>1.8967200000000002</v>
      </c>
    </row>
    <row r="87" spans="1:11" x14ac:dyDescent="0.35">
      <c r="A87" s="2" t="s">
        <v>167</v>
      </c>
      <c r="B87" s="2">
        <v>4.8000000000000001E-2</v>
      </c>
      <c r="C87" s="27">
        <f>INDEX('[1]Component wise inventories'!B$2:B$170,MATCH($A87,'[1]Component wise inventories'!$A$2:$A$170,0))</f>
        <v>30</v>
      </c>
      <c r="D87" s="27" t="str">
        <f>INDEX('[1]Component wise inventories'!H$2:H$170,MATCH($A87,'[1]Component wise inventories'!$A$2:$A$170,0))</f>
        <v>Glued laminated timber, UF bonded, dry area</v>
      </c>
      <c r="E87" s="27">
        <f>INDEX('[1]Component wise inventories'!I$2:I$170,MATCH($A87,'[1]Component wise inventories'!$A$2:$A$170,0))</f>
        <v>470</v>
      </c>
      <c r="F87" s="27">
        <f t="shared" ref="F87" si="72">E87</f>
        <v>470</v>
      </c>
      <c r="G87" s="27" t="str">
        <f>INDEX('[1]Component wise inventories'!J$2:J$170,MATCH($A87,'[1]Component wise inventories'!$A$2:$A$170,0))</f>
        <v xml:space="preserve">kg </v>
      </c>
      <c r="H87" s="27">
        <f>INDEX('[1]Component wise inventories'!K$2:K$170,MATCH($A87,'[1]Component wise inventories'!$A$2:$A$170,0))</f>
        <v>0.44600000000000001</v>
      </c>
      <c r="I87" s="27">
        <f>B87*F87*H87*B$1/C87/B$1</f>
        <v>0.33539199999999997</v>
      </c>
      <c r="J87" s="27">
        <f t="shared" ref="J87" si="73">F87*B87*B$5*B$1/C87/1000</f>
        <v>10.188096</v>
      </c>
    </row>
    <row r="88" spans="1:11" x14ac:dyDescent="0.35">
      <c r="I88" s="58">
        <f>SUM(I83:I87)</f>
        <v>1.3414576666666667</v>
      </c>
    </row>
    <row r="89" spans="1:11" x14ac:dyDescent="0.35">
      <c r="A89" s="11" t="s">
        <v>156</v>
      </c>
      <c r="B89" s="11" t="s">
        <v>61</v>
      </c>
    </row>
    <row r="90" spans="1:11" x14ac:dyDescent="0.35">
      <c r="A90" s="11" t="s">
        <v>13</v>
      </c>
      <c r="B90" s="11">
        <v>4.24</v>
      </c>
    </row>
    <row r="91" spans="1:11" x14ac:dyDescent="0.35">
      <c r="A91" s="11" t="s">
        <v>168</v>
      </c>
      <c r="B91" s="11"/>
      <c r="C91" s="27">
        <v>30</v>
      </c>
      <c r="D91" s="27" t="str">
        <f>INDEX('[1]Component wise inventories'!H$2:H$205,MATCH($A91,'[1]Component wise inventories'!$A$2:$A$205,0))</f>
        <v>Exterior door, wood, glass insert</v>
      </c>
      <c r="E91" s="27" t="str">
        <f>INDEX('[1]Component wise inventories'!I$2:I$205,MATCH($A91,'[1]Component wise inventories'!$A$2:$A$205,0))</f>
        <v xml:space="preserve">- </v>
      </c>
      <c r="F91" s="27" t="str">
        <f>E91</f>
        <v xml:space="preserve">- </v>
      </c>
      <c r="G91" s="27" t="str">
        <f>INDEX('[1]Component wise inventories'!J$2:J$205,MATCH($A91,'[1]Component wise inventories'!$A$2:$A$205,0))</f>
        <v xml:space="preserve">m2 </v>
      </c>
      <c r="H91" s="27">
        <f>INDEX('[1]Component wise inventories'!K$2:K$205,MATCH($A91,'[1]Component wise inventories'!$A$2:$A$205,0))</f>
        <v>97.7</v>
      </c>
      <c r="I91" s="58">
        <f>H91*B$1/C91/B$1*B90/B99</f>
        <v>2.2192649737490626E-2</v>
      </c>
    </row>
    <row r="92" spans="1:11" x14ac:dyDescent="0.35">
      <c r="A92" s="11"/>
      <c r="B92" s="11"/>
    </row>
    <row r="93" spans="1:11" x14ac:dyDescent="0.35">
      <c r="A93" s="11" t="s">
        <v>156</v>
      </c>
      <c r="B93" s="11" t="s">
        <v>63</v>
      </c>
    </row>
    <row r="94" spans="1:11" x14ac:dyDescent="0.35">
      <c r="A94" s="11" t="s">
        <v>64</v>
      </c>
      <c r="B94" s="11">
        <v>135.80000000000001</v>
      </c>
    </row>
    <row r="95" spans="1:11" x14ac:dyDescent="0.35">
      <c r="A95" s="11" t="s">
        <v>169</v>
      </c>
      <c r="B95" s="11"/>
      <c r="C95" s="27">
        <f>INDEX('[1]Component wise inventories'!B$2:B$194,MATCH($A95,'[1]Component wise inventories'!$A$2:$A$189,0))</f>
        <v>30</v>
      </c>
      <c r="D95" s="27" t="str">
        <f>INDEX('[1]Component wise inventories'!H$2:H$194,MATCH($A95,'[1]Component wise inventories'!$A$2:$A$189,0))</f>
        <v>'window frame production, wood-metal, U=1.6 W/m2K' (kilogram, RoW, None)</v>
      </c>
      <c r="E95" s="27">
        <f>INDEX('[1]Component wise inventories'!I$2:I$194,MATCH($A95,'[1]Component wise inventories'!$A$2:$A$189,0))</f>
        <v>83.4</v>
      </c>
      <c r="F95" s="27">
        <f>E95</f>
        <v>83.4</v>
      </c>
      <c r="G95" s="27" t="str">
        <f>INDEX('[1]Component wise inventories'!J$2:J$194,MATCH($A95,'[1]Component wise inventories'!$A$2:$A$189,0))</f>
        <v>kg</v>
      </c>
      <c r="H95" s="27">
        <f>INDEX('[1]Component wise inventories'!K$2:K$194,MATCH($A95,'[1]Component wise inventories'!$A$2:$A$189,0))</f>
        <v>0.13719999999999999</v>
      </c>
      <c r="I95" s="27">
        <f>F95*H95*B$1/C95/B$1*K95</f>
        <v>7.6283199999999995E-2</v>
      </c>
      <c r="J95" s="27"/>
      <c r="K95" s="65">
        <v>0.2</v>
      </c>
    </row>
    <row r="96" spans="1:11" x14ac:dyDescent="0.35">
      <c r="A96" s="11"/>
      <c r="B96" s="11"/>
      <c r="C96" s="27">
        <v>30</v>
      </c>
      <c r="D96" s="27" t="s">
        <v>252</v>
      </c>
      <c r="E96" s="71" t="s">
        <v>110</v>
      </c>
      <c r="F96" s="71" t="s">
        <v>110</v>
      </c>
      <c r="G96" s="27" t="s">
        <v>111</v>
      </c>
      <c r="H96" s="73">
        <v>36.54</v>
      </c>
      <c r="I96" s="27">
        <f>H96*B$1/C96/B$1*K96</f>
        <v>0.97440000000000004</v>
      </c>
      <c r="J96" s="27"/>
      <c r="K96" s="65">
        <v>0.8</v>
      </c>
    </row>
    <row r="97" spans="1:11" x14ac:dyDescent="0.35">
      <c r="A97" s="11" t="s">
        <v>156</v>
      </c>
      <c r="B97" s="56" t="s">
        <v>66</v>
      </c>
      <c r="C97" s="11"/>
      <c r="D97" s="11"/>
      <c r="E97" s="11"/>
      <c r="F97" s="11"/>
      <c r="G97" s="11"/>
      <c r="H97" s="11"/>
      <c r="I97" s="58">
        <f>SUM(I95:I96)</f>
        <v>1.0506831999999999</v>
      </c>
      <c r="J97" s="11"/>
      <c r="K97" s="11"/>
    </row>
    <row r="98" spans="1:11" x14ac:dyDescent="0.35">
      <c r="A98" s="11" t="s">
        <v>67</v>
      </c>
      <c r="B98" s="11">
        <v>4</v>
      </c>
    </row>
    <row r="99" spans="1:11" x14ac:dyDescent="0.35">
      <c r="A99" s="11" t="s">
        <v>68</v>
      </c>
      <c r="B99" s="11">
        <v>622.20000000000005</v>
      </c>
    </row>
    <row r="100" spans="1:11" x14ac:dyDescent="0.35">
      <c r="A100" s="11" t="s">
        <v>69</v>
      </c>
      <c r="B100" s="27"/>
      <c r="C100" s="27"/>
      <c r="D100" s="27" t="str">
        <f>INDEX('[1]Component wise inventories'!H$2:H$194,MATCH($A100,'[1]Component wise inventories'!$A$2:$A$189,0))</f>
        <v>'market for electricity, low voltage'</v>
      </c>
      <c r="E100" s="27">
        <f>INDEX('[1]Component wise inventories'!I$2:I$194,MATCH($A100,'[1]Component wise inventories'!$A$2:$A$189,0))</f>
        <v>0</v>
      </c>
      <c r="F100" s="27">
        <f>E100</f>
        <v>0</v>
      </c>
      <c r="G100" s="27" t="str">
        <f>INDEX('[1]Component wise inventories'!J$2:J$194,MATCH($A100,'[1]Component wise inventories'!$A$2:$A$189,0))</f>
        <v>kWh</v>
      </c>
      <c r="H100" s="27">
        <f>INDEX('[1]Component wise inventories'!K$2:K$194,MATCH($A100,'[1]Component wise inventories'!$A$2:$A$189,0))</f>
        <v>4.4990000000000002E-2</v>
      </c>
      <c r="I100" s="58">
        <f>H100*B98*3500/B99</f>
        <v>1.0123111539697847</v>
      </c>
    </row>
    <row r="101" spans="1:11" x14ac:dyDescent="0.35">
      <c r="A101" s="11"/>
      <c r="B101" s="11"/>
    </row>
    <row r="102" spans="1:11" x14ac:dyDescent="0.35">
      <c r="A102" s="11"/>
      <c r="B102" s="11"/>
    </row>
    <row r="103" spans="1:11" x14ac:dyDescent="0.35">
      <c r="A103" s="11" t="s">
        <v>156</v>
      </c>
      <c r="B103" s="56" t="s">
        <v>70</v>
      </c>
    </row>
    <row r="104" spans="1:11" x14ac:dyDescent="0.35">
      <c r="A104" s="11" t="s">
        <v>71</v>
      </c>
      <c r="B104" s="11">
        <v>121.4</v>
      </c>
    </row>
    <row r="105" spans="1:11" x14ac:dyDescent="0.35">
      <c r="A105" s="11" t="s">
        <v>72</v>
      </c>
      <c r="B105" s="11" t="s">
        <v>170</v>
      </c>
    </row>
    <row r="106" spans="1:11" x14ac:dyDescent="0.35">
      <c r="A106" s="11" t="s">
        <v>74</v>
      </c>
      <c r="B106" s="11" t="s">
        <v>170</v>
      </c>
      <c r="C106" s="27"/>
      <c r="D106" s="27" t="str">
        <f>INDEX('[1]Component wise inventories'!H$2:H$205,MATCH($B106,'[1]Component wise inventories'!$A$2:$A$205,0))</f>
        <v>heat production, borehole heat exchanger, brine-water heat pump 10kW</v>
      </c>
      <c r="E106" s="27">
        <f>INDEX('[1]Component wise inventories'!I$2:I$205,MATCH($B106,'[1]Component wise inventories'!$A$2:$A$205,0))</f>
        <v>0</v>
      </c>
      <c r="F106" s="27">
        <f>E106</f>
        <v>0</v>
      </c>
      <c r="G106" s="27" t="str">
        <f>INDEX('[1]Component wise inventories'!J$2:J$205,MATCH($B106,'[1]Component wise inventories'!$A$2:$A$205,0))</f>
        <v>megajoule</v>
      </c>
      <c r="H106" s="27">
        <f>INDEX('[1]Component wise inventories'!K$2:K$205,MATCH($B106,'[1]Component wise inventories'!$A$2:$A$205,0))</f>
        <v>8.2799999999999992E-3</v>
      </c>
      <c r="I106" s="58">
        <f>H106*B104</f>
        <v>1.0051919999999999</v>
      </c>
    </row>
    <row r="107" spans="1:11" x14ac:dyDescent="0.35">
      <c r="A107" s="11"/>
      <c r="B107" s="25" t="s">
        <v>75</v>
      </c>
    </row>
    <row r="108" spans="1:11" x14ac:dyDescent="0.35">
      <c r="A108" s="11"/>
      <c r="B108" s="11"/>
    </row>
    <row r="109" spans="1:11" x14ac:dyDescent="0.35">
      <c r="A109" s="11" t="s">
        <v>156</v>
      </c>
      <c r="B109" s="56" t="s">
        <v>76</v>
      </c>
      <c r="C109" s="27"/>
      <c r="D109" s="27"/>
      <c r="E109" s="27"/>
      <c r="F109" s="27"/>
      <c r="G109" s="27"/>
      <c r="H109" s="27"/>
      <c r="J109" s="27">
        <f>SUM(J6:J108)*50*2</f>
        <v>140873.86523999998</v>
      </c>
    </row>
    <row r="110" spans="1:11" x14ac:dyDescent="0.35">
      <c r="A110" s="11"/>
      <c r="B110" s="11" t="s">
        <v>77</v>
      </c>
      <c r="C110" s="27"/>
      <c r="D110" s="27" t="str">
        <f>INDEX('[1]Component wise inventories'!H$2:H$205,MATCH($B110,'[1]Component wise inventories'!$A$2:$A$205,0))</f>
        <v>'market for transport, freight, lorry 28 metric ton, fatty acid methyl ester 100%' (ton kilometer, CH, None)</v>
      </c>
      <c r="E110" s="27">
        <f>INDEX('[1]Component wise inventories'!I$2:I$205,MATCH($B110,'[1]Component wise inventories'!$A$2:$A$205,0))</f>
        <v>0</v>
      </c>
      <c r="F110" s="27">
        <f>E110</f>
        <v>0</v>
      </c>
      <c r="G110" s="27">
        <f>INDEX('[1]Component wise inventories'!J$2:J$205,MATCH($B110,'[1]Component wise inventories'!$A$2:$A$205,0))</f>
        <v>0</v>
      </c>
      <c r="H110" s="27">
        <f>INDEX('[1]Component wise inventories'!K$2:K$205,MATCH($B110,'[1]Component wise inventories'!$A$2:$A$205,0))</f>
        <v>0.11509999999999999</v>
      </c>
      <c r="I110" s="67">
        <f>J109*H110/B$1/B99</f>
        <v>0.43433466969688195</v>
      </c>
    </row>
    <row r="112" spans="1:11" s="11" customFormat="1" x14ac:dyDescent="0.35">
      <c r="A112" s="11" t="s">
        <v>11</v>
      </c>
      <c r="B112" s="56" t="s">
        <v>265</v>
      </c>
    </row>
    <row r="113" spans="1:10" s="11" customFormat="1" x14ac:dyDescent="0.35">
      <c r="A113" s="11" t="s">
        <v>290</v>
      </c>
      <c r="B113" s="11">
        <v>176.24</v>
      </c>
    </row>
    <row r="114" spans="1:10" s="11" customFormat="1" x14ac:dyDescent="0.35">
      <c r="A114" s="11" t="s">
        <v>270</v>
      </c>
      <c r="B114" s="5" t="s">
        <v>279</v>
      </c>
      <c r="D114" s="27" t="str">
        <f>INDEX('[1]Component wise inventories'!H$2:H$221,MATCH($B114,'[1]Component wise inventories'!$A$2:$A$221,0))</f>
        <v>heat production, borehole heat exchanger, brine-water heat pump 10kW</v>
      </c>
      <c r="E114" s="27">
        <f>INDEX('[1]Component wise inventories'!I$2:I$221,MATCH($B114,'[1]Component wise inventories'!$A$2:$A$221,0))</f>
        <v>0</v>
      </c>
      <c r="F114" s="27">
        <f>E114</f>
        <v>0</v>
      </c>
      <c r="G114" s="27" t="str">
        <f>INDEX('[1]Component wise inventories'!J$2:J$221,MATCH($B114,'[1]Component wise inventories'!$A$2:$A$221,0))</f>
        <v>megajoule</v>
      </c>
      <c r="H114" s="27">
        <f>INDEX('[1]Component wise inventories'!K$2:K$221,MATCH($B114,'[1]Component wise inventories'!$A$2:$A$221,0))</f>
        <v>8.2799999999999992E-3</v>
      </c>
      <c r="I114" s="58">
        <f>H114*B113</f>
        <v>1.4592672</v>
      </c>
    </row>
    <row r="115" spans="1:10" s="27" customFormat="1" x14ac:dyDescent="0.35">
      <c r="A115" s="5" t="s">
        <v>271</v>
      </c>
      <c r="B115" s="5" t="s">
        <v>155</v>
      </c>
      <c r="C115" s="5"/>
      <c r="D115" s="5"/>
      <c r="E115" s="5"/>
      <c r="F115" s="5"/>
      <c r="G115" s="5"/>
      <c r="H115" s="5"/>
      <c r="I115" s="5"/>
      <c r="J115" s="5"/>
    </row>
    <row r="116" spans="1:10" s="27" customFormat="1" x14ac:dyDescent="0.35">
      <c r="A116" s="5" t="s">
        <v>274</v>
      </c>
      <c r="B116" s="25" t="s">
        <v>273</v>
      </c>
      <c r="C116" s="5"/>
      <c r="D116" s="5"/>
      <c r="E116" s="5"/>
      <c r="F116" s="5"/>
      <c r="G116" s="5"/>
      <c r="H116" s="5"/>
      <c r="I116" s="5"/>
      <c r="J116" s="5"/>
    </row>
    <row r="117" spans="1:10" s="27" customForma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s="27" customForma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s="27" customFormat="1" x14ac:dyDescent="0.35">
      <c r="A119" s="5"/>
      <c r="B119" s="6" t="s">
        <v>118</v>
      </c>
      <c r="C119" s="6" t="s">
        <v>119</v>
      </c>
      <c r="D119" s="5"/>
      <c r="E119" s="5"/>
      <c r="F119" s="5"/>
      <c r="G119" s="5"/>
      <c r="H119" s="5"/>
      <c r="I119" s="5"/>
      <c r="J119" s="5"/>
    </row>
    <row r="120" spans="1:10" s="27" customFormat="1" x14ac:dyDescent="0.35">
      <c r="A120" s="5" t="s">
        <v>80</v>
      </c>
      <c r="B120" s="7">
        <v>0.69699999999999995</v>
      </c>
      <c r="C120" s="7">
        <f>I10</f>
        <v>0.57974999999999999</v>
      </c>
      <c r="D120" s="5"/>
      <c r="E120" s="5"/>
      <c r="F120" s="5"/>
      <c r="G120" s="5"/>
      <c r="H120" s="5"/>
      <c r="I120" s="5"/>
      <c r="J120" s="5"/>
    </row>
    <row r="121" spans="1:10" s="27" customFormat="1" x14ac:dyDescent="0.35">
      <c r="A121" s="5" t="s">
        <v>120</v>
      </c>
      <c r="B121" s="7">
        <v>2.66</v>
      </c>
      <c r="C121" s="7">
        <f>AVERAGE(I20,I31,I41)</f>
        <v>1.4855390888888891</v>
      </c>
      <c r="D121" s="5"/>
      <c r="E121" s="5"/>
      <c r="F121" s="5"/>
      <c r="G121" s="5"/>
      <c r="H121" s="5"/>
      <c r="I121" s="5"/>
      <c r="J121" s="5"/>
    </row>
    <row r="122" spans="1:10" s="27" customFormat="1" x14ac:dyDescent="0.35">
      <c r="A122" s="5" t="s">
        <v>121</v>
      </c>
      <c r="B122" s="7">
        <v>0.94399999999999995</v>
      </c>
      <c r="C122" s="7">
        <f>I48</f>
        <v>2.3092583333333336</v>
      </c>
      <c r="D122" s="5"/>
      <c r="E122" s="5"/>
      <c r="F122" s="5"/>
      <c r="G122" s="5"/>
      <c r="H122" s="5"/>
      <c r="I122" s="5"/>
      <c r="J122" s="5"/>
    </row>
    <row r="123" spans="1:10" s="27" customFormat="1" x14ac:dyDescent="0.35">
      <c r="A123" s="5" t="s">
        <v>122</v>
      </c>
      <c r="B123" s="7">
        <v>0.379</v>
      </c>
      <c r="C123" s="7">
        <f>AVERAGE(I53,I58,I64)</f>
        <v>0.88148333333333329</v>
      </c>
      <c r="D123" s="5"/>
      <c r="E123" s="5"/>
      <c r="F123" s="5"/>
      <c r="G123" s="5"/>
      <c r="H123" s="5"/>
      <c r="I123" s="5"/>
      <c r="J123" s="5"/>
    </row>
    <row r="124" spans="1:10" s="27" customFormat="1" x14ac:dyDescent="0.35">
      <c r="A124" s="5" t="s">
        <v>106</v>
      </c>
      <c r="B124" s="7">
        <v>2.15</v>
      </c>
      <c r="C124" s="7">
        <f>AVERAGE(I72,I80,I88)</f>
        <v>1.4180164379084967</v>
      </c>
      <c r="D124" s="5"/>
      <c r="E124" s="5"/>
      <c r="F124" s="5"/>
      <c r="G124" s="5"/>
      <c r="H124" s="5"/>
      <c r="I124" s="5"/>
      <c r="J124" s="5"/>
    </row>
    <row r="125" spans="1:10" s="27" customFormat="1" x14ac:dyDescent="0.35">
      <c r="A125" s="5" t="s">
        <v>124</v>
      </c>
      <c r="B125" s="7">
        <v>2.1399999999999999E-2</v>
      </c>
      <c r="C125" s="7">
        <f>I91</f>
        <v>2.2192649737490626E-2</v>
      </c>
      <c r="D125" s="5"/>
      <c r="E125" s="5"/>
      <c r="F125" s="5"/>
      <c r="G125" s="5"/>
      <c r="H125" s="5"/>
      <c r="I125" s="5"/>
      <c r="J125" s="5"/>
    </row>
    <row r="126" spans="1:10" s="27" customFormat="1" x14ac:dyDescent="0.35">
      <c r="A126" s="5" t="s">
        <v>123</v>
      </c>
      <c r="B126" s="7">
        <v>0.58399999999999996</v>
      </c>
      <c r="C126" s="7">
        <f>I97</f>
        <v>1.0506831999999999</v>
      </c>
      <c r="D126" s="5"/>
      <c r="E126" s="5"/>
      <c r="F126" s="5"/>
      <c r="G126" s="5"/>
      <c r="H126" s="5"/>
      <c r="I126" s="5"/>
      <c r="J126" s="5"/>
    </row>
    <row r="127" spans="1:10" s="27" customFormat="1" x14ac:dyDescent="0.35">
      <c r="A127" s="5" t="s">
        <v>76</v>
      </c>
      <c r="B127" s="7">
        <v>0.58199999999999996</v>
      </c>
      <c r="C127" s="7">
        <f>I110</f>
        <v>0.43433466969688195</v>
      </c>
      <c r="D127" s="5"/>
      <c r="E127" s="5"/>
      <c r="F127" s="5"/>
      <c r="G127" s="5"/>
      <c r="H127" s="5"/>
      <c r="I127" s="5"/>
      <c r="J127" s="5"/>
    </row>
    <row r="128" spans="1:10" s="27" customFormat="1" x14ac:dyDescent="0.35">
      <c r="A128" s="5" t="s">
        <v>292</v>
      </c>
      <c r="B128" s="7">
        <v>2.77</v>
      </c>
      <c r="C128" s="7">
        <f>I114+I100</f>
        <v>2.4715783539697846</v>
      </c>
      <c r="D128" s="5"/>
      <c r="E128" s="5"/>
      <c r="F128" s="5"/>
      <c r="G128" s="5"/>
      <c r="H128" s="5"/>
      <c r="I128" s="5"/>
      <c r="J128" s="5"/>
    </row>
    <row r="129" spans="1:10" s="27" customFormat="1" x14ac:dyDescent="0.35">
      <c r="A129" s="5" t="s">
        <v>70</v>
      </c>
      <c r="B129" s="7">
        <v>1.99</v>
      </c>
      <c r="C129" s="7">
        <f>I106</f>
        <v>1.0051919999999999</v>
      </c>
      <c r="D129" s="5"/>
      <c r="E129" s="5"/>
      <c r="F129" s="5"/>
      <c r="G129" s="5"/>
      <c r="H129" s="5"/>
      <c r="I129" s="5"/>
      <c r="J129" s="5"/>
    </row>
    <row r="130" spans="1:10" s="27" customFormat="1" x14ac:dyDescent="0.35">
      <c r="A130" s="5"/>
      <c r="B130" s="5"/>
      <c r="C130" s="7"/>
      <c r="D130" s="5"/>
      <c r="E130" s="5"/>
      <c r="F130" s="5"/>
      <c r="G130" s="5"/>
      <c r="H130" s="5"/>
      <c r="I130" s="5"/>
      <c r="J130" s="5"/>
    </row>
    <row r="131" spans="1:10" s="27" customForma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s="27" customForma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s="27" customForma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7" customForma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s="27" customForma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8"/>
  <sheetViews>
    <sheetView topLeftCell="A138" zoomScaleNormal="100" workbookViewId="0">
      <selection activeCell="C163" sqref="C163"/>
    </sheetView>
  </sheetViews>
  <sheetFormatPr defaultColWidth="11.54296875" defaultRowHeight="14.5" x14ac:dyDescent="0.35"/>
  <cols>
    <col min="1" max="1" width="37.54296875" style="26" customWidth="1"/>
    <col min="2" max="2" width="14.54296875" style="26" customWidth="1"/>
    <col min="3" max="16384" width="11.54296875" style="26"/>
  </cols>
  <sheetData>
    <row r="1" spans="1:10" x14ac:dyDescent="0.3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3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35">
      <c r="A4" s="11" t="s">
        <v>171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35">
      <c r="A5" s="2" t="s">
        <v>13</v>
      </c>
      <c r="B5" s="2">
        <v>1785</v>
      </c>
    </row>
    <row r="6" spans="1:10" x14ac:dyDescent="0.35">
      <c r="A6" s="2" t="s">
        <v>14</v>
      </c>
      <c r="B6" s="2">
        <v>2.75E-2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0.21197916666666666</v>
      </c>
      <c r="J6" s="27">
        <f t="shared" ref="J6" si="1">F6*B6*B$5*B$1/C6/1000</f>
        <v>181.62375</v>
      </c>
    </row>
    <row r="7" spans="1:10" x14ac:dyDescent="0.35">
      <c r="A7" s="2" t="s">
        <v>82</v>
      </c>
      <c r="B7" s="2">
        <v>0.25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civil engineering concrete (without reinforcement)</v>
      </c>
      <c r="E7" s="27">
        <f>INDEX('[1]Component wise inventories'!I$2:I$170,MATCH($A7,'[1]Component wise inventories'!$A$2:$A$170,0))</f>
        <v>2350</v>
      </c>
      <c r="F7" s="27">
        <f>E7</f>
        <v>2350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1.4E-2</v>
      </c>
      <c r="I7" s="27">
        <f t="shared" ref="I7" si="2">B7*F7*H7*B$1/C7/B$1</f>
        <v>0.13708333333333333</v>
      </c>
      <c r="J7" s="27">
        <f>F7*B7*B$5*B$1/C7/1000</f>
        <v>1048.6875</v>
      </c>
    </row>
    <row r="8" spans="1:10" x14ac:dyDescent="0.35">
      <c r="A8" s="2" t="s">
        <v>16</v>
      </c>
      <c r="B8" s="2">
        <v>0.05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lean concrete (without reinforcement)</v>
      </c>
      <c r="E8" s="27">
        <f>INDEX('[1]Component wise inventories'!I$2:I$170,MATCH($A8,'[1]Component wise inventories'!$A$2:$A$170,0))</f>
        <v>2150</v>
      </c>
      <c r="F8" s="27">
        <f t="shared" ref="F8" si="3">E8</f>
        <v>2150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5.8999999999999997E-2</v>
      </c>
      <c r="I8" s="27">
        <f>B8*F8*H8*B$1/C8/B$1</f>
        <v>0.10570833333333332</v>
      </c>
      <c r="J8" s="27">
        <f t="shared" ref="J8" si="4">F8*B8*B$5*B$1/C8/1000</f>
        <v>191.88749999999999</v>
      </c>
    </row>
    <row r="9" spans="1:10" x14ac:dyDescent="0.35">
      <c r="I9" s="58">
        <f>SUM(I6:I8)</f>
        <v>0.45477083333333335</v>
      </c>
    </row>
    <row r="10" spans="1:10" x14ac:dyDescent="0.35">
      <c r="A10" s="11" t="s">
        <v>171</v>
      </c>
      <c r="B10" s="11" t="s">
        <v>17</v>
      </c>
    </row>
    <row r="11" spans="1:10" x14ac:dyDescent="0.35">
      <c r="A11" s="2" t="s">
        <v>13</v>
      </c>
      <c r="B11" s="2">
        <v>3129</v>
      </c>
    </row>
    <row r="12" spans="1:10" x14ac:dyDescent="0.35">
      <c r="A12" s="2" t="s">
        <v>82</v>
      </c>
      <c r="B12" s="2">
        <v>0.3</v>
      </c>
      <c r="C12" s="27">
        <f>INDEX('[1]Component wise inventories'!B$2:B$170,MATCH($A12,'[1]Component wise inventories'!$A$2:$A$170,0))</f>
        <v>60</v>
      </c>
      <c r="D12" s="27" t="str">
        <f>INDEX('[1]Component wise inventories'!H$2:H$170,MATCH($A12,'[1]Component wise inventories'!$A$2:$A$170,0))</f>
        <v>civil engineering concrete (without reinforcement)</v>
      </c>
      <c r="E12" s="27">
        <f>INDEX('[1]Component wise inventories'!I$2:I$170,MATCH($A12,'[1]Component wise inventories'!$A$2:$A$170,0))</f>
        <v>2350</v>
      </c>
      <c r="F12" s="27">
        <f t="shared" ref="F12" si="5">E12</f>
        <v>2350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1.4E-2</v>
      </c>
      <c r="I12" s="27">
        <f>B12*F12*H12*B$1/C12/B$1</f>
        <v>0.16450000000000001</v>
      </c>
      <c r="J12" s="27">
        <f t="shared" ref="J12" si="6">F12*B12*B$5*B$1/C12/1000</f>
        <v>1258.425</v>
      </c>
    </row>
    <row r="13" spans="1:10" x14ac:dyDescent="0.35">
      <c r="A13" s="2" t="s">
        <v>172</v>
      </c>
      <c r="B13" s="2">
        <v>0.08</v>
      </c>
      <c r="C13" s="27">
        <f>INDEX('[1]Component wise inventories'!B$2:B$170,MATCH($A13,'[1]Component wise inventories'!$A$2:$A$170,0))</f>
        <v>60</v>
      </c>
      <c r="D13" s="27" t="str">
        <f>INDEX('[1]Component wise inventories'!H$2:H$170,MATCH($A13,'[1]Component wise inventories'!$A$2:$A$170,0))</f>
        <v>Mastic asphalt, 27.5 mm</v>
      </c>
      <c r="E13" s="27">
        <f>INDEX('[1]Component wise inventories'!I$2:I$170,MATCH($A13,'[1]Component wise inventories'!$A$2:$A$170,0))</f>
        <v>63.3</v>
      </c>
      <c r="F13" s="27">
        <f>E13</f>
        <v>63.3</v>
      </c>
      <c r="G13" s="27" t="str">
        <f>INDEX('[1]Component wise inventories'!J$2:J$170,MATCH($A13,'[1]Component wise inventories'!$A$2:$A$170,0))</f>
        <v xml:space="preserve">m2 </v>
      </c>
      <c r="H13" s="27">
        <f>INDEX('[1]Component wise inventories'!K$2:K$170,MATCH($A13,'[1]Component wise inventories'!$A$2:$A$170,0))</f>
        <v>14.1</v>
      </c>
      <c r="I13" s="27">
        <f t="shared" ref="I13" si="7">B13*F13*H13*B$1/C13/B$1</f>
        <v>1.19004</v>
      </c>
      <c r="J13" s="27">
        <f>F13*B13*B$5*B$1/C13/1000</f>
        <v>9.0392399999999995</v>
      </c>
    </row>
    <row r="14" spans="1:10" x14ac:dyDescent="0.35">
      <c r="A14" s="2" t="s">
        <v>16</v>
      </c>
      <c r="B14" s="2">
        <v>0.15</v>
      </c>
      <c r="C14" s="27">
        <f>INDEX('[1]Component wise inventories'!B$2:B$170,MATCH($A14,'[1]Component wise inventories'!$A$2:$A$170,0))</f>
        <v>60</v>
      </c>
      <c r="D14" s="27" t="str">
        <f>INDEX('[1]Component wise inventories'!H$2:H$170,MATCH($A14,'[1]Component wise inventories'!$A$2:$A$170,0))</f>
        <v>lean concrete (without reinforcement)</v>
      </c>
      <c r="E14" s="27">
        <f>INDEX('[1]Component wise inventories'!I$2:I$170,MATCH($A14,'[1]Component wise inventories'!$A$2:$A$170,0))</f>
        <v>2150</v>
      </c>
      <c r="F14" s="27">
        <f t="shared" ref="F14" si="8">E14</f>
        <v>2150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5.8999999999999997E-2</v>
      </c>
      <c r="I14" s="27">
        <f>B14*F14*H14*B$1/C14/B$1</f>
        <v>0.31712499999999999</v>
      </c>
      <c r="J14" s="27">
        <f t="shared" ref="J14" si="9">F14*B14*B$5*B$1/C14/1000</f>
        <v>575.66250000000002</v>
      </c>
    </row>
    <row r="15" spans="1:10" x14ac:dyDescent="0.35">
      <c r="I15" s="58">
        <f>SUM(I12:I14)</f>
        <v>1.671665</v>
      </c>
    </row>
    <row r="16" spans="1:10" x14ac:dyDescent="0.35">
      <c r="A16" s="11" t="s">
        <v>171</v>
      </c>
      <c r="B16" s="11" t="s">
        <v>18</v>
      </c>
    </row>
    <row r="17" spans="1:10" x14ac:dyDescent="0.35">
      <c r="A17" s="2" t="s">
        <v>13</v>
      </c>
      <c r="B17" s="2">
        <v>5015</v>
      </c>
    </row>
    <row r="18" spans="1:10" x14ac:dyDescent="0.35">
      <c r="A18" s="2" t="s">
        <v>14</v>
      </c>
      <c r="B18" s="2">
        <v>2.75E-2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Cement subfloor, 85 mm</v>
      </c>
      <c r="E18" s="27">
        <f>INDEX('[1]Component wise inventories'!I$2:I$170,MATCH($A18,'[1]Component wise inventories'!$A$2:$A$170,0))</f>
        <v>1850</v>
      </c>
      <c r="F18" s="27">
        <f t="shared" ref="F18" si="10">E18</f>
        <v>1850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0.125</v>
      </c>
      <c r="I18" s="27">
        <f>B18*F18*H18*B$1/C18/B$1</f>
        <v>0.21197916666666666</v>
      </c>
      <c r="J18" s="27">
        <f t="shared" ref="J18" si="11">F18*B18*B$5*B$1/C18/1000</f>
        <v>181.62375</v>
      </c>
    </row>
    <row r="19" spans="1:10" x14ac:dyDescent="0.35">
      <c r="A19" s="2" t="s">
        <v>82</v>
      </c>
      <c r="B19" s="2">
        <v>0.25</v>
      </c>
      <c r="C19" s="27">
        <f>INDEX('[1]Component wise inventories'!B$2:B$170,MATCH($A19,'[1]Component wise inventories'!$A$2:$A$170,0))</f>
        <v>60</v>
      </c>
      <c r="D19" s="27" t="str">
        <f>INDEX('[1]Component wise inventories'!H$2:H$170,MATCH($A19,'[1]Component wise inventories'!$A$2:$A$170,0))</f>
        <v>civil engineering concrete (without reinforcement)</v>
      </c>
      <c r="E19" s="27">
        <f>INDEX('[1]Component wise inventories'!I$2:I$170,MATCH($A19,'[1]Component wise inventories'!$A$2:$A$170,0))</f>
        <v>2350</v>
      </c>
      <c r="F19" s="27">
        <f>E19</f>
        <v>2350</v>
      </c>
      <c r="G19" s="27" t="str">
        <f>INDEX('[1]Component wise inventories'!J$2:J$170,MATCH($A19,'[1]Component wise inventories'!$A$2:$A$170,0))</f>
        <v xml:space="preserve">kg </v>
      </c>
      <c r="H19" s="27">
        <f>INDEX('[1]Component wise inventories'!K$2:K$170,MATCH($A19,'[1]Component wise inventories'!$A$2:$A$170,0))</f>
        <v>1.4E-2</v>
      </c>
      <c r="I19" s="27">
        <f t="shared" ref="I19" si="12">B19*F19*H19*B$1/C19/B$1</f>
        <v>0.13708333333333333</v>
      </c>
      <c r="J19" s="27">
        <f>F19*B19*B$5*B$1/C19/1000</f>
        <v>1048.6875</v>
      </c>
    </row>
    <row r="20" spans="1:10" x14ac:dyDescent="0.35">
      <c r="A20" s="2" t="s">
        <v>16</v>
      </c>
      <c r="B20" s="2">
        <v>0.05</v>
      </c>
      <c r="C20" s="27">
        <f>INDEX('[1]Component wise inventories'!B$2:B$170,MATCH($A20,'[1]Component wise inventories'!$A$2:$A$170,0))</f>
        <v>60</v>
      </c>
      <c r="D20" s="27" t="str">
        <f>INDEX('[1]Component wise inventories'!H$2:H$170,MATCH($A20,'[1]Component wise inventories'!$A$2:$A$170,0))</f>
        <v>lean concrete (without reinforcement)</v>
      </c>
      <c r="E20" s="27">
        <f>INDEX('[1]Component wise inventories'!I$2:I$170,MATCH($A20,'[1]Component wise inventories'!$A$2:$A$170,0))</f>
        <v>2150</v>
      </c>
      <c r="F20" s="27">
        <f t="shared" ref="F20" si="13">E20</f>
        <v>2150</v>
      </c>
      <c r="G20" s="27" t="str">
        <f>INDEX('[1]Component wise inventories'!J$2:J$170,MATCH($A20,'[1]Component wise inventories'!$A$2:$A$170,0))</f>
        <v xml:space="preserve">kg </v>
      </c>
      <c r="H20" s="27">
        <f>INDEX('[1]Component wise inventories'!K$2:K$170,MATCH($A20,'[1]Component wise inventories'!$A$2:$A$170,0))</f>
        <v>5.8999999999999997E-2</v>
      </c>
      <c r="I20" s="27">
        <f>B20*F20*H20*B$1/C20/B$1</f>
        <v>0.10570833333333332</v>
      </c>
      <c r="J20" s="27">
        <f t="shared" ref="J20" si="14">F20*B20*B$5*B$1/C20/1000</f>
        <v>191.88749999999999</v>
      </c>
    </row>
    <row r="21" spans="1:10" x14ac:dyDescent="0.35">
      <c r="A21" s="2"/>
      <c r="B21" s="2"/>
      <c r="I21" s="58">
        <f>SUM(I18:I20)</f>
        <v>0.45477083333333335</v>
      </c>
    </row>
    <row r="22" spans="1:10" x14ac:dyDescent="0.35">
      <c r="A22" s="11" t="s">
        <v>171</v>
      </c>
      <c r="B22" s="11" t="s">
        <v>23</v>
      </c>
    </row>
    <row r="23" spans="1:10" x14ac:dyDescent="0.35">
      <c r="A23" s="2" t="s">
        <v>13</v>
      </c>
      <c r="B23" s="2">
        <v>5816</v>
      </c>
    </row>
    <row r="24" spans="1:10" x14ac:dyDescent="0.35">
      <c r="A24" s="2" t="s">
        <v>14</v>
      </c>
      <c r="B24" s="2">
        <v>0.12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Cement subfloor, 85 mm</v>
      </c>
      <c r="E24" s="27">
        <f>INDEX('[1]Component wise inventories'!I$2:I$170,MATCH($A24,'[1]Component wise inventories'!$A$2:$A$170,0))</f>
        <v>1850</v>
      </c>
      <c r="F24" s="27">
        <f t="shared" ref="F24" si="15">E24</f>
        <v>1850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0.125</v>
      </c>
      <c r="I24" s="27">
        <f>B24*F24*H24*B$1/C24/B$1</f>
        <v>0.92500000000000004</v>
      </c>
      <c r="J24" s="27">
        <f t="shared" ref="J24" si="16">F24*B24*B$5*B$1/C24/1000</f>
        <v>792.54</v>
      </c>
    </row>
    <row r="25" spans="1:10" x14ac:dyDescent="0.35">
      <c r="A25" s="2" t="s">
        <v>24</v>
      </c>
      <c r="B25" s="2">
        <v>0.24</v>
      </c>
      <c r="C25" s="27">
        <f>INDEX('[1]Component wise inventories'!B$2:B$170,MATCH($A25,'[1]Component wise inventories'!$A$2:$A$170,0))</f>
        <v>60</v>
      </c>
      <c r="D25" s="27" t="str">
        <f>INDEX('[1]Component wise inventories'!H$2:H$170,MATCH($A25,'[1]Component wise inventories'!$A$2:$A$170,0))</f>
        <v>civil engineering concrete (without reinforcement)</v>
      </c>
      <c r="E25" s="27">
        <f>INDEX('[1]Component wise inventories'!I$2:I$170,MATCH($A25,'[1]Component wise inventories'!$A$2:$A$170,0))</f>
        <v>2350</v>
      </c>
      <c r="F25" s="27">
        <f>E25</f>
        <v>2350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1.4E-2</v>
      </c>
      <c r="I25" s="27">
        <f t="shared" ref="I25" si="17">B25*F25*H25*B$1/C25/B$1</f>
        <v>0.13159999999999999</v>
      </c>
      <c r="J25" s="27">
        <f>F25*B25*B$5*B$1/C25/1000</f>
        <v>1006.74</v>
      </c>
    </row>
    <row r="26" spans="1:10" x14ac:dyDescent="0.35">
      <c r="A26" s="2" t="s">
        <v>26</v>
      </c>
      <c r="B26" s="2">
        <v>0.02</v>
      </c>
      <c r="C26" s="27">
        <f>INDEX('[1]Component wise inventories'!B$2:B$170,MATCH($A26,'[1]Component wise inventories'!$A$2:$A$170,0))</f>
        <v>60</v>
      </c>
      <c r="D26" s="27" t="str">
        <f>INDEX('[1]Component wise inventories'!H$2:H$170,MATCH($A26,'[1]Component wise inventories'!$A$2:$A$170,0))</f>
        <v>glass wool</v>
      </c>
      <c r="E26" s="27">
        <f>INDEX('[1]Component wise inventories'!I$2:I$170,MATCH($A26,'[1]Component wise inventories'!$A$2:$A$170,0))</f>
        <v>30</v>
      </c>
      <c r="F26" s="27">
        <f t="shared" ref="F26" si="18">E26</f>
        <v>30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1.1299999999999999</v>
      </c>
      <c r="I26" s="27">
        <f>B26*F26*H26*B$1/C26/B$1</f>
        <v>1.1299999999999998E-2</v>
      </c>
      <c r="J26" s="27">
        <f t="shared" ref="J26" si="19">F26*B26*B$5*B$1/C26/1000</f>
        <v>1.071</v>
      </c>
    </row>
    <row r="27" spans="1:10" x14ac:dyDescent="0.35">
      <c r="A27" s="2" t="s">
        <v>173</v>
      </c>
      <c r="B27" s="2">
        <v>0.18</v>
      </c>
      <c r="C27" s="27">
        <f>INDEX('[1]Component wise inventories'!B$2:B$170,MATCH($A27,'[1]Component wise inventories'!$A$2:$A$170,0))</f>
        <v>30</v>
      </c>
      <c r="D27" s="27" t="str">
        <f>INDEX('[1]Component wise inventories'!H$2:H$170,MATCH($A27,'[1]Component wise inventories'!$A$2:$A$170,0))</f>
        <v>rockwool</v>
      </c>
      <c r="E27" s="27">
        <f>INDEX('[1]Component wise inventories'!I$2:I$170,MATCH($A27,'[1]Component wise inventories'!$A$2:$A$170,0))</f>
        <v>60</v>
      </c>
      <c r="F27" s="27">
        <f>E27</f>
        <v>60</v>
      </c>
      <c r="G27" s="27" t="str">
        <f>INDEX('[1]Component wise inventories'!J$2:J$170,MATCH($A27,'[1]Component wise inventories'!$A$2:$A$170,0))</f>
        <v xml:space="preserve">kg </v>
      </c>
      <c r="H27" s="27">
        <f>INDEX('[1]Component wise inventories'!K$2:K$170,MATCH($A27,'[1]Component wise inventories'!$A$2:$A$170,0))</f>
        <v>1.1299999999999999</v>
      </c>
      <c r="I27" s="27">
        <f t="shared" ref="I27" si="20">B27*F27*H27*B$1/C27/B$1</f>
        <v>0.40679999999999988</v>
      </c>
      <c r="J27" s="27">
        <f>F27*B27*B$5*B$1/C27/1000</f>
        <v>38.55599999999999</v>
      </c>
    </row>
    <row r="28" spans="1:10" x14ac:dyDescent="0.35">
      <c r="A28" s="2" t="s">
        <v>85</v>
      </c>
      <c r="B28" s="2">
        <v>0.02</v>
      </c>
      <c r="C28" s="27">
        <f>INDEX('[1]Component wise inventories'!B$2:B$170,MATCH($A28,'[1]Component wise inventories'!$A$2:$A$170,0))</f>
        <v>30</v>
      </c>
      <c r="D28" s="27" t="str">
        <f>INDEX('[1]Component wise inventories'!H$2:H$170,MATCH($A28,'[1]Component wise inventories'!$A$2:$A$170,0))</f>
        <v>Solid wood spruce / fir / larch, air dried, planed</v>
      </c>
      <c r="E28" s="27">
        <f>INDEX('[1]Component wise inventories'!I$2:I$170,MATCH($A28,'[1]Component wise inventories'!$A$2:$A$170,0))</f>
        <v>485</v>
      </c>
      <c r="F28" s="27">
        <f t="shared" ref="F28" si="21">E28</f>
        <v>485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0.125</v>
      </c>
      <c r="I28" s="27">
        <f>B28*F28*H28*B$1/C28/B$1</f>
        <v>4.041666666666667E-2</v>
      </c>
      <c r="J28" s="27">
        <f t="shared" ref="J28" si="22">F28*B28*B$5*B$1/C28/1000</f>
        <v>34.629000000000005</v>
      </c>
    </row>
    <row r="29" spans="1:10" x14ac:dyDescent="0.35">
      <c r="A29" s="2"/>
      <c r="B29" s="2"/>
      <c r="I29" s="58">
        <f>SUM(I24:I28)</f>
        <v>1.5151166666666667</v>
      </c>
    </row>
    <row r="30" spans="1:10" x14ac:dyDescent="0.35">
      <c r="A30" s="11" t="s">
        <v>171</v>
      </c>
      <c r="B30" s="11" t="s">
        <v>27</v>
      </c>
    </row>
    <row r="31" spans="1:10" x14ac:dyDescent="0.35">
      <c r="A31" s="2" t="s">
        <v>13</v>
      </c>
      <c r="B31" s="2">
        <v>275.8</v>
      </c>
    </row>
    <row r="32" spans="1:10" x14ac:dyDescent="0.35">
      <c r="A32" s="2" t="s">
        <v>14</v>
      </c>
      <c r="B32" s="2">
        <v>8.5000000000000006E-2</v>
      </c>
      <c r="C32" s="27">
        <f>INDEX('[1]Component wise inventories'!B$2:B$170,MATCH($A32,'[1]Component wise inventories'!$A$2:$A$170,0))</f>
        <v>30</v>
      </c>
      <c r="D32" s="27" t="str">
        <f>INDEX('[1]Component wise inventories'!H$2:H$170,MATCH($A32,'[1]Component wise inventories'!$A$2:$A$170,0))</f>
        <v>Cement subfloor, 85 mm</v>
      </c>
      <c r="E32" s="27">
        <f>INDEX('[1]Component wise inventories'!I$2:I$170,MATCH($A32,'[1]Component wise inventories'!$A$2:$A$170,0))</f>
        <v>1850</v>
      </c>
      <c r="F32" s="27">
        <f t="shared" ref="F32" si="23">E32</f>
        <v>1850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0.125</v>
      </c>
      <c r="I32" s="27">
        <f>B32*F32*H32*B$1/C32/B$1</f>
        <v>0.65520833333333328</v>
      </c>
      <c r="J32" s="27">
        <f t="shared" ref="J32" si="24">F32*B32*B$5*B$1/C32/1000</f>
        <v>561.38250000000005</v>
      </c>
    </row>
    <row r="33" spans="1:10" x14ac:dyDescent="0.35">
      <c r="A33" s="2" t="s">
        <v>24</v>
      </c>
      <c r="B33" s="2">
        <v>0.3</v>
      </c>
      <c r="C33" s="27">
        <f>INDEX('[1]Component wise inventories'!B$2:B$170,MATCH($A33,'[1]Component wise inventories'!$A$2:$A$170,0))</f>
        <v>60</v>
      </c>
      <c r="D33" s="27" t="str">
        <f>INDEX('[1]Component wise inventories'!H$2:H$170,MATCH($A33,'[1]Component wise inventories'!$A$2:$A$170,0))</f>
        <v>civil engineering concrete (without reinforcement)</v>
      </c>
      <c r="E33" s="27">
        <f>INDEX('[1]Component wise inventories'!I$2:I$170,MATCH($A33,'[1]Component wise inventories'!$A$2:$A$170,0))</f>
        <v>2350</v>
      </c>
      <c r="F33" s="27">
        <f>E33</f>
        <v>2350</v>
      </c>
      <c r="G33" s="27" t="str">
        <f>INDEX('[1]Component wise inventories'!J$2:J$170,MATCH($A33,'[1]Component wise inventories'!$A$2:$A$170,0))</f>
        <v xml:space="preserve">kg </v>
      </c>
      <c r="H33" s="27">
        <f>INDEX('[1]Component wise inventories'!K$2:K$170,MATCH($A33,'[1]Component wise inventories'!$A$2:$A$170,0))</f>
        <v>1.4E-2</v>
      </c>
      <c r="I33" s="27">
        <f t="shared" ref="I33" si="25">B33*F33*H33*B$1/C33/B$1</f>
        <v>0.16450000000000001</v>
      </c>
      <c r="J33" s="27">
        <f>F33*B33*B$5*B$1/C33/1000</f>
        <v>1258.425</v>
      </c>
    </row>
    <row r="34" spans="1:10" x14ac:dyDescent="0.35">
      <c r="A34" s="2" t="s">
        <v>26</v>
      </c>
      <c r="B34" s="2">
        <v>0.02</v>
      </c>
      <c r="C34" s="27">
        <f>INDEX('[1]Component wise inventories'!B$2:B$170,MATCH($A34,'[1]Component wise inventories'!$A$2:$A$170,0))</f>
        <v>60</v>
      </c>
      <c r="D34" s="27" t="str">
        <f>INDEX('[1]Component wise inventories'!H$2:H$170,MATCH($A34,'[1]Component wise inventories'!$A$2:$A$170,0))</f>
        <v>glass wool</v>
      </c>
      <c r="E34" s="27">
        <f>INDEX('[1]Component wise inventories'!I$2:I$170,MATCH($A34,'[1]Component wise inventories'!$A$2:$A$170,0))</f>
        <v>30</v>
      </c>
      <c r="F34" s="27">
        <f t="shared" ref="F34" si="26">E34</f>
        <v>30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1.1299999999999999</v>
      </c>
      <c r="I34" s="27">
        <f>B34*F34*H34*B$1/C34/B$1</f>
        <v>1.1299999999999998E-2</v>
      </c>
      <c r="J34" s="27">
        <f t="shared" ref="J34" si="27">F34*B34*B$5*B$1/C34/1000</f>
        <v>1.071</v>
      </c>
    </row>
    <row r="35" spans="1:10" x14ac:dyDescent="0.35">
      <c r="A35" s="2" t="s">
        <v>173</v>
      </c>
      <c r="B35" s="2">
        <v>0.18</v>
      </c>
      <c r="C35" s="27">
        <f>INDEX('[1]Component wise inventories'!B$2:B$170,MATCH($A35,'[1]Component wise inventories'!$A$2:$A$170,0))</f>
        <v>30</v>
      </c>
      <c r="D35" s="27" t="str">
        <f>INDEX('[1]Component wise inventories'!H$2:H$170,MATCH($A35,'[1]Component wise inventories'!$A$2:$A$170,0))</f>
        <v>rockwool</v>
      </c>
      <c r="E35" s="27">
        <f>INDEX('[1]Component wise inventories'!I$2:I$170,MATCH($A35,'[1]Component wise inventories'!$A$2:$A$170,0))</f>
        <v>60</v>
      </c>
      <c r="F35" s="27">
        <f>E35</f>
        <v>60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1.1299999999999999</v>
      </c>
      <c r="I35" s="27">
        <f t="shared" ref="I35" si="28">B35*F35*H35*B$1/C35/B$1</f>
        <v>0.40679999999999988</v>
      </c>
      <c r="J35" s="27">
        <f>F35*B35*B$5*B$1/C35/1000</f>
        <v>38.55599999999999</v>
      </c>
    </row>
    <row r="36" spans="1:10" x14ac:dyDescent="0.35">
      <c r="A36" s="2" t="s">
        <v>85</v>
      </c>
      <c r="B36" s="2">
        <v>0.02</v>
      </c>
      <c r="C36" s="27">
        <f>INDEX('[1]Component wise inventories'!B$2:B$170,MATCH($A36,'[1]Component wise inventories'!$A$2:$A$170,0))</f>
        <v>30</v>
      </c>
      <c r="D36" s="27" t="str">
        <f>INDEX('[1]Component wise inventories'!H$2:H$170,MATCH($A36,'[1]Component wise inventories'!$A$2:$A$170,0))</f>
        <v>Solid wood spruce / fir / larch, air dried, planed</v>
      </c>
      <c r="E36" s="27">
        <f>INDEX('[1]Component wise inventories'!I$2:I$170,MATCH($A36,'[1]Component wise inventories'!$A$2:$A$170,0))</f>
        <v>485</v>
      </c>
      <c r="F36" s="27">
        <f t="shared" ref="F36" si="29">E36</f>
        <v>485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0.125</v>
      </c>
      <c r="I36" s="27">
        <f>B36*F36*H36*B$1/C36/B$1</f>
        <v>4.041666666666667E-2</v>
      </c>
      <c r="J36" s="27">
        <f t="shared" ref="J36" si="30">F36*B36*B$5*B$1/C36/1000</f>
        <v>34.629000000000005</v>
      </c>
    </row>
    <row r="37" spans="1:10" x14ac:dyDescent="0.35">
      <c r="I37" s="58">
        <f>SUM(I32:I36)</f>
        <v>1.2782249999999999</v>
      </c>
    </row>
    <row r="38" spans="1:10" x14ac:dyDescent="0.35">
      <c r="A38" s="11" t="s">
        <v>171</v>
      </c>
      <c r="B38" s="11" t="s">
        <v>29</v>
      </c>
    </row>
    <row r="39" spans="1:10" x14ac:dyDescent="0.35">
      <c r="A39" s="2" t="s">
        <v>13</v>
      </c>
      <c r="B39" s="2">
        <v>114</v>
      </c>
    </row>
    <row r="40" spans="1:10" x14ac:dyDescent="0.35">
      <c r="A40" s="2" t="s">
        <v>14</v>
      </c>
      <c r="B40" s="2">
        <v>3.5000000000000003E-2</v>
      </c>
      <c r="C40" s="27">
        <f>INDEX('[1]Component wise inventories'!B$2:B$170,MATCH($A40,'[1]Component wise inventories'!$A$2:$A$170,0))</f>
        <v>30</v>
      </c>
      <c r="D40" s="27" t="str">
        <f>INDEX('[1]Component wise inventories'!H$2:H$170,MATCH($A40,'[1]Component wise inventories'!$A$2:$A$170,0))</f>
        <v>Cement subfloor, 85 mm</v>
      </c>
      <c r="E40" s="27">
        <f>INDEX('[1]Component wise inventories'!I$2:I$170,MATCH($A40,'[1]Component wise inventories'!$A$2:$A$170,0))</f>
        <v>1850</v>
      </c>
      <c r="F40" s="27">
        <f t="shared" ref="F40" si="31">E40</f>
        <v>1850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0.125</v>
      </c>
      <c r="I40" s="27">
        <f>B40*F40*H40*B$1/C40/B$1</f>
        <v>0.26979166666666665</v>
      </c>
      <c r="J40" s="27">
        <f t="shared" ref="J40" si="32">F40*B40*B$5*B$1/C40/1000</f>
        <v>231.1575</v>
      </c>
    </row>
    <row r="41" spans="1:10" x14ac:dyDescent="0.35">
      <c r="A41" s="2" t="s">
        <v>24</v>
      </c>
      <c r="B41" s="2">
        <v>0.35</v>
      </c>
      <c r="C41" s="27">
        <f>INDEX('[1]Component wise inventories'!B$2:B$170,MATCH($A41,'[1]Component wise inventories'!$A$2:$A$170,0))</f>
        <v>60</v>
      </c>
      <c r="D41" s="27" t="str">
        <f>INDEX('[1]Component wise inventories'!H$2:H$170,MATCH($A41,'[1]Component wise inventories'!$A$2:$A$170,0))</f>
        <v>civil engineering concrete (without reinforcement)</v>
      </c>
      <c r="E41" s="27">
        <f>INDEX('[1]Component wise inventories'!I$2:I$170,MATCH($A41,'[1]Component wise inventories'!$A$2:$A$170,0))</f>
        <v>2350</v>
      </c>
      <c r="F41" s="27">
        <f>E41</f>
        <v>2350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1.4E-2</v>
      </c>
      <c r="I41" s="27">
        <f t="shared" ref="I41" si="33">B41*F41*H41*B$1/C41/B$1</f>
        <v>0.19191666666666671</v>
      </c>
      <c r="J41" s="27">
        <f>F41*B41*B$5*B$1/C41/1000</f>
        <v>1468.1624999999999</v>
      </c>
    </row>
    <row r="42" spans="1:10" x14ac:dyDescent="0.35">
      <c r="A42" s="2" t="s">
        <v>26</v>
      </c>
      <c r="B42" s="2">
        <v>0.02</v>
      </c>
      <c r="C42" s="27">
        <f>INDEX('[1]Component wise inventories'!B$2:B$170,MATCH($A42,'[1]Component wise inventories'!$A$2:$A$170,0))</f>
        <v>60</v>
      </c>
      <c r="D42" s="27" t="str">
        <f>INDEX('[1]Component wise inventories'!H$2:H$170,MATCH($A42,'[1]Component wise inventories'!$A$2:$A$170,0))</f>
        <v>glass wool</v>
      </c>
      <c r="E42" s="27">
        <f>INDEX('[1]Component wise inventories'!I$2:I$170,MATCH($A42,'[1]Component wise inventories'!$A$2:$A$170,0))</f>
        <v>30</v>
      </c>
      <c r="F42" s="27">
        <f t="shared" ref="F42" si="34">E42</f>
        <v>30</v>
      </c>
      <c r="G42" s="27" t="str">
        <f>INDEX('[1]Component wise inventories'!J$2:J$170,MATCH($A42,'[1]Component wise inventories'!$A$2:$A$170,0))</f>
        <v xml:space="preserve">kg </v>
      </c>
      <c r="H42" s="27">
        <f>INDEX('[1]Component wise inventories'!K$2:K$170,MATCH($A42,'[1]Component wise inventories'!$A$2:$A$170,0))</f>
        <v>1.1299999999999999</v>
      </c>
      <c r="I42" s="27">
        <f>B42*F42*H42*B$1/C42/B$1</f>
        <v>1.1299999999999998E-2</v>
      </c>
      <c r="J42" s="27">
        <f t="shared" ref="J42" si="35">F42*B42*B$5*B$1/C42/1000</f>
        <v>1.071</v>
      </c>
    </row>
    <row r="43" spans="1:10" x14ac:dyDescent="0.35">
      <c r="A43" s="2" t="s">
        <v>173</v>
      </c>
      <c r="B43" s="2">
        <v>0.18</v>
      </c>
      <c r="C43" s="27">
        <f>INDEX('[1]Component wise inventories'!B$2:B$170,MATCH($A43,'[1]Component wise inventories'!$A$2:$A$170,0))</f>
        <v>30</v>
      </c>
      <c r="D43" s="27" t="str">
        <f>INDEX('[1]Component wise inventories'!H$2:H$170,MATCH($A43,'[1]Component wise inventories'!$A$2:$A$170,0))</f>
        <v>rockwool</v>
      </c>
      <c r="E43" s="27">
        <f>INDEX('[1]Component wise inventories'!I$2:I$170,MATCH($A43,'[1]Component wise inventories'!$A$2:$A$170,0))</f>
        <v>60</v>
      </c>
      <c r="F43" s="27">
        <f>E43</f>
        <v>60</v>
      </c>
      <c r="G43" s="27" t="str">
        <f>INDEX('[1]Component wise inventories'!J$2:J$170,MATCH($A43,'[1]Component wise inventories'!$A$2:$A$170,0))</f>
        <v xml:space="preserve">kg </v>
      </c>
      <c r="H43" s="27">
        <f>INDEX('[1]Component wise inventories'!K$2:K$170,MATCH($A43,'[1]Component wise inventories'!$A$2:$A$170,0))</f>
        <v>1.1299999999999999</v>
      </c>
      <c r="I43" s="27">
        <f t="shared" ref="I43" si="36">B43*F43*H43*B$1/C43/B$1</f>
        <v>0.40679999999999988</v>
      </c>
      <c r="J43" s="27">
        <f>F43*B43*B$5*B$1/C43/1000</f>
        <v>38.55599999999999</v>
      </c>
    </row>
    <row r="44" spans="1:10" x14ac:dyDescent="0.35">
      <c r="A44" s="2" t="s">
        <v>85</v>
      </c>
      <c r="B44" s="2">
        <v>0.02</v>
      </c>
      <c r="C44" s="27">
        <f>INDEX('[1]Component wise inventories'!B$2:B$170,MATCH($A44,'[1]Component wise inventories'!$A$2:$A$170,0))</f>
        <v>30</v>
      </c>
      <c r="D44" s="27" t="str">
        <f>INDEX('[1]Component wise inventories'!H$2:H$170,MATCH($A44,'[1]Component wise inventories'!$A$2:$A$170,0))</f>
        <v>Solid wood spruce / fir / larch, air dried, planed</v>
      </c>
      <c r="E44" s="27">
        <f>INDEX('[1]Component wise inventories'!I$2:I$170,MATCH($A44,'[1]Component wise inventories'!$A$2:$A$170,0))</f>
        <v>485</v>
      </c>
      <c r="F44" s="27">
        <f t="shared" ref="F44" si="37">E44</f>
        <v>485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0.125</v>
      </c>
      <c r="I44" s="27">
        <f>B44*F44*H44*B$1/C44/B$1</f>
        <v>4.041666666666667E-2</v>
      </c>
      <c r="J44" s="27">
        <f t="shared" ref="J44" si="38">F44*B44*B$5*B$1/C44/1000</f>
        <v>34.629000000000005</v>
      </c>
    </row>
    <row r="45" spans="1:10" x14ac:dyDescent="0.35">
      <c r="I45" s="58">
        <f>SUM(I40:I44)</f>
        <v>0.92022499999999996</v>
      </c>
    </row>
    <row r="46" spans="1:10" x14ac:dyDescent="0.35">
      <c r="A46" s="11" t="s">
        <v>171</v>
      </c>
      <c r="B46" s="11" t="s">
        <v>39</v>
      </c>
    </row>
    <row r="47" spans="1:10" x14ac:dyDescent="0.35">
      <c r="A47" s="2" t="s">
        <v>13</v>
      </c>
      <c r="B47" s="2">
        <v>1970.5</v>
      </c>
    </row>
    <row r="48" spans="1:10" x14ac:dyDescent="0.35">
      <c r="A48" s="2" t="s">
        <v>130</v>
      </c>
      <c r="B48" s="2">
        <v>2.5000000000000001E-2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gypsum fiber board</v>
      </c>
      <c r="E48" s="27">
        <f>INDEX('[1]Component wise inventories'!I$2:I$170,MATCH($A48,'[1]Component wise inventories'!$A$2:$A$170,0))</f>
        <v>1200</v>
      </c>
      <c r="F48" s="27">
        <f t="shared" ref="F48" si="39">E48</f>
        <v>1200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0.53700000000000003</v>
      </c>
      <c r="I48" s="27">
        <f>B48*F48*H48*B$1/C48/B$1</f>
        <v>0.26850000000000002</v>
      </c>
      <c r="J48" s="27">
        <f t="shared" ref="J48" si="40">F48*B48*B$5*B$1/C48/1000</f>
        <v>53.55</v>
      </c>
    </row>
    <row r="49" spans="1:11" x14ac:dyDescent="0.35">
      <c r="A49" s="2" t="s">
        <v>174</v>
      </c>
      <c r="B49" s="2">
        <v>5.0000000000000001E-3</v>
      </c>
      <c r="C49" s="27">
        <f>INDEX('[1]Component wise inventories'!B$2:B$170,MATCH($A49,'[1]Component wise inventories'!$A$2:$A$170,0))</f>
        <v>30</v>
      </c>
      <c r="D49" s="27" t="str">
        <f>INDEX('[1]Component wise inventories'!H$2:H$170,MATCH($A49,'[1]Component wise inventories'!$A$2:$A$170,0))</f>
        <v>gypsum-lime plaster</v>
      </c>
      <c r="E49" s="27">
        <f>INDEX('[1]Component wise inventories'!I$2:I$170,MATCH($A49,'[1]Component wise inventories'!$A$2:$A$170,0))</f>
        <v>925</v>
      </c>
      <c r="F49" s="27">
        <f>E49</f>
        <v>925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0.155</v>
      </c>
      <c r="I49" s="27">
        <f t="shared" ref="I49" si="41">B49*F49*H49*B$1/C49/B$1</f>
        <v>2.3895833333333335E-2</v>
      </c>
      <c r="J49" s="27">
        <f>F49*B49*B$5*B$1/C49/1000</f>
        <v>16.51125</v>
      </c>
    </row>
    <row r="50" spans="1:11" x14ac:dyDescent="0.35">
      <c r="A50" s="2" t="s">
        <v>175</v>
      </c>
      <c r="B50" s="2">
        <v>1.7999999999999999E-2</v>
      </c>
      <c r="C50" s="27">
        <f>INDEX('[1]Component wise inventories'!B$2:B$170,MATCH($A50,'[1]Component wise inventories'!$A$2:$A$170,0))</f>
        <v>60</v>
      </c>
      <c r="D50" s="27" t="str">
        <f>INDEX('[1]Component wise inventories'!H$2:H$170,MATCH($A50,'[1]Component wise inventories'!$A$2:$A$170,0))</f>
        <v>OSB panel, PF bonded, wet area</v>
      </c>
      <c r="E50" s="27">
        <f>INDEX('[1]Component wise inventories'!I$2:I$170,MATCH($A50,'[1]Component wise inventories'!$A$2:$A$170,0))</f>
        <v>605</v>
      </c>
      <c r="F50" s="27">
        <f t="shared" ref="F50:F51" si="42">E50</f>
        <v>605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0.61399999999999999</v>
      </c>
      <c r="I50" s="27">
        <f>B50*F50*H50*B$1/C50/B$1</f>
        <v>0.11144099999999998</v>
      </c>
      <c r="J50" s="27">
        <f t="shared" ref="J50:J51" si="43">F50*B50*B$5*B$1/C50/1000</f>
        <v>19.438649999999999</v>
      </c>
    </row>
    <row r="51" spans="1:11" x14ac:dyDescent="0.35">
      <c r="A51" s="2" t="s">
        <v>98</v>
      </c>
      <c r="B51" s="2">
        <v>1.4999999999999999E-2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Solid wood spruce / fir / larch, air dried, planed</v>
      </c>
      <c r="E51" s="27">
        <f>INDEX('[1]Component wise inventories'!I$2:I$170,MATCH($A51,'[1]Component wise inventories'!$A$2:$A$170,0))</f>
        <v>485</v>
      </c>
      <c r="F51" s="27">
        <f t="shared" si="42"/>
        <v>485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0.125</v>
      </c>
      <c r="I51" s="27">
        <f>B51*F51*H51*B$1/C51/B$1</f>
        <v>3.0312499999999999E-2</v>
      </c>
      <c r="J51" s="27">
        <f t="shared" si="43"/>
        <v>25.971749999999997</v>
      </c>
    </row>
    <row r="52" spans="1:11" x14ac:dyDescent="0.35">
      <c r="A52" s="2" t="s">
        <v>138</v>
      </c>
      <c r="B52" s="2">
        <v>4.4999999999999998E-2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Glued laminated timber, UF bonded, dry area</v>
      </c>
      <c r="E52" s="27">
        <f>INDEX('[1]Component wise inventories'!I$2:I$170,MATCH($A52,'[1]Component wise inventories'!$A$2:$A$170,0))</f>
        <v>470</v>
      </c>
      <c r="F52" s="27">
        <f t="shared" ref="F52" si="44">E52</f>
        <v>470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0.44600000000000001</v>
      </c>
      <c r="I52" s="27">
        <f>B52*F52*H52*B$1/C52/B$1*K52</f>
        <v>3.7731599999999997E-2</v>
      </c>
      <c r="J52" s="27">
        <f t="shared" ref="J52" si="45">F52*B52*B$5*B$1/C52/1000</f>
        <v>75.505499999999998</v>
      </c>
      <c r="K52" s="59">
        <v>0.12</v>
      </c>
    </row>
    <row r="53" spans="1:11" x14ac:dyDescent="0.35">
      <c r="A53" s="2" t="s">
        <v>140</v>
      </c>
      <c r="B53" s="2">
        <v>0.38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0.26551866666666663</v>
      </c>
      <c r="J53" s="27">
        <f>F53*B53*B$5*B$1/C53/1000</f>
        <v>637.60199999999998</v>
      </c>
      <c r="K53" s="59">
        <v>0.1</v>
      </c>
    </row>
    <row r="54" spans="1:11" x14ac:dyDescent="0.35">
      <c r="A54" s="60" t="s">
        <v>266</v>
      </c>
      <c r="B54" s="2">
        <v>0.38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7.3245000000000005E-2</v>
      </c>
      <c r="J54" s="27">
        <f>F54*B54*B$5*B$1/C54/1000</f>
        <v>33.914999999999999</v>
      </c>
      <c r="K54" s="59">
        <v>0.9</v>
      </c>
    </row>
    <row r="55" spans="1:11" x14ac:dyDescent="0.35">
      <c r="I55" s="58">
        <f>SUM(I48:I54)</f>
        <v>0.81064459999999994</v>
      </c>
    </row>
    <row r="56" spans="1:11" x14ac:dyDescent="0.35">
      <c r="A56" s="11" t="s">
        <v>171</v>
      </c>
      <c r="B56" s="11" t="s">
        <v>41</v>
      </c>
    </row>
    <row r="57" spans="1:11" x14ac:dyDescent="0.35">
      <c r="A57" s="2" t="s">
        <v>13</v>
      </c>
      <c r="B57" s="2">
        <v>1970.5</v>
      </c>
    </row>
    <row r="58" spans="1:11" x14ac:dyDescent="0.35">
      <c r="A58" s="2" t="s">
        <v>176</v>
      </c>
      <c r="B58" s="2">
        <v>0.12</v>
      </c>
      <c r="C58" s="27">
        <f>INDEX('[1]Component wise inventories'!B$2:B$170,MATCH($A58,'[1]Component wise inventories'!$A$2:$A$170,0))</f>
        <v>60</v>
      </c>
      <c r="D58" s="27" t="str">
        <f>INDEX('[1]Component wise inventories'!H$2:H$170,MATCH($A58,'[1]Component wise inventories'!$A$2:$A$170,0))</f>
        <v>brick</v>
      </c>
      <c r="E58" s="27">
        <f>INDEX('[1]Component wise inventories'!I$2:I$170,MATCH($A58,'[1]Component wise inventories'!$A$2:$A$170,0))</f>
        <v>900</v>
      </c>
      <c r="F58" s="27">
        <f t="shared" ref="F58" si="46">E58</f>
        <v>900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0.25800000000000001</v>
      </c>
      <c r="I58" s="27">
        <f>B58*F58*H58*B$1/C58/B$1</f>
        <v>0.46440000000000003</v>
      </c>
      <c r="J58" s="27">
        <f t="shared" ref="J58" si="47">F58*B58*B$5*B$1/C58/1000</f>
        <v>192.78</v>
      </c>
    </row>
    <row r="59" spans="1:11" x14ac:dyDescent="0.35">
      <c r="A59" s="2" t="s">
        <v>130</v>
      </c>
      <c r="B59" s="2">
        <v>1.4999999999999999E-2</v>
      </c>
      <c r="C59" s="27">
        <f>INDEX('[1]Component wise inventories'!B$2:B$170,MATCH($A59,'[1]Component wise inventories'!$A$2:$A$170,0))</f>
        <v>60</v>
      </c>
      <c r="D59" s="27" t="str">
        <f>INDEX('[1]Component wise inventories'!H$2:H$170,MATCH($A59,'[1]Component wise inventories'!$A$2:$A$170,0))</f>
        <v>gypsum fiber board</v>
      </c>
      <c r="E59" s="27">
        <f>INDEX('[1]Component wise inventories'!I$2:I$170,MATCH($A59,'[1]Component wise inventories'!$A$2:$A$170,0))</f>
        <v>1200</v>
      </c>
      <c r="F59" s="27">
        <f>E59</f>
        <v>1200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0.53700000000000003</v>
      </c>
      <c r="I59" s="27">
        <f t="shared" ref="I59" si="48">B59*F59*H59*B$1/C59/B$1</f>
        <v>0.16109999999999999</v>
      </c>
      <c r="J59" s="27">
        <f>F59*B59*B$5*B$1/C59/1000</f>
        <v>32.130000000000003</v>
      </c>
    </row>
    <row r="60" spans="1:11" x14ac:dyDescent="0.35">
      <c r="A60" s="2" t="s">
        <v>136</v>
      </c>
      <c r="B60" s="2">
        <v>5.0000000000000001E-3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Lime-cement/cement-lime plaster</v>
      </c>
      <c r="E60" s="27">
        <f>INDEX('[1]Component wise inventories'!I$2:I$170,MATCH($A60,'[1]Component wise inventories'!$A$2:$A$170,0))</f>
        <v>1550</v>
      </c>
      <c r="F60" s="27">
        <f t="shared" ref="F60:F61" si="49">E60</f>
        <v>1550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0.247</v>
      </c>
      <c r="I60" s="27">
        <f>B60*F60*H60*B$1/C60/B$1</f>
        <v>3.1904166666666664E-2</v>
      </c>
      <c r="J60" s="27">
        <f t="shared" ref="J60:J61" si="50">F60*B60*B$5*B$1/C60/1000</f>
        <v>13.83375</v>
      </c>
    </row>
    <row r="61" spans="1:11" x14ac:dyDescent="0.35">
      <c r="A61" s="2" t="s">
        <v>175</v>
      </c>
      <c r="B61" s="2">
        <v>1.7999999999999999E-2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OSB panel, PF bonded, wet area</v>
      </c>
      <c r="E61" s="27">
        <f>INDEX('[1]Component wise inventories'!I$2:I$170,MATCH($A61,'[1]Component wise inventories'!$A$2:$A$170,0))</f>
        <v>605</v>
      </c>
      <c r="F61" s="27">
        <f t="shared" si="49"/>
        <v>605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0.61399999999999999</v>
      </c>
      <c r="I61" s="27">
        <f>B61*F61*H61*B$1/C61/B$1</f>
        <v>0.11144099999999998</v>
      </c>
      <c r="J61" s="27">
        <f t="shared" si="50"/>
        <v>19.438649999999999</v>
      </c>
    </row>
    <row r="62" spans="1:11" x14ac:dyDescent="0.35">
      <c r="A62" s="2" t="s">
        <v>173</v>
      </c>
      <c r="B62" s="2">
        <v>0.06</v>
      </c>
      <c r="C62" s="27">
        <f>INDEX('[1]Component wise inventories'!B$2:B$170,MATCH($A62,'[1]Component wise inventories'!$A$2:$A$170,0))</f>
        <v>30</v>
      </c>
      <c r="D62" s="27" t="str">
        <f>INDEX('[1]Component wise inventories'!H$2:H$170,MATCH($A62,'[1]Component wise inventories'!$A$2:$A$170,0))</f>
        <v>rockwool</v>
      </c>
      <c r="E62" s="27">
        <f>INDEX('[1]Component wise inventories'!I$2:I$170,MATCH($A62,'[1]Component wise inventories'!$A$2:$A$170,0))</f>
        <v>60</v>
      </c>
      <c r="F62" s="27">
        <f>E62</f>
        <v>60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1.1299999999999999</v>
      </c>
      <c r="I62" s="27">
        <f t="shared" ref="I62" si="51">B62*F62*H62*B$1/C62/B$1</f>
        <v>0.1356</v>
      </c>
      <c r="J62" s="27">
        <f>F62*B62*B$5*B$1/C62/1000</f>
        <v>12.851999999999999</v>
      </c>
    </row>
    <row r="63" spans="1:11" x14ac:dyDescent="0.35">
      <c r="A63" s="2" t="s">
        <v>98</v>
      </c>
      <c r="B63" s="2">
        <v>2.5000000000000001E-2</v>
      </c>
      <c r="C63" s="27">
        <f>INDEX('[1]Component wise inventories'!B$2:B$170,MATCH($A63,'[1]Component wise inventories'!$A$2:$A$170,0))</f>
        <v>30</v>
      </c>
      <c r="D63" s="27" t="str">
        <f>INDEX('[1]Component wise inventories'!H$2:H$170,MATCH($A63,'[1]Component wise inventories'!$A$2:$A$170,0))</f>
        <v>Solid wood spruce / fir / larch, air dried, planed</v>
      </c>
      <c r="E63" s="27">
        <f>INDEX('[1]Component wise inventories'!I$2:I$170,MATCH($A63,'[1]Component wise inventories'!$A$2:$A$170,0))</f>
        <v>485</v>
      </c>
      <c r="F63" s="27">
        <f t="shared" ref="F63" si="52">E63</f>
        <v>485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0.125</v>
      </c>
      <c r="I63" s="27">
        <f>B63*F63*H63*B$1/C63/B$1</f>
        <v>5.0520833333333334E-2</v>
      </c>
      <c r="J63" s="27">
        <f t="shared" ref="J63" si="53">F63*B63*B$5*B$1/C63/1000</f>
        <v>43.286250000000003</v>
      </c>
    </row>
    <row r="64" spans="1:11" x14ac:dyDescent="0.35">
      <c r="A64" s="2" t="s">
        <v>138</v>
      </c>
      <c r="B64" s="2">
        <v>7.0000000000000007E-2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Glued laminated timber, UF bonded, dry area</v>
      </c>
      <c r="E64" s="27">
        <f>INDEX('[1]Component wise inventories'!I$2:I$170,MATCH($A64,'[1]Component wise inventories'!$A$2:$A$170,0))</f>
        <v>470</v>
      </c>
      <c r="F64" s="27">
        <f t="shared" ref="F64" si="54">E64</f>
        <v>470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0.44600000000000001</v>
      </c>
      <c r="I64" s="27">
        <f>B64*F64*H64*B$1/C64/B$1*K64</f>
        <v>5.8693600000000005E-2</v>
      </c>
      <c r="J64" s="27">
        <f t="shared" ref="J64" si="55">F64*B64*B$5*B$1/C64/1000</f>
        <v>117.45300000000002</v>
      </c>
      <c r="K64" s="59">
        <v>0.12</v>
      </c>
    </row>
    <row r="65" spans="1:11" x14ac:dyDescent="0.35">
      <c r="A65" s="2" t="s">
        <v>140</v>
      </c>
      <c r="B65" s="2">
        <v>0.32</v>
      </c>
      <c r="C65" s="27">
        <f>INDEX('[1]Component wise inventories'!B$2:B$170,MATCH($A65,'[1]Component wise inventories'!$A$2:$A$170,0))</f>
        <v>30</v>
      </c>
      <c r="D65" s="27" t="str">
        <f>INDEX('[1]Component wise inventories'!H$2:H$170,MATCH($A65,'[1]Component wise inventories'!$A$2:$A$170,0))</f>
        <v>Glued laminated timber, UF bonded, dry area</v>
      </c>
      <c r="E65" s="27">
        <f>INDEX('[1]Component wise inventories'!I$2:I$170,MATCH($A65,'[1]Component wise inventories'!$A$2:$A$170,0))</f>
        <v>470</v>
      </c>
      <c r="F65" s="27">
        <f>E65</f>
        <v>470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0.44600000000000001</v>
      </c>
      <c r="I65" s="27">
        <f>B65*F65*H65*B$1/C65/B$1*K65</f>
        <v>0.22359466666666666</v>
      </c>
      <c r="J65" s="27">
        <f>F65*B65*B$5*B$1/C65/1000</f>
        <v>536.928</v>
      </c>
      <c r="K65" s="59">
        <v>0.1</v>
      </c>
    </row>
    <row r="66" spans="1:11" x14ac:dyDescent="0.35">
      <c r="A66" s="60" t="s">
        <v>266</v>
      </c>
      <c r="B66" s="2">
        <v>0.32</v>
      </c>
      <c r="C66" s="27">
        <f>INDEX('[1]Component wise inventories'!B$2:B$170,MATCH($A66,'[1]Component wise inventories'!$A$2:$A$170,0))</f>
        <v>60</v>
      </c>
      <c r="D66" s="27" t="str">
        <f>INDEX('[1]Component wise inventories'!H$2:H$170,MATCH($A66,'[1]Component wise inventories'!$A$2:$A$170,0))</f>
        <v>cellulose fibers</v>
      </c>
      <c r="E66" s="27" t="str">
        <f>INDEX('[1]Component wise inventories'!I$2:I$170,MATCH($A66,'[1]Component wise inventories'!$A$2:$A$170,0))</f>
        <v xml:space="preserve">35-60 </v>
      </c>
      <c r="F66" s="27">
        <v>50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0.25700000000000001</v>
      </c>
      <c r="I66" s="27">
        <f>B66*F66*H66*B$1/C66/B$1*K66</f>
        <v>6.1680000000000006E-2</v>
      </c>
      <c r="J66" s="27">
        <f>F66*B66*B$5*B$1/C66/1000</f>
        <v>28.56</v>
      </c>
      <c r="K66" s="59">
        <v>0.9</v>
      </c>
    </row>
    <row r="67" spans="1:11" x14ac:dyDescent="0.35">
      <c r="C67" s="27"/>
      <c r="D67" s="27"/>
      <c r="E67" s="27"/>
      <c r="F67" s="27"/>
      <c r="G67" s="27"/>
      <c r="H67" s="27"/>
      <c r="I67" s="58">
        <f>SUM(I58:I63)</f>
        <v>0.95496599999999998</v>
      </c>
      <c r="J67" s="27"/>
    </row>
    <row r="68" spans="1:11" x14ac:dyDescent="0.35">
      <c r="A68" s="11" t="s">
        <v>171</v>
      </c>
      <c r="B68" s="11" t="s">
        <v>48</v>
      </c>
    </row>
    <row r="69" spans="1:11" x14ac:dyDescent="0.35">
      <c r="A69" s="2" t="s">
        <v>13</v>
      </c>
      <c r="B69" s="2">
        <v>2105</v>
      </c>
    </row>
    <row r="70" spans="1:11" x14ac:dyDescent="0.35">
      <c r="A70" s="2" t="s">
        <v>40</v>
      </c>
      <c r="B70" s="2">
        <v>0.2</v>
      </c>
      <c r="C70" s="27">
        <f>INDEX('[1]Component wise inventories'!B$2:B$170,MATCH($A70,'[1]Component wise inventories'!$A$2:$A$170,0))</f>
        <v>60</v>
      </c>
      <c r="D70" s="27" t="str">
        <f>INDEX('[1]Component wise inventories'!H$2:H$170,MATCH($A70,'[1]Component wise inventories'!$A$2:$A$170,0))</f>
        <v>civil engineering concrete (without reinforcement)</v>
      </c>
      <c r="E70" s="27">
        <f>INDEX('[1]Component wise inventories'!I$2:I$170,MATCH($A70,'[1]Component wise inventories'!$A$2:$A$170,0))</f>
        <v>2350</v>
      </c>
      <c r="F70" s="27">
        <f t="shared" ref="F70" si="56">E70</f>
        <v>2350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1.4E-2</v>
      </c>
      <c r="I70" s="27">
        <f>B70*F70*H70*B$1/C70/B$1</f>
        <v>0.10966666666666666</v>
      </c>
      <c r="J70" s="27">
        <f t="shared" ref="J70" si="57">F70*B70*B$5*B$1/C70/1000</f>
        <v>838.95</v>
      </c>
    </row>
    <row r="71" spans="1:11" x14ac:dyDescent="0.35">
      <c r="A71" s="2" t="s">
        <v>44</v>
      </c>
      <c r="B71" s="13">
        <v>0.02</v>
      </c>
      <c r="C71" s="27">
        <f>INDEX('[1]Component wise inventories'!B$2:B$170,MATCH($A71,'[1]Component wise inventories'!$A$2:$A$170,0))</f>
        <v>30</v>
      </c>
      <c r="D71" s="27" t="str">
        <f>INDEX('[1]Component wise inventories'!H$2:H$170,MATCH($A71,'[1]Component wise inventories'!$A$2:$A$170,0))</f>
        <v>gypsum-lime plaster</v>
      </c>
      <c r="E71" s="27">
        <f>INDEX('[1]Component wise inventories'!I$2:I$170,MATCH($A71,'[1]Component wise inventories'!$A$2:$A$170,0))</f>
        <v>925</v>
      </c>
      <c r="F71" s="27">
        <f>E71</f>
        <v>925</v>
      </c>
      <c r="G71" s="27" t="str">
        <f>INDEX('[1]Component wise inventories'!J$2:J$170,MATCH($A71,'[1]Component wise inventories'!$A$2:$A$170,0))</f>
        <v xml:space="preserve">kg </v>
      </c>
      <c r="H71" s="27">
        <f>INDEX('[1]Component wise inventories'!K$2:K$170,MATCH($A71,'[1]Component wise inventories'!$A$2:$A$170,0))</f>
        <v>0.155</v>
      </c>
      <c r="I71" s="27">
        <f t="shared" ref="I71" si="58">B71*F71*H71*B$1/C71/B$1</f>
        <v>9.558333333333334E-2</v>
      </c>
      <c r="J71" s="27">
        <f>F71*B71*B$5*B$1/C71/1000</f>
        <v>66.045000000000002</v>
      </c>
    </row>
    <row r="72" spans="1:11" x14ac:dyDescent="0.35">
      <c r="I72" s="58">
        <f>SUM(I70:I71)</f>
        <v>0.20524999999999999</v>
      </c>
    </row>
    <row r="73" spans="1:11" x14ac:dyDescent="0.35">
      <c r="A73" s="11" t="s">
        <v>171</v>
      </c>
      <c r="B73" s="11" t="s">
        <v>49</v>
      </c>
    </row>
    <row r="74" spans="1:11" x14ac:dyDescent="0.35">
      <c r="A74" s="2" t="s">
        <v>13</v>
      </c>
      <c r="B74" s="2">
        <v>500</v>
      </c>
    </row>
    <row r="75" spans="1:11" x14ac:dyDescent="0.35">
      <c r="A75" s="2" t="s">
        <v>40</v>
      </c>
      <c r="B75" s="2">
        <v>0.25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civil engineering concrete (without reinforcement)</v>
      </c>
      <c r="E75" s="27">
        <f>INDEX('[1]Component wise inventories'!I$2:I$170,MATCH($A75,'[1]Component wise inventories'!$A$2:$A$170,0))</f>
        <v>2350</v>
      </c>
      <c r="F75" s="27">
        <f t="shared" ref="F75" si="59">E75</f>
        <v>2350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1.4E-2</v>
      </c>
      <c r="I75" s="27">
        <f>B75*F75*H75*B$1/C75/B$1</f>
        <v>0.13708333333333333</v>
      </c>
      <c r="J75" s="27">
        <f t="shared" ref="J75" si="60">F75*B75*B$5*B$1/C75/1000</f>
        <v>1048.6875</v>
      </c>
    </row>
    <row r="76" spans="1:11" x14ac:dyDescent="0.35">
      <c r="A76" s="12" t="s">
        <v>44</v>
      </c>
      <c r="B76" s="13">
        <v>0.02</v>
      </c>
      <c r="C76" s="27">
        <f>INDEX('[1]Component wise inventories'!B$2:B$170,MATCH($A76,'[1]Component wise inventories'!$A$2:$A$170,0))</f>
        <v>30</v>
      </c>
      <c r="D76" s="27" t="str">
        <f>INDEX('[1]Component wise inventories'!H$2:H$170,MATCH($A76,'[1]Component wise inventories'!$A$2:$A$170,0))</f>
        <v>gypsum-lime plaster</v>
      </c>
      <c r="E76" s="27">
        <f>INDEX('[1]Component wise inventories'!I$2:I$170,MATCH($A76,'[1]Component wise inventories'!$A$2:$A$170,0))</f>
        <v>925</v>
      </c>
      <c r="F76" s="27">
        <f>E76</f>
        <v>925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0.155</v>
      </c>
      <c r="I76" s="27">
        <f t="shared" ref="I76" si="61">B76*F76*H76*B$1/C76/B$1</f>
        <v>9.558333333333334E-2</v>
      </c>
      <c r="J76" s="27">
        <f>F76*B76*B$5*B$1/C76/1000</f>
        <v>66.045000000000002</v>
      </c>
    </row>
    <row r="77" spans="1:11" x14ac:dyDescent="0.35">
      <c r="I77" s="58">
        <f>SUM(I75:I76)</f>
        <v>0.23266666666666669</v>
      </c>
    </row>
    <row r="78" spans="1:11" x14ac:dyDescent="0.35">
      <c r="A78" s="11" t="s">
        <v>171</v>
      </c>
      <c r="B78" s="11" t="s">
        <v>50</v>
      </c>
    </row>
    <row r="79" spans="1:11" x14ac:dyDescent="0.35">
      <c r="A79" s="2" t="s">
        <v>13</v>
      </c>
      <c r="B79" s="2">
        <v>500</v>
      </c>
    </row>
    <row r="80" spans="1:11" x14ac:dyDescent="0.35">
      <c r="A80" s="2" t="s">
        <v>40</v>
      </c>
      <c r="B80" s="2">
        <v>0.3</v>
      </c>
      <c r="C80" s="27">
        <f>INDEX('[1]Component wise inventories'!B$2:B$170,MATCH($A80,'[1]Component wise inventories'!$A$2:$A$170,0))</f>
        <v>60</v>
      </c>
      <c r="D80" s="27" t="str">
        <f>INDEX('[1]Component wise inventories'!H$2:H$170,MATCH($A80,'[1]Component wise inventories'!$A$2:$A$170,0))</f>
        <v>civil engineering concrete (without reinforcement)</v>
      </c>
      <c r="E80" s="27">
        <f>INDEX('[1]Component wise inventories'!I$2:I$170,MATCH($A80,'[1]Component wise inventories'!$A$2:$A$170,0))</f>
        <v>2350</v>
      </c>
      <c r="F80" s="27">
        <f t="shared" ref="F80" si="62">E80</f>
        <v>2350</v>
      </c>
      <c r="G80" s="27" t="str">
        <f>INDEX('[1]Component wise inventories'!J$2:J$170,MATCH($A80,'[1]Component wise inventories'!$A$2:$A$170,0))</f>
        <v xml:space="preserve">kg </v>
      </c>
      <c r="H80" s="27">
        <f>INDEX('[1]Component wise inventories'!K$2:K$170,MATCH($A80,'[1]Component wise inventories'!$A$2:$A$170,0))</f>
        <v>1.4E-2</v>
      </c>
      <c r="I80" s="27">
        <f>B80*F80*H80*B$1/C80/B$1</f>
        <v>0.16450000000000001</v>
      </c>
      <c r="J80" s="27">
        <f t="shared" ref="J80" si="63">F80*B80*B$5*B$1/C80/1000</f>
        <v>1258.425</v>
      </c>
    </row>
    <row r="81" spans="1:11" x14ac:dyDescent="0.35">
      <c r="A81" s="12" t="s">
        <v>44</v>
      </c>
      <c r="B81" s="13">
        <v>0.02</v>
      </c>
      <c r="C81" s="27">
        <f>INDEX('[1]Component wise inventories'!B$2:B$170,MATCH($A81,'[1]Component wise inventories'!$A$2:$A$170,0))</f>
        <v>30</v>
      </c>
      <c r="D81" s="27" t="str">
        <f>INDEX('[1]Component wise inventories'!H$2:H$170,MATCH($A81,'[1]Component wise inventories'!$A$2:$A$170,0))</f>
        <v>gypsum-lime plaster</v>
      </c>
      <c r="E81" s="27">
        <f>INDEX('[1]Component wise inventories'!I$2:I$170,MATCH($A81,'[1]Component wise inventories'!$A$2:$A$170,0))</f>
        <v>925</v>
      </c>
      <c r="F81" s="27">
        <f>E81</f>
        <v>925</v>
      </c>
      <c r="G81" s="27" t="str">
        <f>INDEX('[1]Component wise inventories'!J$2:J$170,MATCH($A81,'[1]Component wise inventories'!$A$2:$A$170,0))</f>
        <v xml:space="preserve">kg </v>
      </c>
      <c r="H81" s="27">
        <f>INDEX('[1]Component wise inventories'!K$2:K$170,MATCH($A81,'[1]Component wise inventories'!$A$2:$A$170,0))</f>
        <v>0.155</v>
      </c>
      <c r="I81" s="27">
        <f t="shared" ref="I81" si="64">B81*F81*H81*B$1/C81/B$1</f>
        <v>9.558333333333334E-2</v>
      </c>
      <c r="J81" s="27">
        <f>F81*B81*B$5*B$1/C81/1000</f>
        <v>66.045000000000002</v>
      </c>
    </row>
    <row r="82" spans="1:11" x14ac:dyDescent="0.35">
      <c r="I82" s="58">
        <f>SUM(I80:I81)</f>
        <v>0.26008333333333333</v>
      </c>
    </row>
    <row r="83" spans="1:11" x14ac:dyDescent="0.35">
      <c r="A83" s="11" t="s">
        <v>171</v>
      </c>
      <c r="B83" s="11" t="s">
        <v>51</v>
      </c>
    </row>
    <row r="84" spans="1:11" x14ac:dyDescent="0.35">
      <c r="A84" s="2" t="s">
        <v>13</v>
      </c>
      <c r="B84" s="2">
        <v>3566</v>
      </c>
    </row>
    <row r="85" spans="1:11" x14ac:dyDescent="0.35">
      <c r="A85" s="2" t="s">
        <v>176</v>
      </c>
      <c r="B85" s="2">
        <v>0.15</v>
      </c>
      <c r="C85" s="27">
        <f>INDEX('[1]Component wise inventories'!B$2:B$170,MATCH($A85,'[1]Component wise inventories'!$A$2:$A$170,0))</f>
        <v>60</v>
      </c>
      <c r="D85" s="27" t="str">
        <f>INDEX('[1]Component wise inventories'!H$2:H$170,MATCH($A85,'[1]Component wise inventories'!$A$2:$A$170,0))</f>
        <v>brick</v>
      </c>
      <c r="E85" s="27">
        <f>INDEX('[1]Component wise inventories'!I$2:I$170,MATCH($A85,'[1]Component wise inventories'!$A$2:$A$170,0))</f>
        <v>900</v>
      </c>
      <c r="F85" s="27">
        <f t="shared" ref="F85" si="65">E85</f>
        <v>900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0.25800000000000001</v>
      </c>
      <c r="I85" s="27">
        <f>B85*F85*H85*B$1/C85/B$1</f>
        <v>0.58050000000000002</v>
      </c>
      <c r="J85" s="27">
        <f t="shared" ref="J85" si="66">F85*B85*B$5*B$1/C85/1000</f>
        <v>240.97499999999999</v>
      </c>
    </row>
    <row r="86" spans="1:11" x14ac:dyDescent="0.35">
      <c r="A86" s="12" t="s">
        <v>44</v>
      </c>
      <c r="B86" s="13">
        <v>0.02</v>
      </c>
      <c r="C86" s="27">
        <f>INDEX('[1]Component wise inventories'!B$2:B$170,MATCH($A86,'[1]Component wise inventories'!$A$2:$A$170,0))</f>
        <v>30</v>
      </c>
      <c r="D86" s="27" t="str">
        <f>INDEX('[1]Component wise inventories'!H$2:H$170,MATCH($A86,'[1]Component wise inventories'!$A$2:$A$170,0))</f>
        <v>gypsum-lime plaster</v>
      </c>
      <c r="E86" s="27">
        <f>INDEX('[1]Component wise inventories'!I$2:I$170,MATCH($A86,'[1]Component wise inventories'!$A$2:$A$170,0))</f>
        <v>925</v>
      </c>
      <c r="F86" s="27">
        <f>E86</f>
        <v>925</v>
      </c>
      <c r="G86" s="27" t="str">
        <f>INDEX('[1]Component wise inventories'!J$2:J$170,MATCH($A86,'[1]Component wise inventories'!$A$2:$A$170,0))</f>
        <v xml:space="preserve">kg </v>
      </c>
      <c r="H86" s="27">
        <f>INDEX('[1]Component wise inventories'!K$2:K$170,MATCH($A86,'[1]Component wise inventories'!$A$2:$A$170,0))</f>
        <v>0.155</v>
      </c>
      <c r="I86" s="27">
        <f t="shared" ref="I86" si="67">B86*F86*H86*B$1/C86/B$1</f>
        <v>9.558333333333334E-2</v>
      </c>
      <c r="J86" s="27">
        <f>F86*B86*B$5*B$1/C86/1000</f>
        <v>66.045000000000002</v>
      </c>
    </row>
    <row r="87" spans="1:11" x14ac:dyDescent="0.35">
      <c r="I87" s="58">
        <f>SUM(I85:I86)</f>
        <v>0.67608333333333337</v>
      </c>
    </row>
    <row r="88" spans="1:11" x14ac:dyDescent="0.35">
      <c r="A88" s="11" t="s">
        <v>171</v>
      </c>
      <c r="B88" s="11" t="s">
        <v>177</v>
      </c>
    </row>
    <row r="89" spans="1:11" x14ac:dyDescent="0.35">
      <c r="A89" s="2" t="s">
        <v>13</v>
      </c>
      <c r="B89" s="2">
        <v>343</v>
      </c>
    </row>
    <row r="90" spans="1:11" x14ac:dyDescent="0.35">
      <c r="A90" s="12" t="s">
        <v>44</v>
      </c>
      <c r="B90" s="13">
        <v>0.02</v>
      </c>
      <c r="C90" s="27">
        <f>INDEX('[1]Component wise inventories'!B$2:B$170,MATCH($A90,'[1]Component wise inventories'!$A$2:$A$170,0))</f>
        <v>30</v>
      </c>
      <c r="D90" s="27" t="str">
        <f>INDEX('[1]Component wise inventories'!H$2:H$170,MATCH($A90,'[1]Component wise inventories'!$A$2:$A$170,0))</f>
        <v>gypsum-lime plaster</v>
      </c>
      <c r="E90" s="27">
        <f>INDEX('[1]Component wise inventories'!I$2:I$170,MATCH($A90,'[1]Component wise inventories'!$A$2:$A$170,0))</f>
        <v>925</v>
      </c>
      <c r="F90" s="27">
        <f t="shared" ref="F90" si="68">E90</f>
        <v>925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0.155</v>
      </c>
      <c r="I90" s="27">
        <f>B90*F90*H90*B$1/C90/B$1</f>
        <v>9.558333333333334E-2</v>
      </c>
      <c r="J90" s="27">
        <f t="shared" ref="J90" si="69">F90*B90*B$5*B$1/C90/1000</f>
        <v>66.045000000000002</v>
      </c>
    </row>
    <row r="91" spans="1:11" x14ac:dyDescent="0.35">
      <c r="A91" s="2" t="s">
        <v>178</v>
      </c>
      <c r="B91" s="2">
        <v>0.15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sand-lime brick</v>
      </c>
      <c r="E91" s="27">
        <f>INDEX('[1]Component wise inventories'!I$2:I$170,MATCH($A91,'[1]Component wise inventories'!$A$2:$A$170,0))</f>
        <v>1400</v>
      </c>
      <c r="F91" s="27">
        <f>E91</f>
        <v>1400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0.13800000000000001</v>
      </c>
      <c r="I91" s="27">
        <f t="shared" ref="I91" si="70">B91*F91*H91*B$1/C91/B$1</f>
        <v>0.48300000000000004</v>
      </c>
      <c r="J91" s="27">
        <f>F91*B91*B$5*B$1/C91/1000</f>
        <v>374.85</v>
      </c>
    </row>
    <row r="92" spans="1:11" x14ac:dyDescent="0.35">
      <c r="I92" s="58">
        <f>SUM(I90:I91)</f>
        <v>0.57858333333333334</v>
      </c>
    </row>
    <row r="93" spans="1:11" x14ac:dyDescent="0.35">
      <c r="A93" s="11" t="s">
        <v>171</v>
      </c>
      <c r="B93" s="11" t="s">
        <v>179</v>
      </c>
    </row>
    <row r="94" spans="1:11" x14ac:dyDescent="0.35">
      <c r="A94" s="2" t="s">
        <v>13</v>
      </c>
      <c r="B94" s="2">
        <v>18007</v>
      </c>
    </row>
    <row r="95" spans="1:11" x14ac:dyDescent="0.35">
      <c r="A95" s="12" t="s">
        <v>44</v>
      </c>
      <c r="B95" s="13">
        <v>0.02</v>
      </c>
      <c r="C95" s="27">
        <f>INDEX('[1]Component wise inventories'!B$2:B$170,MATCH($A95,'[1]Component wise inventories'!$A$2:$A$170,0))</f>
        <v>30</v>
      </c>
      <c r="D95" s="27" t="str">
        <f>INDEX('[1]Component wise inventories'!H$2:H$170,MATCH($A95,'[1]Component wise inventories'!$A$2:$A$170,0))</f>
        <v>gypsum-lime plaster</v>
      </c>
      <c r="E95" s="27">
        <f>INDEX('[1]Component wise inventories'!I$2:I$170,MATCH($A95,'[1]Component wise inventories'!$A$2:$A$170,0))</f>
        <v>925</v>
      </c>
      <c r="F95" s="27">
        <f t="shared" ref="F95" si="71">E95</f>
        <v>925</v>
      </c>
      <c r="G95" s="27" t="str">
        <f>INDEX('[1]Component wise inventories'!J$2:J$170,MATCH($A95,'[1]Component wise inventories'!$A$2:$A$170,0))</f>
        <v xml:space="preserve">kg </v>
      </c>
      <c r="H95" s="27">
        <f>INDEX('[1]Component wise inventories'!K$2:K$170,MATCH($A95,'[1]Component wise inventories'!$A$2:$A$170,0))</f>
        <v>0.155</v>
      </c>
      <c r="I95" s="27">
        <f>B95*F95*H95*B$1/C95/B$1</f>
        <v>9.558333333333334E-2</v>
      </c>
      <c r="J95" s="27">
        <f t="shared" ref="J95" si="72">F95*B95*B$5*B$1/C95/1000</f>
        <v>66.045000000000002</v>
      </c>
    </row>
    <row r="96" spans="1:11" x14ac:dyDescent="0.35">
      <c r="A96" s="2" t="s">
        <v>140</v>
      </c>
      <c r="B96" s="2">
        <v>0.15</v>
      </c>
      <c r="C96" s="27">
        <f>INDEX('[1]Component wise inventories'!B$2:B$170,MATCH($A96,'[1]Component wise inventories'!$A$2:$A$170,0))</f>
        <v>30</v>
      </c>
      <c r="D96" s="27" t="str">
        <f>INDEX('[1]Component wise inventories'!H$2:H$170,MATCH($A96,'[1]Component wise inventories'!$A$2:$A$170,0))</f>
        <v>Glued laminated timber, UF bonded, dry area</v>
      </c>
      <c r="E96" s="27">
        <f>INDEX('[1]Component wise inventories'!I$2:I$170,MATCH($A96,'[1]Component wise inventories'!$A$2:$A$170,0))</f>
        <v>470</v>
      </c>
      <c r="F96" s="27">
        <f>E96</f>
        <v>470</v>
      </c>
      <c r="G96" s="27" t="str">
        <f>INDEX('[1]Component wise inventories'!J$2:J$170,MATCH($A96,'[1]Component wise inventories'!$A$2:$A$170,0))</f>
        <v xml:space="preserve">kg </v>
      </c>
      <c r="H96" s="27">
        <f>INDEX('[1]Component wise inventories'!K$2:K$170,MATCH($A96,'[1]Component wise inventories'!$A$2:$A$170,0))</f>
        <v>0.44600000000000001</v>
      </c>
      <c r="I96" s="27">
        <f>B96*F96*H96*B$1/C96/B$1*K96</f>
        <v>0.10481000000000001</v>
      </c>
      <c r="J96" s="27">
        <f>F96*B96*B$5*B$1/C96/1000</f>
        <v>251.685</v>
      </c>
      <c r="K96" s="59">
        <v>0.1</v>
      </c>
    </row>
    <row r="97" spans="1:11" x14ac:dyDescent="0.35">
      <c r="A97" s="60" t="s">
        <v>266</v>
      </c>
      <c r="B97" s="2">
        <v>0.15</v>
      </c>
      <c r="C97" s="27">
        <f>INDEX('[1]Component wise inventories'!B$2:B$170,MATCH($A97,'[1]Component wise inventories'!$A$2:$A$170,0))</f>
        <v>60</v>
      </c>
      <c r="D97" s="27" t="str">
        <f>INDEX('[1]Component wise inventories'!H$2:H$170,MATCH($A97,'[1]Component wise inventories'!$A$2:$A$170,0))</f>
        <v>cellulose fibers</v>
      </c>
      <c r="E97" s="27" t="str">
        <f>INDEX('[1]Component wise inventories'!I$2:I$170,MATCH($A97,'[1]Component wise inventories'!$A$2:$A$170,0))</f>
        <v xml:space="preserve">35-60 </v>
      </c>
      <c r="F97" s="27">
        <v>50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0.25700000000000001</v>
      </c>
      <c r="I97" s="27">
        <f>B97*F97*H97*B$1/C97/B$1*K97</f>
        <v>2.8912500000000001E-2</v>
      </c>
      <c r="J97" s="27">
        <f>F97*B97*B$5*B$1/C97/1000</f>
        <v>13.387499999999999</v>
      </c>
      <c r="K97" s="59">
        <v>0.9</v>
      </c>
    </row>
    <row r="98" spans="1:11" x14ac:dyDescent="0.35">
      <c r="I98" s="58">
        <f>SUM(I95:I95)</f>
        <v>9.558333333333334E-2</v>
      </c>
    </row>
    <row r="99" spans="1:11" x14ac:dyDescent="0.35">
      <c r="A99" s="11" t="s">
        <v>171</v>
      </c>
      <c r="B99" s="11" t="s">
        <v>52</v>
      </c>
    </row>
    <row r="100" spans="1:11" x14ac:dyDescent="0.35">
      <c r="A100" s="2" t="s">
        <v>13</v>
      </c>
      <c r="B100" s="2">
        <v>1410</v>
      </c>
    </row>
    <row r="101" spans="1:11" x14ac:dyDescent="0.35">
      <c r="A101" s="2" t="s">
        <v>24</v>
      </c>
      <c r="B101" s="2">
        <v>0.24</v>
      </c>
      <c r="C101" s="27">
        <f>INDEX('[1]Component wise inventories'!B$2:B$170,MATCH($A101,'[1]Component wise inventories'!$A$2:$A$170,0))</f>
        <v>60</v>
      </c>
      <c r="D101" s="27" t="str">
        <f>INDEX('[1]Component wise inventories'!H$2:H$170,MATCH($A101,'[1]Component wise inventories'!$A$2:$A$170,0))</f>
        <v>civil engineering concrete (without reinforcement)</v>
      </c>
      <c r="E101" s="27">
        <f>INDEX('[1]Component wise inventories'!I$2:I$170,MATCH($A101,'[1]Component wise inventories'!$A$2:$A$170,0))</f>
        <v>2350</v>
      </c>
      <c r="F101" s="27">
        <f t="shared" ref="F101:F102" si="73">E101</f>
        <v>2350</v>
      </c>
      <c r="G101" s="27" t="str">
        <f>INDEX('[1]Component wise inventories'!J$2:J$170,MATCH($A101,'[1]Component wise inventories'!$A$2:$A$170,0))</f>
        <v xml:space="preserve">kg </v>
      </c>
      <c r="H101" s="27">
        <f>INDEX('[1]Component wise inventories'!K$2:K$170,MATCH($A101,'[1]Component wise inventories'!$A$2:$A$170,0))</f>
        <v>1.4E-2</v>
      </c>
      <c r="I101" s="27">
        <f>B101*F101*H101*B$1/C101/B$1</f>
        <v>0.13159999999999999</v>
      </c>
      <c r="J101" s="27">
        <f t="shared" ref="J101:J102" si="74">F101*B101*B$5*B$1/C101/1000</f>
        <v>1006.74</v>
      </c>
    </row>
    <row r="102" spans="1:11" x14ac:dyDescent="0.35">
      <c r="A102" s="2" t="s">
        <v>146</v>
      </c>
      <c r="B102" s="2">
        <v>0.03</v>
      </c>
      <c r="C102" s="27">
        <f>INDEX('[1]Component wise inventories'!B$2:B$170,MATCH($A102,'[1]Component wise inventories'!$A$2:$A$170,0))</f>
        <v>60</v>
      </c>
      <c r="D102" s="27" t="str">
        <f>INDEX('[1]Component wise inventories'!H$2:H$170,MATCH($A102,'[1]Component wise inventories'!$A$2:$A$170,0))</f>
        <v>broken gravel</v>
      </c>
      <c r="E102" s="27">
        <f>INDEX('[1]Component wise inventories'!I$2:I$170,MATCH($A102,'[1]Component wise inventories'!$A$2:$A$170,0))</f>
        <v>2000</v>
      </c>
      <c r="F102" s="27">
        <f t="shared" si="73"/>
        <v>2000</v>
      </c>
      <c r="G102" s="27" t="str">
        <f>INDEX('[1]Component wise inventories'!J$2:J$170,MATCH($A102,'[1]Component wise inventories'!$A$2:$A$170,0))</f>
        <v xml:space="preserve">kg </v>
      </c>
      <c r="H102" s="27">
        <f>INDEX('[1]Component wise inventories'!K$2:K$170,MATCH($A102,'[1]Component wise inventories'!$A$2:$A$170,0))</f>
        <v>1.2999999999999999E-2</v>
      </c>
      <c r="I102" s="27">
        <f>B102*F102*H102*B$1/C102/B$1</f>
        <v>1.2999999999999999E-2</v>
      </c>
      <c r="J102" s="27">
        <f t="shared" si="74"/>
        <v>107.1</v>
      </c>
    </row>
    <row r="103" spans="1:11" x14ac:dyDescent="0.35">
      <c r="A103" s="2" t="s">
        <v>173</v>
      </c>
      <c r="B103" s="2">
        <v>0.36</v>
      </c>
      <c r="C103" s="27">
        <f>INDEX('[1]Component wise inventories'!B$2:B$170,MATCH($A103,'[1]Component wise inventories'!$A$2:$A$170,0))</f>
        <v>30</v>
      </c>
      <c r="D103" s="27" t="str">
        <f>INDEX('[1]Component wise inventories'!H$2:H$170,MATCH($A103,'[1]Component wise inventories'!$A$2:$A$170,0))</f>
        <v>rockwool</v>
      </c>
      <c r="E103" s="27">
        <f>INDEX('[1]Component wise inventories'!I$2:I$170,MATCH($A103,'[1]Component wise inventories'!$A$2:$A$170,0))</f>
        <v>60</v>
      </c>
      <c r="F103" s="27">
        <f>E103</f>
        <v>60</v>
      </c>
      <c r="G103" s="27" t="str">
        <f>INDEX('[1]Component wise inventories'!J$2:J$170,MATCH($A103,'[1]Component wise inventories'!$A$2:$A$170,0))</f>
        <v xml:space="preserve">kg </v>
      </c>
      <c r="H103" s="27">
        <f>INDEX('[1]Component wise inventories'!K$2:K$170,MATCH($A103,'[1]Component wise inventories'!$A$2:$A$170,0))</f>
        <v>1.1299999999999999</v>
      </c>
      <c r="I103" s="27">
        <f t="shared" ref="I103" si="75">B103*F103*H103*B$1/C103/B$1</f>
        <v>0.81359999999999977</v>
      </c>
      <c r="J103" s="27">
        <f>F103*B103*B$5*B$1/C103/1000</f>
        <v>77.111999999999981</v>
      </c>
    </row>
    <row r="104" spans="1:11" x14ac:dyDescent="0.35">
      <c r="I104" s="58">
        <f>SUM(I101:I103)</f>
        <v>0.95819999999999972</v>
      </c>
    </row>
    <row r="105" spans="1:11" x14ac:dyDescent="0.35">
      <c r="A105" s="11" t="s">
        <v>171</v>
      </c>
      <c r="B105" s="11" t="s">
        <v>54</v>
      </c>
    </row>
    <row r="106" spans="1:11" x14ac:dyDescent="0.35">
      <c r="A106" s="2" t="s">
        <v>13</v>
      </c>
      <c r="B106" s="2">
        <v>375</v>
      </c>
    </row>
    <row r="107" spans="1:11" x14ac:dyDescent="0.35">
      <c r="A107" s="2" t="s">
        <v>180</v>
      </c>
      <c r="B107" s="2">
        <v>0.05</v>
      </c>
      <c r="C107" s="27">
        <f>INDEX('[1]Component wise inventories'!B$2:B$170,MATCH($A107,'[1]Component wise inventories'!$A$2:$A$170,0))</f>
        <v>30</v>
      </c>
      <c r="D107" s="27" t="str">
        <f>INDEX('[1]Component wise inventories'!H$2:H$170,MATCH($A107,'[1]Component wise inventories'!$A$2:$A$170,0))</f>
        <v>cement plaster</v>
      </c>
      <c r="E107" s="27">
        <f>INDEX('[1]Component wise inventories'!I$2:I$170,MATCH($A107,'[1]Component wise inventories'!$A$2:$A$170,0))</f>
        <v>1550</v>
      </c>
      <c r="F107" s="27">
        <f t="shared" ref="F107" si="76">E107</f>
        <v>1550</v>
      </c>
      <c r="G107" s="27" t="str">
        <f>INDEX('[1]Component wise inventories'!J$2:J$170,MATCH($A107,'[1]Component wise inventories'!$A$2:$A$170,0))</f>
        <v xml:space="preserve">kg </v>
      </c>
      <c r="H107" s="27">
        <f>INDEX('[1]Component wise inventories'!K$2:K$170,MATCH($A107,'[1]Component wise inventories'!$A$2:$A$170,0))</f>
        <v>0.26900000000000002</v>
      </c>
      <c r="I107" s="27">
        <f>B107*F107*H107*B$1/C107/B$1</f>
        <v>0.69491666666666663</v>
      </c>
      <c r="J107" s="27">
        <f t="shared" ref="J107" si="77">F107*B107*B$5*B$1/C107/1000</f>
        <v>276.67500000000001</v>
      </c>
    </row>
    <row r="108" spans="1:11" x14ac:dyDescent="0.35">
      <c r="A108" s="2" t="s">
        <v>24</v>
      </c>
      <c r="B108" s="2">
        <v>0.24</v>
      </c>
      <c r="C108" s="27">
        <f>INDEX('[1]Component wise inventories'!B$2:B$170,MATCH($A108,'[1]Component wise inventories'!$A$2:$A$170,0))</f>
        <v>60</v>
      </c>
      <c r="D108" s="27" t="str">
        <f>INDEX('[1]Component wise inventories'!H$2:H$170,MATCH($A108,'[1]Component wise inventories'!$A$2:$A$170,0))</f>
        <v>civil engineering concrete (without reinforcement)</v>
      </c>
      <c r="E108" s="27">
        <f>INDEX('[1]Component wise inventories'!I$2:I$170,MATCH($A108,'[1]Component wise inventories'!$A$2:$A$170,0))</f>
        <v>2350</v>
      </c>
      <c r="F108" s="27">
        <f>E108</f>
        <v>2350</v>
      </c>
      <c r="G108" s="27" t="str">
        <f>INDEX('[1]Component wise inventories'!J$2:J$170,MATCH($A108,'[1]Component wise inventories'!$A$2:$A$170,0))</f>
        <v xml:space="preserve">kg </v>
      </c>
      <c r="H108" s="27">
        <f>INDEX('[1]Component wise inventories'!K$2:K$170,MATCH($A108,'[1]Component wise inventories'!$A$2:$A$170,0))</f>
        <v>1.4E-2</v>
      </c>
      <c r="I108" s="27">
        <f t="shared" ref="I108" si="78">B108*F108*H108*B$1/C108/B$1</f>
        <v>0.13159999999999999</v>
      </c>
      <c r="J108" s="27">
        <f>F108*B108*B$5*B$1/C108/1000</f>
        <v>1006.74</v>
      </c>
    </row>
    <row r="109" spans="1:11" x14ac:dyDescent="0.35">
      <c r="A109" s="2" t="s">
        <v>146</v>
      </c>
      <c r="B109" s="2">
        <v>0.03</v>
      </c>
      <c r="C109" s="27">
        <f>INDEX('[1]Component wise inventories'!B$2:B$170,MATCH($A109,'[1]Component wise inventories'!$A$2:$A$170,0))</f>
        <v>60</v>
      </c>
      <c r="D109" s="27" t="str">
        <f>INDEX('[1]Component wise inventories'!H$2:H$170,MATCH($A109,'[1]Component wise inventories'!$A$2:$A$170,0))</f>
        <v>broken gravel</v>
      </c>
      <c r="E109" s="27">
        <f>INDEX('[1]Component wise inventories'!I$2:I$170,MATCH($A109,'[1]Component wise inventories'!$A$2:$A$170,0))</f>
        <v>2000</v>
      </c>
      <c r="F109" s="27">
        <f t="shared" ref="F109" si="79">E109</f>
        <v>2000</v>
      </c>
      <c r="G109" s="27" t="str">
        <f>INDEX('[1]Component wise inventories'!J$2:J$170,MATCH($A109,'[1]Component wise inventories'!$A$2:$A$170,0))</f>
        <v xml:space="preserve">kg </v>
      </c>
      <c r="H109" s="27">
        <f>INDEX('[1]Component wise inventories'!K$2:K$170,MATCH($A109,'[1]Component wise inventories'!$A$2:$A$170,0))</f>
        <v>1.2999999999999999E-2</v>
      </c>
      <c r="I109" s="27">
        <f>B109*F109*H109*B$1/C109/B$1</f>
        <v>1.2999999999999999E-2</v>
      </c>
      <c r="J109" s="27">
        <f t="shared" ref="J109" si="80">F109*B109*B$5*B$1/C109/1000</f>
        <v>107.1</v>
      </c>
    </row>
    <row r="110" spans="1:11" x14ac:dyDescent="0.35">
      <c r="A110" s="2" t="s">
        <v>173</v>
      </c>
      <c r="B110" s="2">
        <v>0.36</v>
      </c>
      <c r="C110" s="27">
        <f>INDEX('[1]Component wise inventories'!B$2:B$170,MATCH($A110,'[1]Component wise inventories'!$A$2:$A$170,0))</f>
        <v>30</v>
      </c>
      <c r="D110" s="27" t="str">
        <f>INDEX('[1]Component wise inventories'!H$2:H$170,MATCH($A110,'[1]Component wise inventories'!$A$2:$A$170,0))</f>
        <v>rockwool</v>
      </c>
      <c r="E110" s="27">
        <f>INDEX('[1]Component wise inventories'!I$2:I$170,MATCH($A110,'[1]Component wise inventories'!$A$2:$A$170,0))</f>
        <v>60</v>
      </c>
      <c r="F110" s="27">
        <f>E110</f>
        <v>60</v>
      </c>
      <c r="G110" s="27" t="str">
        <f>INDEX('[1]Component wise inventories'!J$2:J$170,MATCH($A110,'[1]Component wise inventories'!$A$2:$A$170,0))</f>
        <v xml:space="preserve">kg </v>
      </c>
      <c r="H110" s="27">
        <f>INDEX('[1]Component wise inventories'!K$2:K$170,MATCH($A110,'[1]Component wise inventories'!$A$2:$A$170,0))</f>
        <v>1.1299999999999999</v>
      </c>
      <c r="I110" s="27">
        <f t="shared" ref="I110" si="81">B110*F110*H110*B$1/C110/B$1</f>
        <v>0.81359999999999977</v>
      </c>
      <c r="J110" s="27">
        <f>F110*B110*B$5*B$1/C110/1000</f>
        <v>77.111999999999981</v>
      </c>
    </row>
    <row r="111" spans="1:11" x14ac:dyDescent="0.35">
      <c r="I111" s="58">
        <f>SUM(I107:I110)</f>
        <v>1.6531166666666663</v>
      </c>
    </row>
    <row r="112" spans="1:11" x14ac:dyDescent="0.35">
      <c r="A112" s="11" t="s">
        <v>171</v>
      </c>
      <c r="B112" s="11" t="s">
        <v>61</v>
      </c>
    </row>
    <row r="113" spans="1:11" x14ac:dyDescent="0.35">
      <c r="A113" s="11" t="s">
        <v>13</v>
      </c>
      <c r="B113" s="11">
        <v>105</v>
      </c>
    </row>
    <row r="114" spans="1:11" x14ac:dyDescent="0.35">
      <c r="A114" s="11" t="s">
        <v>62</v>
      </c>
      <c r="B114" s="11"/>
      <c r="C114" s="27">
        <f>INDEX('[1]Component wise inventories'!B$2:B$205,MATCH($A114,'[1]Component wise inventories'!$A$2:$A$205,0))</f>
        <v>30</v>
      </c>
      <c r="D114" s="27" t="str">
        <f>INDEX('[1]Component wise inventories'!H$2:H$205,MATCH($A114,'[1]Component wise inventories'!$A$2:$A$205,0))</f>
        <v>Exterior door, wood, aluminium-clad</v>
      </c>
      <c r="E114" s="27" t="str">
        <f>INDEX('[1]Component wise inventories'!I$2:I$205,MATCH($A114,'[1]Component wise inventories'!$A$2:$A$205,0))</f>
        <v xml:space="preserve">- </v>
      </c>
      <c r="F114" s="27" t="str">
        <f>E114</f>
        <v xml:space="preserve">- </v>
      </c>
      <c r="G114" s="27" t="str">
        <f>INDEX('[1]Component wise inventories'!J$2:J$205,MATCH($A114,'[1]Component wise inventories'!$A$2:$A$205,0))</f>
        <v xml:space="preserve">m2 </v>
      </c>
      <c r="H114" s="27">
        <f>INDEX('[1]Component wise inventories'!K$2:K$205,MATCH($A114,'[1]Component wise inventories'!$A$2:$A$205,0))</f>
        <v>77.599999999999994</v>
      </c>
      <c r="I114" s="58">
        <f>H114*B$1/C114/B$1*B113/B126</f>
        <v>1.3313725490196077E-2</v>
      </c>
    </row>
    <row r="115" spans="1:11" x14ac:dyDescent="0.35">
      <c r="A115" s="11"/>
      <c r="B115" s="11"/>
    </row>
    <row r="116" spans="1:11" x14ac:dyDescent="0.35">
      <c r="A116" s="11" t="s">
        <v>171</v>
      </c>
      <c r="B116" s="11" t="s">
        <v>181</v>
      </c>
    </row>
    <row r="117" spans="1:11" x14ac:dyDescent="0.35">
      <c r="A117" s="11" t="s">
        <v>64</v>
      </c>
      <c r="B117" s="11">
        <v>1892</v>
      </c>
    </row>
    <row r="118" spans="1:11" x14ac:dyDescent="0.35">
      <c r="A118" s="11" t="s">
        <v>65</v>
      </c>
      <c r="B118" s="11"/>
      <c r="C118" s="27">
        <f>INDEX('[1]Component wise inventories'!B$2:B$194,MATCH($A118,'[1]Component wise inventories'!$A$2:$A$189,0))</f>
        <v>30</v>
      </c>
      <c r="D118" s="27" t="str">
        <f>INDEX('[1]Component wise inventories'!H$2:H$194,MATCH($A118,'[1]Component wise inventories'!$A$2:$A$189,0))</f>
        <v>'window frame production, wood-metal, U=1.6 W/m2K' (kilogram, RoW, None)</v>
      </c>
      <c r="E118" s="27">
        <f>INDEX('[1]Component wise inventories'!I$2:I$194,MATCH($A118,'[1]Component wise inventories'!$A$2:$A$189,0))</f>
        <v>83.4</v>
      </c>
      <c r="F118" s="27">
        <f>E118</f>
        <v>83.4</v>
      </c>
      <c r="G118" s="27" t="str">
        <f>INDEX('[1]Component wise inventories'!J$2:J$194,MATCH($A118,'[1]Component wise inventories'!$A$2:$A$189,0))</f>
        <v>kg</v>
      </c>
      <c r="H118" s="27">
        <f>INDEX('[1]Component wise inventories'!K$2:K$194,MATCH($A118,'[1]Component wise inventories'!$A$2:$A$189,0))</f>
        <v>0.13719999999999999</v>
      </c>
      <c r="I118" s="27">
        <f>F118*H118*B$1/C118/B$1*K118</f>
        <v>7.6283199999999995E-2</v>
      </c>
      <c r="J118" s="27"/>
      <c r="K118" s="65">
        <v>0.2</v>
      </c>
    </row>
    <row r="119" spans="1:11" x14ac:dyDescent="0.35">
      <c r="A119" s="11"/>
      <c r="B119" s="11"/>
      <c r="C119" s="27">
        <v>30</v>
      </c>
      <c r="D119" s="27" t="s">
        <v>113</v>
      </c>
      <c r="E119" s="27" t="s">
        <v>110</v>
      </c>
      <c r="F119" s="27" t="s">
        <v>110</v>
      </c>
      <c r="G119" s="27" t="s">
        <v>111</v>
      </c>
      <c r="H119" s="66">
        <v>58</v>
      </c>
      <c r="I119" s="27">
        <f>H119*B$1/C119/B$1*K119</f>
        <v>1.5466666666666669</v>
      </c>
      <c r="J119" s="27"/>
      <c r="K119" s="65">
        <v>0.8</v>
      </c>
    </row>
    <row r="120" spans="1:11" x14ac:dyDescent="0.35">
      <c r="A120" s="11" t="s">
        <v>171</v>
      </c>
      <c r="B120" s="11" t="s">
        <v>182</v>
      </c>
      <c r="C120" s="11"/>
      <c r="D120" s="11"/>
      <c r="E120" s="11"/>
      <c r="F120" s="11"/>
      <c r="G120" s="11"/>
      <c r="H120" s="11"/>
      <c r="I120" s="58">
        <f>SUM(I118:I119)</f>
        <v>1.6229498666666669</v>
      </c>
      <c r="J120" s="11"/>
      <c r="K120" s="11"/>
    </row>
    <row r="121" spans="1:11" x14ac:dyDescent="0.35">
      <c r="A121" s="11" t="s">
        <v>64</v>
      </c>
      <c r="B121" s="11">
        <v>1230</v>
      </c>
    </row>
    <row r="122" spans="1:11" x14ac:dyDescent="0.35">
      <c r="A122" s="11" t="s">
        <v>183</v>
      </c>
      <c r="B122" s="11"/>
      <c r="C122" s="27">
        <f>INDEX('[1]Component wise inventories'!B$2:B$194,MATCH($A122,'[1]Component wise inventories'!$A$2:$A$189,0))</f>
        <v>30</v>
      </c>
      <c r="D122" s="27" t="str">
        <f>INDEX('[1]Component wise inventories'!H$2:H$194,MATCH($A122,'[1]Component wise inventories'!$A$2:$A$189,0))</f>
        <v>'window frame production, wood-metal, U=1.6 W/m2K' (kilogram, RoW, None)</v>
      </c>
      <c r="E122" s="27">
        <f>INDEX('[1]Component wise inventories'!I$2:I$194,MATCH($A122,'[1]Component wise inventories'!$A$2:$A$189,0))</f>
        <v>83.4</v>
      </c>
      <c r="F122" s="27">
        <f>E122</f>
        <v>83.4</v>
      </c>
      <c r="G122" s="27" t="str">
        <f>INDEX('[1]Component wise inventories'!J$2:J$194,MATCH($A122,'[1]Component wise inventories'!$A$2:$A$189,0))</f>
        <v>kg</v>
      </c>
      <c r="H122" s="27">
        <f>INDEX('[1]Component wise inventories'!K$2:K$194,MATCH($A122,'[1]Component wise inventories'!$A$2:$A$189,0))</f>
        <v>0.13719999999999999</v>
      </c>
      <c r="I122" s="27">
        <f>F122*H122*B$1/C122/B$1*K122</f>
        <v>7.6283199999999995E-2</v>
      </c>
      <c r="J122" s="27"/>
      <c r="K122" s="65">
        <v>0.2</v>
      </c>
    </row>
    <row r="123" spans="1:11" x14ac:dyDescent="0.35">
      <c r="C123" s="27">
        <v>30</v>
      </c>
      <c r="D123" s="27" t="s">
        <v>113</v>
      </c>
      <c r="E123" s="27" t="s">
        <v>110</v>
      </c>
      <c r="F123" s="27" t="s">
        <v>110</v>
      </c>
      <c r="G123" s="27" t="s">
        <v>111</v>
      </c>
      <c r="H123" s="66">
        <v>58</v>
      </c>
      <c r="I123" s="27">
        <f>H123*B$1/C123/B$1*K123</f>
        <v>1.5466666666666669</v>
      </c>
      <c r="J123" s="27"/>
      <c r="K123" s="65">
        <v>0.8</v>
      </c>
    </row>
    <row r="124" spans="1:11" x14ac:dyDescent="0.35">
      <c r="A124" s="11" t="s">
        <v>171</v>
      </c>
      <c r="B124" s="11" t="s">
        <v>66</v>
      </c>
      <c r="C124" s="11"/>
      <c r="D124" s="11"/>
      <c r="E124" s="11"/>
      <c r="F124" s="11"/>
      <c r="G124" s="11"/>
      <c r="H124" s="11"/>
      <c r="I124" s="58">
        <f>SUM(I122:I123)</f>
        <v>1.6229498666666669</v>
      </c>
      <c r="J124" s="11"/>
      <c r="K124" s="11"/>
    </row>
    <row r="125" spans="1:11" x14ac:dyDescent="0.35">
      <c r="A125" s="11" t="s">
        <v>67</v>
      </c>
      <c r="B125" s="11">
        <v>132</v>
      </c>
    </row>
    <row r="126" spans="1:11" x14ac:dyDescent="0.35">
      <c r="A126" s="11" t="s">
        <v>68</v>
      </c>
      <c r="B126" s="11">
        <v>20400</v>
      </c>
    </row>
    <row r="127" spans="1:11" x14ac:dyDescent="0.35">
      <c r="A127" s="11" t="s">
        <v>69</v>
      </c>
      <c r="B127" s="27"/>
      <c r="C127" s="27"/>
      <c r="D127" s="27" t="str">
        <f>INDEX('[1]Component wise inventories'!H$2:H$194,MATCH($A127,'[1]Component wise inventories'!$A$2:$A$189,0))</f>
        <v>'market for electricity, low voltage'</v>
      </c>
      <c r="E127" s="27">
        <f>INDEX('[1]Component wise inventories'!I$2:I$194,MATCH($A127,'[1]Component wise inventories'!$A$2:$A$189,0))</f>
        <v>0</v>
      </c>
      <c r="F127" s="27">
        <f>E127</f>
        <v>0</v>
      </c>
      <c r="G127" s="27" t="str">
        <f>INDEX('[1]Component wise inventories'!J$2:J$194,MATCH($A127,'[1]Component wise inventories'!$A$2:$A$189,0))</f>
        <v>kWh</v>
      </c>
      <c r="H127" s="27">
        <f>INDEX('[1]Component wise inventories'!K$2:K$194,MATCH($A127,'[1]Component wise inventories'!$A$2:$A$189,0))</f>
        <v>4.4990000000000002E-2</v>
      </c>
      <c r="I127" s="58">
        <f>H127*B125*3500/B126</f>
        <v>1.0188911764705884</v>
      </c>
    </row>
    <row r="128" spans="1:11" x14ac:dyDescent="0.35">
      <c r="A128" s="11"/>
      <c r="B128" s="11"/>
    </row>
    <row r="129" spans="1:10" x14ac:dyDescent="0.35">
      <c r="A129" s="11"/>
      <c r="B129" s="11"/>
    </row>
    <row r="130" spans="1:10" x14ac:dyDescent="0.35">
      <c r="A130" s="11" t="s">
        <v>171</v>
      </c>
      <c r="B130" s="56" t="s">
        <v>70</v>
      </c>
    </row>
    <row r="131" spans="1:10" x14ac:dyDescent="0.35">
      <c r="A131" s="11" t="s">
        <v>71</v>
      </c>
      <c r="B131" s="11">
        <v>74</v>
      </c>
    </row>
    <row r="132" spans="1:10" x14ac:dyDescent="0.35">
      <c r="A132" s="11" t="s">
        <v>72</v>
      </c>
      <c r="B132" s="11" t="s">
        <v>184</v>
      </c>
    </row>
    <row r="133" spans="1:10" x14ac:dyDescent="0.35">
      <c r="A133" s="11" t="s">
        <v>74</v>
      </c>
      <c r="B133" s="11" t="s">
        <v>184</v>
      </c>
      <c r="C133" s="27"/>
      <c r="D133" s="27" t="str">
        <f>INDEX('[1]Component wise inventories'!H$2:H$205,MATCH($B133,'[1]Component wise inventories'!$A$2:$A$205,0))</f>
        <v>'heat production, air-water heat pump 10kW' (megajoule, CH, None)</v>
      </c>
      <c r="E133" s="27">
        <f>INDEX('[1]Component wise inventories'!I$2:I$205,MATCH($B133,'[1]Component wise inventories'!$A$2:$A$205,0))</f>
        <v>0</v>
      </c>
      <c r="F133" s="27">
        <f>E133</f>
        <v>0</v>
      </c>
      <c r="G133" s="27" t="str">
        <f>INDEX('[1]Component wise inventories'!J$2:J$205,MATCH($B133,'[1]Component wise inventories'!$A$2:$A$205,0))</f>
        <v>megajoule</v>
      </c>
      <c r="H133" s="27">
        <f>INDEX('[1]Component wise inventories'!K$2:K$205,MATCH($B133,'[1]Component wise inventories'!$A$2:$A$205,0))</f>
        <v>1.14E-2</v>
      </c>
      <c r="I133" s="58">
        <f>H133*B131</f>
        <v>0.84360000000000002</v>
      </c>
    </row>
    <row r="134" spans="1:10" x14ac:dyDescent="0.35">
      <c r="A134" s="11"/>
      <c r="B134" s="25" t="s">
        <v>185</v>
      </c>
    </row>
    <row r="135" spans="1:10" x14ac:dyDescent="0.35">
      <c r="A135" s="11"/>
      <c r="B135" s="11"/>
    </row>
    <row r="136" spans="1:10" x14ac:dyDescent="0.35">
      <c r="A136" s="11" t="s">
        <v>171</v>
      </c>
      <c r="B136" s="56" t="s">
        <v>76</v>
      </c>
      <c r="C136" s="27"/>
      <c r="D136" s="27"/>
      <c r="E136" s="27"/>
      <c r="F136" s="27"/>
      <c r="G136" s="27"/>
      <c r="H136" s="27"/>
      <c r="J136" s="27">
        <f>SUM(J39:J135)*50*2</f>
        <v>1071514.0799999998</v>
      </c>
    </row>
    <row r="137" spans="1:10" x14ac:dyDescent="0.35">
      <c r="A137" s="11"/>
      <c r="B137" s="11" t="s">
        <v>77</v>
      </c>
      <c r="C137" s="27"/>
      <c r="D137" s="27" t="str">
        <f>INDEX('[1]Component wise inventories'!H$2:H$205,MATCH($B137,'[1]Component wise inventories'!$A$2:$A$205,0))</f>
        <v>'market for transport, freight, lorry 28 metric ton, fatty acid methyl ester 100%' (ton kilometer, CH, None)</v>
      </c>
      <c r="E137" s="27">
        <f>INDEX('[1]Component wise inventories'!I$2:I$205,MATCH($B137,'[1]Component wise inventories'!$A$2:$A$205,0))</f>
        <v>0</v>
      </c>
      <c r="F137" s="27">
        <f>E137</f>
        <v>0</v>
      </c>
      <c r="G137" s="27">
        <f>INDEX('[1]Component wise inventories'!J$2:J$205,MATCH($B137,'[1]Component wise inventories'!$A$2:$A$205,0))</f>
        <v>0</v>
      </c>
      <c r="H137" s="27">
        <f>INDEX('[1]Component wise inventories'!K$2:K$205,MATCH($B137,'[1]Component wise inventories'!$A$2:$A$205,0))</f>
        <v>0.11509999999999999</v>
      </c>
      <c r="I137" s="67">
        <f>J136*H137/B$1/B126</f>
        <v>0.10076084199999998</v>
      </c>
    </row>
    <row r="139" spans="1:10" s="11" customFormat="1" x14ac:dyDescent="0.35">
      <c r="A139" s="11" t="s">
        <v>11</v>
      </c>
      <c r="B139" s="56" t="s">
        <v>265</v>
      </c>
    </row>
    <row r="140" spans="1:10" s="11" customFormat="1" x14ac:dyDescent="0.35">
      <c r="A140" s="11" t="s">
        <v>290</v>
      </c>
      <c r="B140" s="11">
        <v>71.22</v>
      </c>
    </row>
    <row r="141" spans="1:10" s="11" customFormat="1" x14ac:dyDescent="0.35">
      <c r="A141" s="11" t="s">
        <v>270</v>
      </c>
      <c r="B141" s="5" t="s">
        <v>289</v>
      </c>
      <c r="D141" s="27" t="str">
        <f>INDEX('[1]Component wise inventories'!H$2:H$221,MATCH($B141,'[1]Component wise inventories'!$A$2:$A$221,0))</f>
        <v>'heat production, air-water heat pump 10kW' (megajoule, CH, None)</v>
      </c>
      <c r="E141" s="27">
        <f>INDEX('[1]Component wise inventories'!I$2:I$221,MATCH($B141,'[1]Component wise inventories'!$A$2:$A$221,0))</f>
        <v>0</v>
      </c>
      <c r="F141" s="27">
        <f>E141</f>
        <v>0</v>
      </c>
      <c r="G141" s="27" t="str">
        <f>INDEX('[1]Component wise inventories'!J$2:J$221,MATCH($B141,'[1]Component wise inventories'!$A$2:$A$221,0))</f>
        <v>megajoule</v>
      </c>
      <c r="H141" s="27">
        <f>INDEX('[1]Component wise inventories'!K$2:K$221,MATCH($B141,'[1]Component wise inventories'!$A$2:$A$221,0))</f>
        <v>1.14E-2</v>
      </c>
      <c r="I141" s="58">
        <f>H141*B140</f>
        <v>0.81190799999999996</v>
      </c>
    </row>
    <row r="142" spans="1:10" s="27" customFormat="1" x14ac:dyDescent="0.35">
      <c r="A142" s="5" t="s">
        <v>271</v>
      </c>
      <c r="B142" s="5" t="s">
        <v>185</v>
      </c>
      <c r="C142" s="5"/>
      <c r="D142" s="5"/>
      <c r="E142" s="5"/>
      <c r="F142" s="5"/>
      <c r="G142" s="5"/>
      <c r="H142" s="5"/>
      <c r="I142" s="5"/>
      <c r="J142" s="5"/>
    </row>
    <row r="143" spans="1:10" s="27" customFormat="1" x14ac:dyDescent="0.35">
      <c r="A143" s="5" t="s">
        <v>274</v>
      </c>
      <c r="B143" s="25" t="s">
        <v>280</v>
      </c>
      <c r="C143" s="5"/>
      <c r="D143" s="5"/>
      <c r="E143" s="5"/>
      <c r="F143" s="5"/>
      <c r="G143" s="5"/>
      <c r="H143" s="5"/>
      <c r="I143" s="5"/>
      <c r="J143" s="5"/>
    </row>
    <row r="145" spans="1:10" customFormat="1" x14ac:dyDescent="0.35">
      <c r="A145" s="11" t="s">
        <v>11</v>
      </c>
      <c r="B145" s="56" t="s">
        <v>293</v>
      </c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35">
      <c r="A146" s="11" t="s">
        <v>290</v>
      </c>
      <c r="B146" s="5">
        <v>18.36</v>
      </c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35">
      <c r="A147" s="11" t="s">
        <v>69</v>
      </c>
      <c r="B147" s="5"/>
      <c r="C147" s="5"/>
      <c r="D147" t="str">
        <f>INDEX('[1]Component wise inventories'!H$2:H$194,MATCH($A147,'[1]Component wise inventories'!$A$2:$A$189,0))</f>
        <v>'market for electricity, low voltage'</v>
      </c>
      <c r="E147">
        <f>INDEX('[1]Component wise inventories'!I$2:I$194,MATCH($A147,'[1]Component wise inventories'!$A$2:$A$189,0))</f>
        <v>0</v>
      </c>
      <c r="F147">
        <f>E147</f>
        <v>0</v>
      </c>
      <c r="G147" t="str">
        <f>INDEX('[1]Component wise inventories'!J$2:J$194,MATCH($A147,'[1]Component wise inventories'!$A$2:$A$189,0))</f>
        <v>kWh</v>
      </c>
      <c r="H147">
        <f>INDEX('[1]Component wise inventories'!K$2:K$194,MATCH($A147,'[1]Component wise inventories'!$A$2:$A$189,0))</f>
        <v>4.4990000000000002E-2</v>
      </c>
      <c r="I147" s="19">
        <f>H147*B146</f>
        <v>0.82601639999999998</v>
      </c>
      <c r="J147" s="5"/>
    </row>
    <row r="149" spans="1:10" s="27" customForma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s="27" customForma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s="27" customFormat="1" x14ac:dyDescent="0.35">
      <c r="A151" s="5"/>
      <c r="B151" s="6" t="s">
        <v>118</v>
      </c>
      <c r="C151" s="6" t="s">
        <v>119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35">
      <c r="A152" s="5" t="s">
        <v>80</v>
      </c>
      <c r="B152" s="7">
        <v>1.1000000000000001</v>
      </c>
      <c r="C152" s="7">
        <f>AVERAGE(I9,I15,I21)</f>
        <v>0.86040222222222218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35">
      <c r="A153" s="5" t="s">
        <v>120</v>
      </c>
      <c r="B153" s="7">
        <v>1.08</v>
      </c>
      <c r="C153" s="7">
        <f>AVERAGE(I29,I37,I45)</f>
        <v>1.2378555555555555</v>
      </c>
      <c r="D153" s="5"/>
      <c r="E153" s="5"/>
      <c r="F153" s="5"/>
      <c r="G153" s="5"/>
      <c r="H153" s="5"/>
      <c r="I153" s="5"/>
      <c r="J153" s="5"/>
    </row>
    <row r="154" spans="1:10" s="27" customFormat="1" x14ac:dyDescent="0.35">
      <c r="A154" s="5" t="s">
        <v>121</v>
      </c>
      <c r="B154" s="7">
        <v>0.23499999999999999</v>
      </c>
      <c r="C154" s="7">
        <f>AVERAGE(I55,I67)</f>
        <v>0.88280530000000002</v>
      </c>
      <c r="D154" s="5"/>
      <c r="E154" s="5"/>
      <c r="F154" s="5"/>
      <c r="G154" s="5"/>
      <c r="H154" s="5"/>
      <c r="I154" s="5"/>
      <c r="J154" s="5"/>
    </row>
    <row r="155" spans="1:10" s="27" customFormat="1" x14ac:dyDescent="0.35">
      <c r="A155" s="5" t="s">
        <v>122</v>
      </c>
      <c r="B155" s="76">
        <v>0.745</v>
      </c>
      <c r="C155" s="76">
        <f>AVERAGE(I72,I77,I82,I87,I92,I98)</f>
        <v>0.34137499999999998</v>
      </c>
      <c r="D155" s="5"/>
      <c r="E155" s="5"/>
      <c r="F155" s="5"/>
      <c r="G155" s="5"/>
      <c r="H155" s="5"/>
      <c r="I155" s="5"/>
      <c r="J155" s="5"/>
    </row>
    <row r="156" spans="1:10" s="27" customFormat="1" x14ac:dyDescent="0.35">
      <c r="A156" s="5" t="s">
        <v>106</v>
      </c>
      <c r="B156" s="76">
        <v>0.29699999999999999</v>
      </c>
      <c r="C156" s="76">
        <f>AVERAGE(I104,I111)</f>
        <v>1.3056583333333331</v>
      </c>
      <c r="D156" s="5"/>
      <c r="E156" s="5"/>
      <c r="F156" s="5"/>
      <c r="G156" s="5"/>
      <c r="H156" s="5"/>
      <c r="I156" s="5"/>
      <c r="J156" s="5"/>
    </row>
    <row r="157" spans="1:10" s="27" customFormat="1" x14ac:dyDescent="0.35">
      <c r="A157" s="5" t="s">
        <v>124</v>
      </c>
      <c r="B157" s="76">
        <v>1.54E-2</v>
      </c>
      <c r="C157" s="76">
        <f>I114</f>
        <v>1.3313725490196077E-2</v>
      </c>
      <c r="D157" s="5"/>
      <c r="E157" s="5"/>
      <c r="F157" s="5"/>
      <c r="G157" s="5"/>
      <c r="H157" s="5"/>
      <c r="I157" s="5"/>
      <c r="J157" s="5"/>
    </row>
    <row r="158" spans="1:10" s="27" customFormat="1" x14ac:dyDescent="0.35">
      <c r="A158" s="5" t="s">
        <v>123</v>
      </c>
      <c r="B158" s="76">
        <v>0.65400000000000003</v>
      </c>
      <c r="C158" s="76">
        <f>AVERAGE(I120,I124)</f>
        <v>1.6229498666666669</v>
      </c>
      <c r="D158" s="5"/>
      <c r="E158" s="5"/>
      <c r="F158" s="5"/>
      <c r="G158" s="5"/>
      <c r="H158" s="5"/>
      <c r="I158" s="5"/>
      <c r="J158" s="5"/>
    </row>
    <row r="159" spans="1:10" s="27" customFormat="1" x14ac:dyDescent="0.35">
      <c r="A159" s="5" t="s">
        <v>76</v>
      </c>
      <c r="B159" s="76">
        <v>0.36599999999999999</v>
      </c>
      <c r="C159" s="76">
        <f>I137</f>
        <v>0.10076084199999998</v>
      </c>
      <c r="D159" s="5"/>
      <c r="E159" s="5"/>
      <c r="F159" s="5"/>
      <c r="G159" s="5"/>
      <c r="H159" s="5"/>
      <c r="I159" s="5"/>
      <c r="J159" s="5"/>
    </row>
    <row r="160" spans="1:10" s="27" customFormat="1" x14ac:dyDescent="0.35">
      <c r="A160" s="5" t="s">
        <v>292</v>
      </c>
      <c r="B160" s="76">
        <v>0.68200000000000005</v>
      </c>
      <c r="C160" s="76">
        <f>I141+I127</f>
        <v>1.8307991764705882</v>
      </c>
      <c r="D160" s="5"/>
      <c r="E160" s="5"/>
      <c r="F160" s="5"/>
      <c r="G160" s="5"/>
      <c r="H160" s="5"/>
      <c r="I160" s="5"/>
      <c r="J160" s="5"/>
    </row>
    <row r="161" spans="1:10" s="27" customFormat="1" x14ac:dyDescent="0.35">
      <c r="A161" s="5" t="s">
        <v>70</v>
      </c>
      <c r="B161" s="76">
        <v>0.53500000000000003</v>
      </c>
      <c r="C161" s="76">
        <f>I133</f>
        <v>0.84360000000000002</v>
      </c>
      <c r="D161" s="5"/>
      <c r="E161" s="5"/>
      <c r="F161" s="5"/>
      <c r="G161" s="5"/>
      <c r="H161" s="5"/>
      <c r="I161" s="5"/>
      <c r="J161" s="5"/>
    </row>
    <row r="162" spans="1:10" s="27" customFormat="1" x14ac:dyDescent="0.35">
      <c r="A162" s="5" t="s">
        <v>294</v>
      </c>
      <c r="B162" s="76">
        <v>0.93500000000000005</v>
      </c>
      <c r="C162" s="76">
        <f>I147</f>
        <v>0.82601639999999998</v>
      </c>
      <c r="D162" s="5"/>
      <c r="E162" s="5"/>
      <c r="F162" s="5"/>
      <c r="G162" s="5"/>
      <c r="H162" s="5"/>
      <c r="I162" s="5"/>
      <c r="J162" s="5"/>
    </row>
    <row r="163" spans="1:10" s="27" customFormat="1" x14ac:dyDescent="0.35">
      <c r="A163" s="5"/>
      <c r="B163" s="75"/>
      <c r="C163" s="75"/>
      <c r="D163" s="5"/>
      <c r="E163" s="5"/>
      <c r="F163" s="5"/>
      <c r="G163" s="5"/>
      <c r="H163" s="5"/>
      <c r="I163" s="5"/>
      <c r="J163" s="5"/>
    </row>
    <row r="164" spans="1:10" s="27" customFormat="1" x14ac:dyDescent="0.35">
      <c r="A164" s="5"/>
      <c r="B164" s="75"/>
      <c r="C164" s="75"/>
      <c r="D164" s="5"/>
      <c r="E164" s="5"/>
      <c r="F164" s="5"/>
      <c r="G164" s="5"/>
      <c r="H164" s="5"/>
      <c r="I164" s="5"/>
      <c r="J164" s="5"/>
    </row>
    <row r="165" spans="1:10" s="27" customFormat="1" x14ac:dyDescent="0.35">
      <c r="A165" s="5"/>
      <c r="B165" s="75"/>
      <c r="C165" s="75"/>
      <c r="D165" s="5"/>
      <c r="E165" s="5"/>
      <c r="F165" s="5"/>
      <c r="G165" s="5"/>
      <c r="H165" s="5"/>
      <c r="I165" s="5"/>
      <c r="J165" s="5"/>
    </row>
    <row r="166" spans="1:10" s="27" customForma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s="27" customForma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s="27" customForma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topLeftCell="A94" zoomScaleNormal="100" workbookViewId="0">
      <selection activeCell="C125" sqref="C125"/>
    </sheetView>
  </sheetViews>
  <sheetFormatPr defaultColWidth="11.54296875" defaultRowHeight="14.5" x14ac:dyDescent="0.35"/>
  <cols>
    <col min="1" max="1" width="35.26953125" style="9" customWidth="1"/>
    <col min="2" max="2" width="14.453125" style="26" customWidth="1"/>
    <col min="3" max="16384" width="11.54296875" style="9"/>
  </cols>
  <sheetData>
    <row r="1" spans="1:10" x14ac:dyDescent="0.35">
      <c r="A1" s="1" t="s">
        <v>0</v>
      </c>
      <c r="B1" s="1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186</v>
      </c>
      <c r="B4" s="1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14">
        <v>4726</v>
      </c>
    </row>
    <row r="6" spans="1:10" x14ac:dyDescent="0.3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3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35">
      <c r="A8" s="2" t="s">
        <v>187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35">
      <c r="A9" s="30" t="s">
        <v>84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'polyurethane production, flexible foam, MDI-based' (kilogram, RoW, None)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5.32</v>
      </c>
      <c r="I9">
        <f t="shared" ref="I9" si="5">B9*F9*H9*B$1/C9/B$1</f>
        <v>0.42560000000000003</v>
      </c>
      <c r="J9">
        <f>F9*B9*B$5*B$1/C9/1000</f>
        <v>22.684799999999999</v>
      </c>
    </row>
    <row r="10" spans="1:10" x14ac:dyDescent="0.35">
      <c r="A10" s="2" t="s">
        <v>82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35">
      <c r="A11" s="2" t="s">
        <v>188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35">
      <c r="I12" s="29">
        <f>SUM(I6:I11)</f>
        <v>1.3414916666666667</v>
      </c>
    </row>
    <row r="13" spans="1:10" x14ac:dyDescent="0.35">
      <c r="A13" s="1" t="s">
        <v>186</v>
      </c>
      <c r="B13" s="11" t="s">
        <v>17</v>
      </c>
    </row>
    <row r="14" spans="1:10" x14ac:dyDescent="0.35">
      <c r="A14" s="2" t="s">
        <v>13</v>
      </c>
      <c r="B14" s="14">
        <v>174</v>
      </c>
    </row>
    <row r="15" spans="1:10" x14ac:dyDescent="0.3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35">
      <c r="A16" s="30" t="s">
        <v>84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'polyurethane production, flexible foam, MDI-based' (kilogram, RoW, None)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5.32</v>
      </c>
      <c r="I16">
        <f t="shared" ref="I16" si="11">B16*F16*H16*B$1/C16/B$1</f>
        <v>0.42560000000000003</v>
      </c>
      <c r="J16">
        <f>F16*B16*B$5*B$1/C16/1000</f>
        <v>22.684799999999999</v>
      </c>
    </row>
    <row r="17" spans="1:10" x14ac:dyDescent="0.3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35">
      <c r="A18" s="2" t="s">
        <v>188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35">
      <c r="I19" s="29">
        <f>SUM(I15:I18)</f>
        <v>1.2850583333333332</v>
      </c>
    </row>
    <row r="20" spans="1:10" x14ac:dyDescent="0.35">
      <c r="A20" s="1" t="s">
        <v>186</v>
      </c>
      <c r="B20" s="11" t="s">
        <v>23</v>
      </c>
    </row>
    <row r="21" spans="1:10" x14ac:dyDescent="0.35">
      <c r="A21" s="2" t="s">
        <v>13</v>
      </c>
      <c r="B21" s="14">
        <v>11500</v>
      </c>
    </row>
    <row r="22" spans="1:10" x14ac:dyDescent="0.3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35">
      <c r="A23" s="2" t="s">
        <v>187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3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:F25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:J25" si="19">F24*B24*B$5*B$1/C24/1000</f>
        <v>3109.7080000000005</v>
      </c>
    </row>
    <row r="25" spans="1:10" x14ac:dyDescent="0.35">
      <c r="A25" s="2"/>
      <c r="B25" s="2">
        <v>0.28000000000000003</v>
      </c>
      <c r="C25" s="5">
        <v>60</v>
      </c>
      <c r="D25" s="5" t="s">
        <v>83</v>
      </c>
      <c r="E25" s="5">
        <v>80</v>
      </c>
      <c r="F25">
        <f t="shared" si="18"/>
        <v>80</v>
      </c>
      <c r="G25" s="5" t="s">
        <v>81</v>
      </c>
      <c r="H25" s="5">
        <v>0.68200000000000005</v>
      </c>
      <c r="I25">
        <f>B25*F25*H25*B$1/C25/B$1</f>
        <v>0.25461333333333341</v>
      </c>
      <c r="J25">
        <f t="shared" si="19"/>
        <v>105.86240000000001</v>
      </c>
    </row>
    <row r="26" spans="1:10" x14ac:dyDescent="0.35">
      <c r="A26" s="2" t="s">
        <v>87</v>
      </c>
      <c r="B26" s="2">
        <v>2.0000000000000001E-4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Polyethylene fleece (PE)</v>
      </c>
      <c r="E26">
        <f>INDEX('[1]Component wise inventories'!I$2:I$170,MATCH($A26,'[1]Component wise inventories'!$A$2:$A$170,0))</f>
        <v>920</v>
      </c>
      <c r="F26">
        <f>E26</f>
        <v>920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3.0895000000000001</v>
      </c>
      <c r="I26">
        <f t="shared" ref="I26" si="20">B26*F26*H26*B$1/C26/B$1</f>
        <v>1.8948933333333331E-2</v>
      </c>
      <c r="J26">
        <f>F26*B26*B$5*B$1/C26/1000</f>
        <v>1.7391679999999998</v>
      </c>
    </row>
    <row r="27" spans="1:10" x14ac:dyDescent="0.35">
      <c r="A27" s="2" t="s">
        <v>85</v>
      </c>
      <c r="B27" s="2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ref="F27" si="21"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>B27*F27*H27*B$1/C27/B$1</f>
        <v>3.0312499999999999E-2</v>
      </c>
      <c r="J27">
        <f t="shared" ref="J27" si="22">F27*B27*B$5*B$1/C27/1000</f>
        <v>68.763299999999987</v>
      </c>
    </row>
    <row r="28" spans="1:10" x14ac:dyDescent="0.35">
      <c r="A28" s="2" t="s">
        <v>25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Expanded polystyrene (EPS)</v>
      </c>
      <c r="E28">
        <f>INDEX('[1]Component wise inventories'!I$2:I$170,MATCH($A28,'[1]Component wise inventories'!$A$2:$A$170,0))</f>
        <v>30</v>
      </c>
      <c r="F28">
        <f>E28</f>
        <v>30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7.64</v>
      </c>
      <c r="I28">
        <f t="shared" ref="I28" si="23">B28*F28*H28*B$1/C28/B$1</f>
        <v>0.15279999999999999</v>
      </c>
      <c r="J28">
        <f>F28*B28*B$5*B$1/C28/1000</f>
        <v>5.6711999999999998</v>
      </c>
    </row>
    <row r="29" spans="1:10" x14ac:dyDescent="0.35">
      <c r="I29" s="29">
        <f>SUM(I22:I28)</f>
        <v>1.2842497666666666</v>
      </c>
    </row>
    <row r="30" spans="1:10" x14ac:dyDescent="0.35">
      <c r="A30" s="1" t="s">
        <v>186</v>
      </c>
      <c r="B30" s="11" t="s">
        <v>27</v>
      </c>
    </row>
    <row r="31" spans="1:10" x14ac:dyDescent="0.35">
      <c r="A31" s="2" t="s">
        <v>13</v>
      </c>
      <c r="B31" s="14">
        <v>1810</v>
      </c>
    </row>
    <row r="32" spans="1:10" x14ac:dyDescent="0.3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4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5">F32*B32*B$5*B$1/C32/1000</f>
        <v>1486.327</v>
      </c>
    </row>
    <row r="33" spans="1:10" x14ac:dyDescent="0.35">
      <c r="A33" s="2" t="s">
        <v>187</v>
      </c>
      <c r="B33" s="2">
        <v>0.02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glass wool</v>
      </c>
      <c r="E33">
        <f>INDEX('[1]Component wise inventories'!I$2:I$170,MATCH($A33,'[1]Component wise inventories'!$A$2:$A$170,0))</f>
        <v>50</v>
      </c>
      <c r="F33">
        <f>E33</f>
        <v>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1.1299999999999999</v>
      </c>
      <c r="I33">
        <f t="shared" ref="I33" si="26">B33*F33*H33*B$1/C33/B$1</f>
        <v>1.883333333333333E-2</v>
      </c>
      <c r="J33">
        <f>F33*B33*B$5*B$1/C33/1000</f>
        <v>4.726</v>
      </c>
    </row>
    <row r="34" spans="1:10" x14ac:dyDescent="0.35">
      <c r="A34" s="30" t="s">
        <v>84</v>
      </c>
      <c r="B34" s="2">
        <v>0.12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'polyurethane production, flexible foam, MDI-based' (kilogram, RoW, None)</v>
      </c>
      <c r="E34">
        <f>INDEX('[1]Component wise inventories'!I$2:I$170,MATCH($A34,'[1]Component wise inventories'!$A$2:$A$170,0))</f>
        <v>30</v>
      </c>
      <c r="F34">
        <f t="shared" ref="F34" si="27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5.32</v>
      </c>
      <c r="I34">
        <f>B34*F34*H34*B$1/C34/B$1</f>
        <v>0.63839999999999997</v>
      </c>
      <c r="J34">
        <f t="shared" ref="J34" si="28">F34*B34*B$5*B$1/C34/1000</f>
        <v>34.027200000000001</v>
      </c>
    </row>
    <row r="35" spans="1:10" x14ac:dyDescent="0.35">
      <c r="A35" s="2" t="s">
        <v>24</v>
      </c>
      <c r="B35" s="2">
        <v>0.28000000000000003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civil engineering concrete (without reinforcement)</v>
      </c>
      <c r="E35">
        <f>INDEX('[1]Component wise inventories'!I$2:I$170,MATCH($A35,'[1]Component wise inventories'!$A$2:$A$170,0))</f>
        <v>2350</v>
      </c>
      <c r="F35">
        <f>E35</f>
        <v>2350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1.4E-2</v>
      </c>
      <c r="I35">
        <f t="shared" ref="I35" si="29">B35*F35*H35*B$1/C35/B$1</f>
        <v>0.15353333333333335</v>
      </c>
      <c r="J35">
        <f>F35*B35*B$5*B$1/C35/1000</f>
        <v>3109.7080000000005</v>
      </c>
    </row>
    <row r="36" spans="1:10" x14ac:dyDescent="0.35">
      <c r="A36" s="2"/>
      <c r="B36" s="2">
        <v>0.28000000000000003</v>
      </c>
      <c r="C36" s="5">
        <v>60</v>
      </c>
      <c r="D36" s="5" t="s">
        <v>83</v>
      </c>
      <c r="E36" s="5">
        <v>80</v>
      </c>
      <c r="F36">
        <f t="shared" ref="F36" si="30">E36</f>
        <v>80</v>
      </c>
      <c r="G36" s="5" t="s">
        <v>81</v>
      </c>
      <c r="H36" s="5">
        <v>0.68200000000000005</v>
      </c>
      <c r="I36">
        <f>B36*F36*H36*B$1/C36/B$1</f>
        <v>0.25461333333333341</v>
      </c>
      <c r="J36">
        <f t="shared" ref="J36" si="31">F36*B36*B$5*B$1/C36/1000</f>
        <v>105.86240000000001</v>
      </c>
    </row>
    <row r="37" spans="1:10" x14ac:dyDescent="0.3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" si="33">F37*B37*B$5*B$1/C37/1000</f>
        <v>1.7391679999999998</v>
      </c>
    </row>
    <row r="38" spans="1:10" x14ac:dyDescent="0.35">
      <c r="A38" s="2" t="s">
        <v>85</v>
      </c>
      <c r="B38" s="2">
        <v>1.4999999999999999E-2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Solid wood spruce / fir / larch, air dried, planed</v>
      </c>
      <c r="E38">
        <f>INDEX('[1]Component wise inventories'!I$2:I$170,MATCH($A38,'[1]Component wise inventories'!$A$2:$A$170,0))</f>
        <v>485</v>
      </c>
      <c r="F38">
        <f>E38</f>
        <v>485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0.125</v>
      </c>
      <c r="I38">
        <f t="shared" ref="I38" si="34">B38*F38*H38*B$1/C38/B$1</f>
        <v>3.0312499999999999E-2</v>
      </c>
      <c r="J38">
        <f>F38*B38*B$5*B$1/C38/1000</f>
        <v>68.763299999999987</v>
      </c>
    </row>
    <row r="39" spans="1:10" x14ac:dyDescent="0.35">
      <c r="I39" s="29">
        <f>SUM(I32:I38)</f>
        <v>1.7698497666666664</v>
      </c>
    </row>
    <row r="40" spans="1:10" x14ac:dyDescent="0.35">
      <c r="A40" s="1" t="s">
        <v>186</v>
      </c>
      <c r="B40" s="11" t="s">
        <v>39</v>
      </c>
    </row>
    <row r="41" spans="1:10" x14ac:dyDescent="0.35">
      <c r="A41" s="2" t="s">
        <v>13</v>
      </c>
      <c r="B41" s="14">
        <v>2000</v>
      </c>
    </row>
    <row r="42" spans="1:10" x14ac:dyDescent="0.35">
      <c r="A42" s="2" t="s">
        <v>44</v>
      </c>
      <c r="B42" s="2">
        <v>1.4999999999999999E-2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gypsum-lime plaster</v>
      </c>
      <c r="E42">
        <f>INDEX('[1]Component wise inventories'!I$2:I$170,MATCH($A42,'[1]Component wise inventories'!$A$2:$A$170,0))</f>
        <v>925</v>
      </c>
      <c r="F42">
        <f t="shared" ref="F42" si="35">E42</f>
        <v>925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0.155</v>
      </c>
      <c r="I42">
        <f>B42*F42*H42*B$1/C42/B$1</f>
        <v>7.1687499999999987E-2</v>
      </c>
      <c r="J42">
        <f t="shared" ref="J42" si="36">F42*B42*B$5*B$1/C42/1000</f>
        <v>131.1465</v>
      </c>
    </row>
    <row r="43" spans="1:10" x14ac:dyDescent="0.35">
      <c r="A43" s="2" t="s">
        <v>40</v>
      </c>
      <c r="B43" s="2">
        <v>0.2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civil engineering concrete (without reinforcement)</v>
      </c>
      <c r="E43">
        <f>INDEX('[1]Component wise inventories'!I$2:I$170,MATCH($A43,'[1]Component wise inventories'!$A$2:$A$170,0))</f>
        <v>2350</v>
      </c>
      <c r="F43">
        <f>E43</f>
        <v>2350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1.4E-2</v>
      </c>
      <c r="I43">
        <f t="shared" ref="I43" si="37">B43*F43*H43*B$1/C43/B$1</f>
        <v>0.10966666666666666</v>
      </c>
      <c r="J43">
        <f>F43*B43*B$5*B$1/C43/1000</f>
        <v>2221.2199999999998</v>
      </c>
    </row>
    <row r="44" spans="1:10" x14ac:dyDescent="0.35">
      <c r="A44" s="2" t="s">
        <v>25</v>
      </c>
      <c r="B44" s="2">
        <v>0.16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Expanded polystyrene (EPS)</v>
      </c>
      <c r="E44">
        <f>INDEX('[1]Component wise inventories'!I$2:I$170,MATCH($A44,'[1]Component wise inventories'!$A$2:$A$170,0))</f>
        <v>30</v>
      </c>
      <c r="F44">
        <f t="shared" ref="F44" si="38">E44</f>
        <v>30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7.64</v>
      </c>
      <c r="I44">
        <f>B44*F44*H44*B$1/C44/B$1</f>
        <v>1.2223999999999999</v>
      </c>
      <c r="J44">
        <f t="shared" ref="J44" si="39">F44*B44*B$5*B$1/C44/1000</f>
        <v>45.369599999999998</v>
      </c>
    </row>
    <row r="45" spans="1:10" x14ac:dyDescent="0.35">
      <c r="A45" s="2" t="s">
        <v>189</v>
      </c>
      <c r="B45" s="2">
        <v>0.02</v>
      </c>
      <c r="C45">
        <f>INDEX('[1]Component wise inventories'!B$2:B$170,MATCH($A45,'[1]Component wise inventories'!$A$2:$A$170,0))</f>
        <v>60</v>
      </c>
      <c r="D45" t="str">
        <f>INDEX('[1]Component wise inventories'!H$2:H$170,MATCH($A45,'[1]Component wise inventories'!$A$2:$A$170,0))</f>
        <v>clay bricks</v>
      </c>
      <c r="E45">
        <f>INDEX('[1]Component wise inventories'!I$2:I$170,MATCH($A45,'[1]Component wise inventories'!$A$2:$A$170,0))</f>
        <v>1700</v>
      </c>
      <c r="F45">
        <v>1200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0.375</v>
      </c>
      <c r="I45">
        <f t="shared" ref="I45" si="40">B45*F45*H45*B$1/C45/B$1</f>
        <v>0.15</v>
      </c>
      <c r="J45">
        <f>F45*B45*B$5*B$1/C45/1000</f>
        <v>113.42400000000001</v>
      </c>
    </row>
    <row r="46" spans="1:10" x14ac:dyDescent="0.35">
      <c r="I46" s="29">
        <f>SUM(I42:I45)</f>
        <v>1.5537541666666665</v>
      </c>
    </row>
    <row r="47" spans="1:10" x14ac:dyDescent="0.35">
      <c r="A47" s="1" t="s">
        <v>186</v>
      </c>
      <c r="B47" s="11" t="s">
        <v>41</v>
      </c>
    </row>
    <row r="48" spans="1:10" x14ac:dyDescent="0.35">
      <c r="A48" s="2" t="s">
        <v>13</v>
      </c>
      <c r="B48" s="14">
        <v>920</v>
      </c>
    </row>
    <row r="49" spans="1:10" x14ac:dyDescent="0.35">
      <c r="A49" s="2" t="s">
        <v>40</v>
      </c>
      <c r="B49" s="2">
        <v>0.25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civil engineering concrete (without reinforcement)</v>
      </c>
      <c r="E49">
        <f>INDEX('[1]Component wise inventories'!I$2:I$170,MATCH($A49,'[1]Component wise inventories'!$A$2:$A$170,0))</f>
        <v>2350</v>
      </c>
      <c r="F49">
        <f t="shared" ref="F49" si="41">E49</f>
        <v>2350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1.4E-2</v>
      </c>
      <c r="I49">
        <f>B49*F49*H49*B$1/C49/B$1</f>
        <v>0.13708333333333333</v>
      </c>
      <c r="J49">
        <f t="shared" ref="J49" si="42">F49*B49*B$5*B$1/C49/1000</f>
        <v>2776.5250000000001</v>
      </c>
    </row>
    <row r="50" spans="1:10" x14ac:dyDescent="0.35">
      <c r="A50" s="2" t="s">
        <v>47</v>
      </c>
      <c r="B50" s="2">
        <v>0.12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Polystyrene extruded (XPS)</v>
      </c>
      <c r="E50">
        <f>INDEX('[1]Component wise inventories'!I$2:I$170,MATCH($A50,'[1]Component wise inventories'!$A$2:$A$170,0))</f>
        <v>30</v>
      </c>
      <c r="F50">
        <f>E50</f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14.5</v>
      </c>
      <c r="I50">
        <f t="shared" ref="I50" si="43">B50*F50*H50*B$1/C50/B$1</f>
        <v>1.7399999999999998</v>
      </c>
      <c r="J50">
        <f>F50*B50*B$5*B$1/C50/1000</f>
        <v>34.027200000000001</v>
      </c>
    </row>
    <row r="51" spans="1:10" x14ac:dyDescent="0.35">
      <c r="I51" s="29">
        <f>SUM(I49:I50)</f>
        <v>1.8770833333333332</v>
      </c>
    </row>
    <row r="52" spans="1:10" x14ac:dyDescent="0.35">
      <c r="A52" s="1" t="s">
        <v>186</v>
      </c>
      <c r="B52" s="11" t="s">
        <v>48</v>
      </c>
    </row>
    <row r="53" spans="1:10" x14ac:dyDescent="0.35">
      <c r="A53" s="2" t="s">
        <v>13</v>
      </c>
      <c r="B53" s="14">
        <v>2750</v>
      </c>
    </row>
    <row r="54" spans="1:10" x14ac:dyDescent="0.35">
      <c r="A54" s="2" t="s">
        <v>44</v>
      </c>
      <c r="B54" s="2">
        <v>0.03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gypsum-lime plaster</v>
      </c>
      <c r="E54">
        <f>INDEX('[1]Component wise inventories'!I$2:I$170,MATCH($A54,'[1]Component wise inventories'!$A$2:$A$170,0))</f>
        <v>925</v>
      </c>
      <c r="F54">
        <f t="shared" ref="F54" si="44">E54</f>
        <v>925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0.155</v>
      </c>
      <c r="I54">
        <f>B54*F54*H54*B$1/C54/B$1</f>
        <v>0.14337499999999997</v>
      </c>
      <c r="J54">
        <f t="shared" ref="J54" si="45">F54*B54*B$5*B$1/C54/1000</f>
        <v>262.29300000000001</v>
      </c>
    </row>
    <row r="55" spans="1:10" x14ac:dyDescent="0.35">
      <c r="A55" s="2" t="s">
        <v>40</v>
      </c>
      <c r="B55" s="2">
        <v>0.25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 t="shared" ref="I55" si="46">B55*F55*H55*B$1/C55/B$1</f>
        <v>0.13708333333333333</v>
      </c>
      <c r="J55">
        <f>F55*B55*B$5*B$1/C55/1000</f>
        <v>2776.5250000000001</v>
      </c>
    </row>
    <row r="56" spans="1:10" x14ac:dyDescent="0.35">
      <c r="I56" s="29">
        <f>SUM(I54:I55)</f>
        <v>0.28045833333333331</v>
      </c>
    </row>
    <row r="57" spans="1:10" x14ac:dyDescent="0.35">
      <c r="A57" s="1" t="s">
        <v>186</v>
      </c>
      <c r="B57" s="11" t="s">
        <v>49</v>
      </c>
    </row>
    <row r="58" spans="1:10" x14ac:dyDescent="0.35">
      <c r="A58" s="2" t="s">
        <v>13</v>
      </c>
      <c r="B58" s="14">
        <v>5998</v>
      </c>
    </row>
    <row r="59" spans="1:10" x14ac:dyDescent="0.35">
      <c r="A59" s="2" t="s">
        <v>44</v>
      </c>
      <c r="B59" s="2">
        <v>0.03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gypsum-lime plaster</v>
      </c>
      <c r="E59">
        <f>INDEX('[1]Component wise inventories'!I$2:I$170,MATCH($A59,'[1]Component wise inventories'!$A$2:$A$170,0))</f>
        <v>925</v>
      </c>
      <c r="F59">
        <f t="shared" ref="F59" si="47">E59</f>
        <v>925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0.155</v>
      </c>
      <c r="I59">
        <f>B59*F59*H59*B$1/C59/B$1</f>
        <v>0.14337499999999997</v>
      </c>
      <c r="J59">
        <f t="shared" ref="J59" si="48">F59*B59*B$5*B$1/C59/1000</f>
        <v>262.29300000000001</v>
      </c>
    </row>
    <row r="60" spans="1:10" x14ac:dyDescent="0.35">
      <c r="A60" s="2" t="s">
        <v>161</v>
      </c>
      <c r="B60" s="2">
        <v>0.125</v>
      </c>
      <c r="C60">
        <f>INDEX('[1]Component wise inventories'!B$2:B$170,MATCH($A60,'[1]Component wise inventories'!$A$2:$A$170,0))</f>
        <v>60</v>
      </c>
      <c r="D60" t="str">
        <f>INDEX('[1]Component wise inventories'!H$2:H$170,MATCH($A60,'[1]Component wise inventories'!$A$2:$A$170,0))</f>
        <v>brick</v>
      </c>
      <c r="E60">
        <f>INDEX('[1]Component wise inventories'!I$2:I$170,MATCH($A60,'[1]Component wise inventories'!$A$2:$A$170,0))</f>
        <v>900</v>
      </c>
      <c r="F60">
        <f>E60</f>
        <v>900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0.25800000000000001</v>
      </c>
      <c r="I60">
        <f t="shared" ref="I60" si="49">B60*F60*H60*B$1/C60/B$1</f>
        <v>0.48375000000000001</v>
      </c>
      <c r="J60">
        <f>F60*B60*B$5*B$1/C60/1000</f>
        <v>531.67499999999995</v>
      </c>
    </row>
    <row r="61" spans="1:10" x14ac:dyDescent="0.35">
      <c r="I61" s="29">
        <f>SUM(I59:I60)</f>
        <v>0.62712499999999993</v>
      </c>
    </row>
    <row r="62" spans="1:10" x14ac:dyDescent="0.35">
      <c r="A62" s="1" t="s">
        <v>186</v>
      </c>
      <c r="B62" s="11" t="s">
        <v>52</v>
      </c>
    </row>
    <row r="63" spans="1:10" x14ac:dyDescent="0.35">
      <c r="A63" s="2" t="s">
        <v>13</v>
      </c>
      <c r="B63" s="14">
        <v>1930</v>
      </c>
    </row>
    <row r="64" spans="1:10" x14ac:dyDescent="0.35">
      <c r="A64" s="30" t="s">
        <v>84</v>
      </c>
      <c r="B64" s="2">
        <v>0.22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'polyurethane production, flexible foam, MDI-based' (kilogram, RoW, None)</v>
      </c>
      <c r="E64">
        <f>INDEX('[1]Component wise inventories'!I$2:I$170,MATCH($A64,'[1]Component wise inventories'!$A$2:$A$170,0))</f>
        <v>30</v>
      </c>
      <c r="F64">
        <f t="shared" ref="F64" si="50">E64</f>
        <v>30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5.32</v>
      </c>
      <c r="I64">
        <f>B64*F64*H64*B$1/C64/B$1</f>
        <v>1.1704000000000001</v>
      </c>
      <c r="J64">
        <f t="shared" ref="J64" si="51">F64*B64*B$5*B$1/C64/1000</f>
        <v>62.383199999999995</v>
      </c>
    </row>
    <row r="65" spans="1:10" x14ac:dyDescent="0.35">
      <c r="A65" s="2" t="s">
        <v>24</v>
      </c>
      <c r="B65" s="2">
        <v>0.28000000000000003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civil engineering concrete (without reinforcement)</v>
      </c>
      <c r="E65">
        <f>INDEX('[1]Component wise inventories'!I$2:I$170,MATCH($A65,'[1]Component wise inventories'!$A$2:$A$170,0))</f>
        <v>2350</v>
      </c>
      <c r="F65">
        <f>E65</f>
        <v>2350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1.4E-2</v>
      </c>
      <c r="I65">
        <f t="shared" ref="I65" si="52">B65*F65*H65*B$1/C65/B$1</f>
        <v>0.15353333333333335</v>
      </c>
      <c r="J65">
        <f>F65*B65*B$5*B$1/C65/1000</f>
        <v>3109.7080000000005</v>
      </c>
    </row>
    <row r="66" spans="1:10" x14ac:dyDescent="0.35">
      <c r="A66" s="2" t="s">
        <v>44</v>
      </c>
      <c r="B66" s="2">
        <v>0.01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5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4.779166666666667E-2</v>
      </c>
      <c r="J66">
        <f t="shared" ref="J66" si="54">F66*B66*B$5*B$1/C66/1000</f>
        <v>87.430999999999997</v>
      </c>
    </row>
    <row r="67" spans="1:10" x14ac:dyDescent="0.35">
      <c r="A67" s="2" t="s">
        <v>87</v>
      </c>
      <c r="B67" s="2">
        <v>2.0000000000000001E-4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Polyethylene fleece (PE)</v>
      </c>
      <c r="E67">
        <f>INDEX('[1]Component wise inventories'!I$2:I$170,MATCH($A67,'[1]Component wise inventories'!$A$2:$A$170,0))</f>
        <v>920</v>
      </c>
      <c r="F67">
        <f>E67</f>
        <v>920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3.0895000000000001</v>
      </c>
      <c r="I67">
        <f t="shared" ref="I67" si="55">B67*F67*H67*B$1/C67/B$1</f>
        <v>1.8948933333333331E-2</v>
      </c>
      <c r="J67">
        <f>F67*B67*B$5*B$1/C67/1000</f>
        <v>1.7391679999999998</v>
      </c>
    </row>
    <row r="68" spans="1:10" x14ac:dyDescent="0.35">
      <c r="A68" s="2" t="s">
        <v>190</v>
      </c>
      <c r="B68" s="2">
        <v>2.0000000000000001E-4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Polyethylene fleece (PE)</v>
      </c>
      <c r="E68">
        <f>INDEX('[1]Component wise inventories'!I$2:I$170,MATCH($A68,'[1]Component wise inventories'!$A$2:$A$170,0))</f>
        <v>920</v>
      </c>
      <c r="F68">
        <f t="shared" ref="F68" si="56">E68</f>
        <v>920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3.0895000000000001</v>
      </c>
      <c r="I68">
        <f>B68*F68*H68*B$1/C68/B$1</f>
        <v>1.8948933333333331E-2</v>
      </c>
      <c r="J68">
        <f t="shared" ref="J68" si="57">F68*B68*B$5*B$1/C68/1000</f>
        <v>1.7391679999999998</v>
      </c>
    </row>
    <row r="69" spans="1:10" x14ac:dyDescent="0.35">
      <c r="A69" s="2" t="s">
        <v>57</v>
      </c>
      <c r="B69" s="2">
        <v>0.25</v>
      </c>
      <c r="C69">
        <f>INDEX('[1]Component wise inventories'!B$2:B$170,MATCH($A69,'[1]Component wise inventories'!$A$2:$A$170,0))</f>
        <v>0</v>
      </c>
      <c r="D69">
        <f>INDEX('[1]Component wise inventories'!H$2:H$170,MATCH($A69,'[1]Component wise inventories'!$A$2:$A$170,0))</f>
        <v>0</v>
      </c>
      <c r="E69">
        <f>INDEX('[1]Component wise inventories'!I$2:I$170,MATCH($A69,'[1]Component wise inventories'!$A$2:$A$170,0))</f>
        <v>0</v>
      </c>
      <c r="F69">
        <f>E69</f>
        <v>0</v>
      </c>
      <c r="G69">
        <f>INDEX('[1]Component wise inventories'!J$2:J$170,MATCH($A69,'[1]Component wise inventories'!$A$2:$A$170,0))</f>
        <v>0</v>
      </c>
      <c r="H69" s="31">
        <f>INDEX('[1]Component wise inventories'!K$2:K$170,MATCH($A69,'[1]Component wise inventories'!$A$2:$A$170,0))</f>
        <v>0</v>
      </c>
      <c r="I69" s="31">
        <v>0</v>
      </c>
      <c r="J69" s="31">
        <v>0</v>
      </c>
    </row>
    <row r="70" spans="1:10" x14ac:dyDescent="0.35">
      <c r="I70" s="29">
        <f>SUM(I64:I69)</f>
        <v>1.4096228666666666</v>
      </c>
    </row>
    <row r="71" spans="1:10" x14ac:dyDescent="0.35">
      <c r="A71" s="1" t="s">
        <v>186</v>
      </c>
      <c r="B71" s="26" t="s">
        <v>54</v>
      </c>
    </row>
    <row r="72" spans="1:10" x14ac:dyDescent="0.35">
      <c r="A72" s="2" t="s">
        <v>13</v>
      </c>
      <c r="B72" s="14">
        <v>302</v>
      </c>
    </row>
    <row r="73" spans="1:10" x14ac:dyDescent="0.35">
      <c r="A73" s="2" t="s">
        <v>191</v>
      </c>
      <c r="B73" s="2">
        <v>1.7999999999999999E-2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Medium density fibreboard (MDF), UF bonded</v>
      </c>
      <c r="E73">
        <f>INDEX('[1]Component wise inventories'!I$2:I$170,MATCH($A73,'[1]Component wise inventories'!$A$2:$A$170,0))</f>
        <v>685</v>
      </c>
      <c r="F73">
        <f t="shared" ref="F73" si="58">E73</f>
        <v>685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1.04</v>
      </c>
      <c r="I73">
        <f>B73*F73*H73*B$1/C73/B$1</f>
        <v>0.42743999999999993</v>
      </c>
      <c r="J73">
        <f t="shared" ref="J73" si="59">F73*B73*B$5*B$1/C73/1000</f>
        <v>116.54315999999999</v>
      </c>
    </row>
    <row r="74" spans="1:10" x14ac:dyDescent="0.35">
      <c r="C74"/>
      <c r="D74"/>
      <c r="E74"/>
      <c r="F74"/>
      <c r="G74"/>
      <c r="H74"/>
      <c r="I74" s="29">
        <f>SUM(I73:I73)</f>
        <v>0.42743999999999993</v>
      </c>
      <c r="J74"/>
    </row>
    <row r="75" spans="1:10" x14ac:dyDescent="0.35">
      <c r="A75" s="1" t="s">
        <v>186</v>
      </c>
      <c r="B75" s="26" t="s">
        <v>192</v>
      </c>
    </row>
    <row r="76" spans="1:10" x14ac:dyDescent="0.35">
      <c r="A76" s="2" t="s">
        <v>193</v>
      </c>
      <c r="B76" s="2">
        <v>16.8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Precast concrete part, normal concrete, ex works</v>
      </c>
      <c r="E76">
        <f>INDEX('[1]Component wise inventories'!I$2:I$170,MATCH($A76,'[1]Component wise inventories'!$A$2:$A$170,0))</f>
        <v>2500</v>
      </c>
      <c r="F76">
        <f t="shared" ref="F76" si="60">E76</f>
        <v>2500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0.17199999999999999</v>
      </c>
      <c r="I76">
        <f>B76*F76*H76*B$1/C76/B$1/B92</f>
        <v>8.9576668402648607E-3</v>
      </c>
      <c r="J76">
        <f>F76*B76*B$5*B$1/C76/1000/B92</f>
        <v>14.76765121642735</v>
      </c>
    </row>
    <row r="77" spans="1:10" x14ac:dyDescent="0.35">
      <c r="C77"/>
      <c r="D77"/>
      <c r="E77"/>
      <c r="F77"/>
      <c r="G77"/>
      <c r="H77"/>
      <c r="I77" s="29">
        <f>SUM(I76:I76)</f>
        <v>8.9576668402648607E-3</v>
      </c>
      <c r="J77"/>
    </row>
    <row r="78" spans="1:10" x14ac:dyDescent="0.35">
      <c r="A78" s="1" t="s">
        <v>186</v>
      </c>
      <c r="B78" s="11" t="s">
        <v>61</v>
      </c>
    </row>
    <row r="79" spans="1:10" x14ac:dyDescent="0.35">
      <c r="A79" s="1" t="s">
        <v>13</v>
      </c>
      <c r="B79" s="11">
        <v>30</v>
      </c>
    </row>
    <row r="80" spans="1:10" x14ac:dyDescent="0.35">
      <c r="A80" s="1" t="s">
        <v>194</v>
      </c>
      <c r="B80" s="11"/>
      <c r="C80">
        <f>INDEX('[1]Component wise inventories'!B$2:B$205,MATCH($A80,'[1]Component wise inventories'!$A$2:$A$205,0))</f>
        <v>30</v>
      </c>
      <c r="D80" t="str">
        <f>INDEX('[1]Component wise inventories'!H$2:H$205,MATCH($A80,'[1]Component wise inventories'!$A$2:$A$205,0))</f>
        <v>Exterior door, wood, aluminium-clad</v>
      </c>
      <c r="E80" t="str">
        <f>INDEX('[1]Component wise inventories'!I$2:I$205,MATCH($A80,'[1]Component wise inventories'!$A$2:$A$205,0))</f>
        <v xml:space="preserve">- </v>
      </c>
      <c r="F80" t="str">
        <f>E80</f>
        <v xml:space="preserve">- </v>
      </c>
      <c r="G80" t="str">
        <f>INDEX('[1]Component wise inventories'!J$2:J$205,MATCH($A80,'[1]Component wise inventories'!$A$2:$A$205,0))</f>
        <v xml:space="preserve">m2 </v>
      </c>
      <c r="H80">
        <f>INDEX('[1]Component wise inventories'!K$2:K$205,MATCH($A80,'[1]Component wise inventories'!$A$2:$A$205,0))</f>
        <v>77.599999999999994</v>
      </c>
      <c r="I80" s="19">
        <f>H80*B$1/C80/B$1*B79/B92</f>
        <v>5.7733799568484481E-3</v>
      </c>
    </row>
    <row r="81" spans="1:11" x14ac:dyDescent="0.35">
      <c r="A81" s="1"/>
      <c r="B81" s="11"/>
    </row>
    <row r="82" spans="1:11" x14ac:dyDescent="0.35">
      <c r="A82" s="1" t="s">
        <v>186</v>
      </c>
      <c r="B82" s="11" t="s">
        <v>181</v>
      </c>
    </row>
    <row r="83" spans="1:11" x14ac:dyDescent="0.35">
      <c r="A83" s="1" t="s">
        <v>64</v>
      </c>
      <c r="B83" s="11">
        <v>3885</v>
      </c>
    </row>
    <row r="84" spans="1:11" x14ac:dyDescent="0.35">
      <c r="A84" s="1" t="s">
        <v>65</v>
      </c>
      <c r="B84" s="11"/>
      <c r="C84">
        <f>INDEX('[1]Component wise inventories'!B$2:B$194,MATCH($A84,'[1]Component wise inventories'!$A$2:$A$189,0))</f>
        <v>30</v>
      </c>
      <c r="D84" t="str">
        <f>INDEX('[1]Component wise inventories'!H$2:H$194,MATCH($A84,'[1]Component wise inventories'!$A$2:$A$189,0))</f>
        <v>'window frame production, wood-metal, U=1.6 W/m2K' (kilogram, RoW, None)</v>
      </c>
      <c r="E84">
        <f>INDEX('[1]Component wise inventories'!I$2:I$194,MATCH($A84,'[1]Component wise inventories'!$A$2:$A$189,0))</f>
        <v>83.4</v>
      </c>
      <c r="F84">
        <f>E84</f>
        <v>83.4</v>
      </c>
      <c r="G84" t="str">
        <f>INDEX('[1]Component wise inventories'!J$2:J$194,MATCH($A84,'[1]Component wise inventories'!$A$2:$A$189,0))</f>
        <v>kg</v>
      </c>
      <c r="H84">
        <f>INDEX('[1]Component wise inventories'!K$2:K$194,MATCH($A84,'[1]Component wise inventories'!$A$2:$A$189,0))</f>
        <v>0.13719999999999999</v>
      </c>
      <c r="I84">
        <f>F84*H84*B$1/C84/B$1*K84</f>
        <v>7.6283199999999995E-2</v>
      </c>
      <c r="J84"/>
      <c r="K84" s="23">
        <v>0.2</v>
      </c>
    </row>
    <row r="85" spans="1:11" x14ac:dyDescent="0.35">
      <c r="A85" s="1"/>
      <c r="B85" s="11"/>
      <c r="C85">
        <v>30</v>
      </c>
      <c r="D85" t="s">
        <v>113</v>
      </c>
      <c r="E85" t="s">
        <v>110</v>
      </c>
      <c r="F85" t="s">
        <v>110</v>
      </c>
      <c r="G85" t="s">
        <v>111</v>
      </c>
      <c r="H85" s="22">
        <v>58</v>
      </c>
      <c r="I85">
        <f>H85*B$1/C85/B$1*K85</f>
        <v>1.5466666666666669</v>
      </c>
      <c r="J85"/>
      <c r="K85" s="23">
        <v>0.8</v>
      </c>
    </row>
    <row r="86" spans="1:11" x14ac:dyDescent="0.35">
      <c r="A86" s="1" t="s">
        <v>186</v>
      </c>
      <c r="B86" s="11" t="s">
        <v>182</v>
      </c>
      <c r="C86" s="11"/>
      <c r="D86" s="11"/>
      <c r="E86" s="11"/>
      <c r="F86" s="11"/>
      <c r="G86" s="11"/>
      <c r="H86" s="11"/>
      <c r="I86" s="19">
        <f>SUM(I84:I85)</f>
        <v>1.6229498666666669</v>
      </c>
      <c r="J86" s="11"/>
      <c r="K86" s="11"/>
    </row>
    <row r="87" spans="1:11" x14ac:dyDescent="0.35">
      <c r="A87" s="1" t="s">
        <v>64</v>
      </c>
      <c r="B87" s="11">
        <v>5</v>
      </c>
    </row>
    <row r="88" spans="1:11" x14ac:dyDescent="0.35">
      <c r="A88" s="1" t="s">
        <v>195</v>
      </c>
      <c r="B88" s="11"/>
      <c r="C88">
        <f>INDEX('[1]Component wise inventories'!B$2:B$194,MATCH($A88,'[1]Component wise inventories'!$A$2:$A$189,0))</f>
        <v>30</v>
      </c>
      <c r="D88">
        <f>INDEX('[1]Component wise inventories'!H$2:H$194,MATCH($A88,'[1]Component wise inventories'!$A$2:$A$189,0))</f>
        <v>0</v>
      </c>
      <c r="E88">
        <f>INDEX('[1]Component wise inventories'!I$2:I$194,MATCH($A88,'[1]Component wise inventories'!$A$2:$A$189,0))</f>
        <v>0</v>
      </c>
      <c r="F88">
        <f>E88</f>
        <v>0</v>
      </c>
      <c r="G88">
        <f>INDEX('[1]Component wise inventories'!J$2:J$194,MATCH($A88,'[1]Component wise inventories'!$A$2:$A$189,0))</f>
        <v>0</v>
      </c>
      <c r="H88">
        <f>INDEX('[1]Component wise inventories'!K$2:K$194,MATCH($A88,'[1]Component wise inventories'!$A$2:$A$189,0))</f>
        <v>0</v>
      </c>
      <c r="I88">
        <f>F88*H88*B$1/C88/B$1*K88</f>
        <v>0</v>
      </c>
      <c r="J88"/>
      <c r="K88" s="23">
        <v>0.2</v>
      </c>
    </row>
    <row r="89" spans="1:11" x14ac:dyDescent="0.35">
      <c r="C89">
        <v>30</v>
      </c>
      <c r="D89" t="s">
        <v>113</v>
      </c>
      <c r="E89" t="s">
        <v>110</v>
      </c>
      <c r="F89" t="s">
        <v>110</v>
      </c>
      <c r="G89" t="s">
        <v>111</v>
      </c>
      <c r="H89" s="22">
        <v>58</v>
      </c>
      <c r="I89">
        <f>H89*B$1/C89/B$1*K89</f>
        <v>1.5466666666666669</v>
      </c>
      <c r="J89"/>
      <c r="K89" s="23">
        <v>0.8</v>
      </c>
    </row>
    <row r="90" spans="1:11" x14ac:dyDescent="0.35">
      <c r="A90" s="1" t="s">
        <v>186</v>
      </c>
      <c r="B90" s="11" t="s">
        <v>66</v>
      </c>
      <c r="C90" s="11"/>
      <c r="D90" s="11"/>
      <c r="E90" s="11"/>
      <c r="F90" s="11"/>
      <c r="G90" s="11"/>
      <c r="H90" s="11"/>
      <c r="I90" s="19">
        <f>SUM(I88:I89)</f>
        <v>1.5466666666666669</v>
      </c>
      <c r="J90" s="11"/>
      <c r="K90" s="11"/>
    </row>
    <row r="91" spans="1:11" x14ac:dyDescent="0.35">
      <c r="A91" s="1" t="s">
        <v>67</v>
      </c>
      <c r="B91" s="11">
        <v>89</v>
      </c>
    </row>
    <row r="92" spans="1:11" x14ac:dyDescent="0.35">
      <c r="A92" s="1" t="s">
        <v>68</v>
      </c>
      <c r="B92" s="11">
        <v>13441</v>
      </c>
    </row>
    <row r="93" spans="1:11" x14ac:dyDescent="0.35">
      <c r="A93" s="1" t="s">
        <v>69</v>
      </c>
      <c r="B93" s="27"/>
      <c r="C93"/>
      <c r="D93" t="str">
        <f>INDEX('[1]Component wise inventories'!H$2:H$194,MATCH($A93,'[1]Component wise inventories'!$A$2:$A$189,0))</f>
        <v>'market for electricity, low voltage'</v>
      </c>
      <c r="E93">
        <f>INDEX('[1]Component wise inventories'!I$2:I$194,MATCH($A93,'[1]Component wise inventories'!$A$2:$A$189,0))</f>
        <v>0</v>
      </c>
      <c r="F93">
        <f>E93</f>
        <v>0</v>
      </c>
      <c r="G93" t="str">
        <f>INDEX('[1]Component wise inventories'!J$2:J$194,MATCH($A93,'[1]Component wise inventories'!$A$2:$A$189,0))</f>
        <v>kWh</v>
      </c>
      <c r="H93">
        <f>INDEX('[1]Component wise inventories'!K$2:K$194,MATCH($A93,'[1]Component wise inventories'!$A$2:$A$189,0))</f>
        <v>4.4990000000000002E-2</v>
      </c>
      <c r="I93" s="19">
        <f>H93*B91*3500/B92</f>
        <v>1.0426594003422365</v>
      </c>
    </row>
    <row r="94" spans="1:11" x14ac:dyDescent="0.35">
      <c r="A94" s="1"/>
      <c r="B94" s="11"/>
    </row>
    <row r="95" spans="1:11" x14ac:dyDescent="0.35">
      <c r="A95" s="1"/>
      <c r="B95" s="11"/>
    </row>
    <row r="96" spans="1:11" x14ac:dyDescent="0.35">
      <c r="A96" s="1" t="s">
        <v>186</v>
      </c>
      <c r="B96" s="11" t="s">
        <v>70</v>
      </c>
    </row>
    <row r="97" spans="1:10" x14ac:dyDescent="0.35">
      <c r="A97" s="1" t="s">
        <v>71</v>
      </c>
      <c r="B97" s="11">
        <v>74.900000000000006</v>
      </c>
    </row>
    <row r="98" spans="1:10" x14ac:dyDescent="0.35">
      <c r="A98" s="1" t="s">
        <v>72</v>
      </c>
      <c r="B98" s="11" t="s">
        <v>196</v>
      </c>
    </row>
    <row r="99" spans="1:10" x14ac:dyDescent="0.35">
      <c r="A99" s="1" t="s">
        <v>74</v>
      </c>
      <c r="B99" s="11" t="s">
        <v>196</v>
      </c>
      <c r="C99"/>
      <c r="D99" t="str">
        <f>INDEX('[1]Component wise inventories'!H$2:H$205,MATCH($B99,'[1]Component wise inventories'!$A$2:$A$205,0))</f>
        <v>'heat production, natural gas, at boiler condensing modulating &lt;100kW' (megajoule, CH, None)</v>
      </c>
      <c r="E99">
        <f>INDEX('[1]Component wise inventories'!I$2:I$205,MATCH($B99,'[1]Component wise inventories'!$A$2:$A$205,0))</f>
        <v>0</v>
      </c>
      <c r="F99">
        <f>E99</f>
        <v>0</v>
      </c>
      <c r="G99">
        <f>INDEX('[1]Component wise inventories'!J$2:J$205,MATCH($B99,'[1]Component wise inventories'!$A$2:$A$205,0))</f>
        <v>0</v>
      </c>
      <c r="H99">
        <f>INDEX('[1]Component wise inventories'!K$2:K$205,MATCH($B99,'[1]Component wise inventories'!$A$2:$A$205,0))</f>
        <v>7.0099999999999996E-2</v>
      </c>
      <c r="I99" s="19">
        <f>H99*B97</f>
        <v>5.2504900000000001</v>
      </c>
    </row>
    <row r="100" spans="1:10" x14ac:dyDescent="0.35">
      <c r="A100" s="1"/>
      <c r="B100" s="25" t="s">
        <v>197</v>
      </c>
    </row>
    <row r="101" spans="1:10" x14ac:dyDescent="0.35">
      <c r="A101" s="1"/>
      <c r="B101" s="11"/>
    </row>
    <row r="102" spans="1:10" x14ac:dyDescent="0.35">
      <c r="A102" s="1" t="s">
        <v>186</v>
      </c>
      <c r="B102" s="11" t="s">
        <v>76</v>
      </c>
      <c r="C102"/>
      <c r="D102"/>
      <c r="E102"/>
      <c r="F102"/>
      <c r="G102"/>
      <c r="H102"/>
      <c r="J102">
        <f>SUM(J6:J101)*50*2</f>
        <v>3156120.5183216445</v>
      </c>
    </row>
    <row r="103" spans="1:10" x14ac:dyDescent="0.35">
      <c r="A103" s="1"/>
      <c r="B103" s="11" t="s">
        <v>77</v>
      </c>
      <c r="C103"/>
      <c r="D103" t="str">
        <f>INDEX('[1]Component wise inventories'!H$2:H$205,MATCH($B103,'[1]Component wise inventories'!$A$2:$A$205,0))</f>
        <v>'market for transport, freight, lorry 28 metric ton, fatty acid methyl ester 100%' (ton kilometer, CH, None)</v>
      </c>
      <c r="E103">
        <f>INDEX('[1]Component wise inventories'!I$2:I$205,MATCH($B103,'[1]Component wise inventories'!$A$2:$A$205,0))</f>
        <v>0</v>
      </c>
      <c r="F103">
        <f>E103</f>
        <v>0</v>
      </c>
      <c r="G103">
        <f>INDEX('[1]Component wise inventories'!J$2:J$205,MATCH($B103,'[1]Component wise inventories'!$A$2:$A$205,0))</f>
        <v>0</v>
      </c>
      <c r="H103">
        <f>INDEX('[1]Component wise inventories'!K$2:K$205,MATCH($B103,'[1]Component wise inventories'!$A$2:$A$205,0))</f>
        <v>0.11509999999999999</v>
      </c>
      <c r="I103" s="24">
        <f>J102*H103/B$1/B92</f>
        <v>0.45044946018255244</v>
      </c>
    </row>
    <row r="105" spans="1:10" s="11" customFormat="1" x14ac:dyDescent="0.35">
      <c r="A105" s="11" t="s">
        <v>11</v>
      </c>
      <c r="B105" s="11" t="s">
        <v>265</v>
      </c>
    </row>
    <row r="106" spans="1:10" s="11" customFormat="1" x14ac:dyDescent="0.35">
      <c r="A106" s="11" t="s">
        <v>275</v>
      </c>
      <c r="B106" s="11">
        <v>43.28</v>
      </c>
    </row>
    <row r="107" spans="1:10" s="11" customFormat="1" x14ac:dyDescent="0.35">
      <c r="A107" s="11" t="s">
        <v>270</v>
      </c>
      <c r="B107" s="5" t="s">
        <v>281</v>
      </c>
      <c r="D107" t="str">
        <f>INDEX('[1]Component wise inventories'!H$2:H$221,MATCH($B107,'[1]Component wise inventories'!$A$2:$A$221,0))</f>
        <v>'heat production, natural gas, at boiler condensing modulating &lt;100kW' (megajoule, CH, None)</v>
      </c>
      <c r="E107">
        <f>INDEX('[1]Component wise inventories'!I$2:I$221,MATCH($B107,'[1]Component wise inventories'!$A$2:$A$221,0))</f>
        <v>0</v>
      </c>
      <c r="F107">
        <f>E107</f>
        <v>0</v>
      </c>
      <c r="G107">
        <f>INDEX('[1]Component wise inventories'!J$2:J$221,MATCH($B107,'[1]Component wise inventories'!$A$2:$A$221,0))</f>
        <v>0</v>
      </c>
      <c r="H107">
        <f>INDEX('[1]Component wise inventories'!K$2:K$221,MATCH($B107,'[1]Component wise inventories'!$A$2:$A$221,0))</f>
        <v>7.0099999999999996E-2</v>
      </c>
      <c r="I107" s="19">
        <f>H107*B106</f>
        <v>3.033928</v>
      </c>
    </row>
    <row r="108" spans="1:10" customFormat="1" x14ac:dyDescent="0.35">
      <c r="A108" s="5" t="s">
        <v>271</v>
      </c>
      <c r="B108" s="5" t="s">
        <v>197</v>
      </c>
      <c r="C108" s="5"/>
      <c r="D108" s="5"/>
      <c r="E108" s="5"/>
      <c r="F108" s="5"/>
      <c r="G108" s="5"/>
      <c r="H108" s="5"/>
      <c r="I108" s="5"/>
      <c r="J108" s="5"/>
    </row>
    <row r="109" spans="1:10" customFormat="1" x14ac:dyDescent="0.35">
      <c r="A109" s="5" t="s">
        <v>274</v>
      </c>
      <c r="B109" s="25" t="s">
        <v>273</v>
      </c>
      <c r="C109" s="5"/>
      <c r="D109" s="5"/>
      <c r="E109" s="5"/>
      <c r="F109" s="5"/>
      <c r="G109" s="5"/>
      <c r="H109" s="5"/>
      <c r="I109" s="5"/>
      <c r="J109" s="5"/>
    </row>
    <row r="110" spans="1:10" customForma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customFormat="1" x14ac:dyDescent="0.35">
      <c r="A111" s="11" t="s">
        <v>11</v>
      </c>
      <c r="B111" s="56" t="s">
        <v>293</v>
      </c>
      <c r="C111" s="5"/>
      <c r="D111" s="5"/>
      <c r="E111" s="5"/>
      <c r="F111" s="5"/>
      <c r="G111" s="5"/>
      <c r="H111" s="5"/>
      <c r="I111" s="5"/>
      <c r="J111" s="5"/>
    </row>
    <row r="112" spans="1:10" customFormat="1" x14ac:dyDescent="0.35">
      <c r="A112" s="11" t="s">
        <v>290</v>
      </c>
      <c r="B112" s="5">
        <v>12.1</v>
      </c>
      <c r="C112" s="5"/>
      <c r="D112" s="5"/>
      <c r="E112" s="5"/>
      <c r="F112" s="5"/>
      <c r="G112" s="5"/>
      <c r="H112" s="5"/>
      <c r="I112" s="5"/>
      <c r="J112" s="5"/>
    </row>
    <row r="113" spans="1:10" customFormat="1" x14ac:dyDescent="0.35">
      <c r="A113" s="11" t="s">
        <v>69</v>
      </c>
      <c r="B113" s="5"/>
      <c r="C113" s="5"/>
      <c r="D113" t="str">
        <f>INDEX('[1]Component wise inventories'!H$2:H$194,MATCH($A113,'[1]Component wise inventories'!$A$2:$A$189,0))</f>
        <v>'market for electricity, low voltage'</v>
      </c>
      <c r="E113">
        <f>INDEX('[1]Component wise inventories'!I$2:I$194,MATCH($A113,'[1]Component wise inventories'!$A$2:$A$189,0))</f>
        <v>0</v>
      </c>
      <c r="F113">
        <f>E113</f>
        <v>0</v>
      </c>
      <c r="G113" t="str">
        <f>INDEX('[1]Component wise inventories'!J$2:J$194,MATCH($A113,'[1]Component wise inventories'!$A$2:$A$189,0))</f>
        <v>kWh</v>
      </c>
      <c r="H113">
        <f>INDEX('[1]Component wise inventories'!K$2:K$194,MATCH($A113,'[1]Component wise inventories'!$A$2:$A$189,0))</f>
        <v>4.4990000000000002E-2</v>
      </c>
      <c r="I113" s="19">
        <f>H113*B112</f>
        <v>0.54437900000000006</v>
      </c>
      <c r="J113" s="5"/>
    </row>
    <row r="114" spans="1:10" customForma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customFormat="1" x14ac:dyDescent="0.35">
      <c r="A115" s="5"/>
      <c r="B115" s="6" t="s">
        <v>118</v>
      </c>
      <c r="C115" s="6" t="s">
        <v>119</v>
      </c>
      <c r="D115" s="5"/>
      <c r="E115" s="5"/>
      <c r="F115" s="5"/>
      <c r="G115" s="5"/>
      <c r="H115" s="5"/>
      <c r="I115" s="5"/>
      <c r="J115" s="5"/>
    </row>
    <row r="116" spans="1:10" customFormat="1" x14ac:dyDescent="0.35">
      <c r="A116" s="5" t="s">
        <v>80</v>
      </c>
      <c r="B116" s="28">
        <v>1.0900000000000001</v>
      </c>
      <c r="C116" s="7">
        <f>AVERAGE(I12,I19)</f>
        <v>1.313275</v>
      </c>
      <c r="D116" s="5"/>
      <c r="E116" s="5"/>
      <c r="F116" s="5"/>
      <c r="G116" s="5"/>
      <c r="H116" s="5"/>
      <c r="I116" s="5"/>
      <c r="J116" s="5"/>
    </row>
    <row r="117" spans="1:10" customFormat="1" x14ac:dyDescent="0.35">
      <c r="A117" s="5" t="s">
        <v>120</v>
      </c>
      <c r="B117" s="28">
        <v>3.23</v>
      </c>
      <c r="C117" s="7">
        <f>I29+I39</f>
        <v>3.0540995333333329</v>
      </c>
      <c r="D117" s="5"/>
      <c r="E117" s="5"/>
      <c r="F117" s="5"/>
      <c r="G117" s="5"/>
      <c r="H117" s="5"/>
      <c r="I117" s="5"/>
      <c r="J117" s="5"/>
    </row>
    <row r="118" spans="1:10" customFormat="1" x14ac:dyDescent="0.35">
      <c r="A118" s="5" t="s">
        <v>121</v>
      </c>
      <c r="B118" s="28">
        <v>0.504</v>
      </c>
      <c r="C118" s="7">
        <f>AVERAGE(I46,I51)</f>
        <v>1.71541875</v>
      </c>
      <c r="D118" s="5"/>
      <c r="E118" s="5"/>
      <c r="F118" s="5"/>
      <c r="G118" s="5"/>
      <c r="H118" s="5"/>
      <c r="I118" s="5"/>
      <c r="J118" s="5"/>
    </row>
    <row r="119" spans="1:10" customFormat="1" x14ac:dyDescent="0.35">
      <c r="A119" s="5" t="s">
        <v>122</v>
      </c>
      <c r="B119" s="28">
        <v>0.62</v>
      </c>
      <c r="C119" s="7">
        <f>I56+I61</f>
        <v>0.90758333333333319</v>
      </c>
      <c r="D119" s="5"/>
      <c r="E119" s="5"/>
      <c r="F119" s="5"/>
      <c r="G119" s="5"/>
      <c r="H119" s="5"/>
      <c r="I119" s="5"/>
      <c r="J119" s="5"/>
    </row>
    <row r="120" spans="1:10" customFormat="1" x14ac:dyDescent="0.35">
      <c r="A120" s="5" t="s">
        <v>106</v>
      </c>
      <c r="B120" s="28">
        <v>0.76900000000000002</v>
      </c>
      <c r="C120" s="7">
        <f>AVERAGE(I70,I74)</f>
        <v>0.9185314333333332</v>
      </c>
      <c r="D120" s="5"/>
      <c r="E120" s="5"/>
      <c r="F120" s="5"/>
      <c r="G120" s="5"/>
      <c r="H120" s="5"/>
      <c r="I120" s="5"/>
      <c r="J120" s="5"/>
    </row>
    <row r="121" spans="1:10" customFormat="1" x14ac:dyDescent="0.35">
      <c r="A121" s="5" t="s">
        <v>124</v>
      </c>
      <c r="B121" s="74">
        <v>7.0099999999999997E-3</v>
      </c>
      <c r="C121" s="7">
        <f>I80</f>
        <v>5.7733799568484481E-3</v>
      </c>
      <c r="D121" s="5"/>
      <c r="E121" s="5"/>
      <c r="F121" s="5"/>
      <c r="G121" s="5"/>
      <c r="H121" s="5"/>
      <c r="I121" s="5"/>
      <c r="J121" s="5"/>
    </row>
    <row r="122" spans="1:10" customFormat="1" x14ac:dyDescent="0.35">
      <c r="A122" s="5" t="s">
        <v>123</v>
      </c>
      <c r="B122" s="74">
        <v>0.98</v>
      </c>
      <c r="C122" s="7">
        <f>AVERAGE(I86,I90)</f>
        <v>1.5848082666666667</v>
      </c>
      <c r="D122" s="5"/>
      <c r="E122" s="5"/>
      <c r="F122" s="5"/>
      <c r="G122" s="5"/>
      <c r="H122" s="5"/>
      <c r="I122" s="5"/>
      <c r="J122" s="5"/>
    </row>
    <row r="123" spans="1:10" customFormat="1" x14ac:dyDescent="0.35">
      <c r="A123" s="5" t="s">
        <v>76</v>
      </c>
      <c r="B123" s="74">
        <v>0.50800000000000001</v>
      </c>
      <c r="C123" s="7">
        <f>I103</f>
        <v>0.45044946018255244</v>
      </c>
      <c r="D123" s="5"/>
      <c r="E123" s="5"/>
      <c r="F123" s="5"/>
      <c r="G123" s="5"/>
      <c r="H123" s="5"/>
      <c r="I123" s="5"/>
      <c r="J123" s="5"/>
    </row>
    <row r="124" spans="1:10" customFormat="1" x14ac:dyDescent="0.35">
      <c r="A124" s="5" t="s">
        <v>292</v>
      </c>
      <c r="B124" s="74">
        <v>3.2</v>
      </c>
      <c r="C124" s="7">
        <f>I107+I93</f>
        <v>4.0765874003422367</v>
      </c>
      <c r="D124" s="5"/>
      <c r="E124" s="5"/>
      <c r="F124" s="5"/>
      <c r="G124" s="5"/>
      <c r="H124" s="5"/>
      <c r="I124" s="5"/>
      <c r="J124" s="5"/>
    </row>
    <row r="125" spans="1:10" customFormat="1" x14ac:dyDescent="0.35">
      <c r="A125" s="5" t="s">
        <v>70</v>
      </c>
      <c r="B125" s="74">
        <v>3.66</v>
      </c>
      <c r="C125" s="7">
        <f>I99</f>
        <v>5.2504900000000001</v>
      </c>
      <c r="D125" s="5"/>
      <c r="E125" s="5"/>
      <c r="F125" s="5"/>
      <c r="G125" s="5"/>
      <c r="H125" s="5"/>
      <c r="I125" s="5"/>
      <c r="J125" s="5"/>
    </row>
    <row r="126" spans="1:10" customFormat="1" x14ac:dyDescent="0.35">
      <c r="A126" s="5" t="s">
        <v>294</v>
      </c>
      <c r="B126" s="74">
        <v>0.38700000000000001</v>
      </c>
      <c r="C126" s="7">
        <f>I113</f>
        <v>0.54437900000000006</v>
      </c>
      <c r="D126" s="5"/>
      <c r="E126" s="5"/>
      <c r="F126" s="5"/>
      <c r="G126" s="5"/>
      <c r="H126" s="5"/>
      <c r="I126" s="5"/>
      <c r="J126" s="5"/>
    </row>
    <row r="127" spans="1:10" customFormat="1" x14ac:dyDescent="0.35">
      <c r="A127" s="5"/>
      <c r="B127" s="7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35">
      <c r="A128" s="5"/>
      <c r="B128" s="7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customForma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3"/>
  <sheetViews>
    <sheetView topLeftCell="A127" zoomScaleNormal="100" workbookViewId="0">
      <selection activeCell="C148" sqref="C148"/>
    </sheetView>
  </sheetViews>
  <sheetFormatPr defaultColWidth="11.54296875" defaultRowHeight="14.5" x14ac:dyDescent="0.35"/>
  <cols>
    <col min="1" max="1" width="40" style="9" customWidth="1"/>
    <col min="2" max="2" width="17.26953125" style="9" customWidth="1"/>
    <col min="3" max="16384" width="11.54296875" style="9"/>
  </cols>
  <sheetData>
    <row r="1" spans="1:10" x14ac:dyDescent="0.3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35">
      <c r="A4" s="1" t="s">
        <v>198</v>
      </c>
      <c r="B4" s="8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2" t="s">
        <v>13</v>
      </c>
      <c r="B5" s="14">
        <v>178.6</v>
      </c>
    </row>
    <row r="6" spans="1:10" x14ac:dyDescent="0.3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19.8246</v>
      </c>
    </row>
    <row r="7" spans="1:10" x14ac:dyDescent="0.3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104.92749999999999</v>
      </c>
    </row>
    <row r="8" spans="1:10" x14ac:dyDescent="0.35">
      <c r="A8" s="2" t="s">
        <v>60</v>
      </c>
      <c r="B8" s="2">
        <v>0.3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foam glass gravel</v>
      </c>
      <c r="E8">
        <f>INDEX('[1]Component wise inventories'!I$2:I$170,MATCH($A8,'[1]Component wise inventories'!$A$2:$A$170,0))</f>
        <v>150</v>
      </c>
      <c r="F8">
        <f t="shared" ref="F8" si="3">E8</f>
        <v>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0.155</v>
      </c>
      <c r="I8">
        <f>B8*F8*H8*B$1/C8/B$1</f>
        <v>0.11624999999999999</v>
      </c>
      <c r="J8">
        <f t="shared" ref="J8" si="4">F8*B8*B$5*B$1/C8/1000</f>
        <v>8.0370000000000008</v>
      </c>
    </row>
    <row r="9" spans="1:10" x14ac:dyDescent="0.35">
      <c r="A9" s="15" t="s">
        <v>44</v>
      </c>
      <c r="B9" s="15">
        <v>0.01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gypsum-lime plaster</v>
      </c>
      <c r="E9">
        <f>INDEX('[1]Component wise inventories'!I$2:I$170,MATCH($A9,'[1]Component wise inventories'!$A$2:$A$170,0))</f>
        <v>925</v>
      </c>
      <c r="F9">
        <f>E9</f>
        <v>925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 t="shared" ref="I9" si="5">B9*F9*H9*B$1/C9/B$1</f>
        <v>4.779166666666667E-2</v>
      </c>
      <c r="J9">
        <f>F9*B9*B$5*B$1/C9/1000</f>
        <v>3.3041</v>
      </c>
    </row>
    <row r="10" spans="1:10" x14ac:dyDescent="0.35">
      <c r="A10" s="15" t="s">
        <v>199</v>
      </c>
      <c r="B10" s="15">
        <v>0.2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Glued laminated timber, UF bonded, dry area</v>
      </c>
      <c r="E10">
        <f>INDEX('[1]Component wise inventories'!I$2:I$170,MATCH($A10,'[1]Component wise inventories'!$A$2:$A$170,0))</f>
        <v>470</v>
      </c>
      <c r="F10">
        <f t="shared" ref="F10" si="6">E10</f>
        <v>470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0.44600000000000001</v>
      </c>
      <c r="I10">
        <f>B10*F10*H10*B$1/C10/B$1</f>
        <v>1.3974666666666666</v>
      </c>
      <c r="J10">
        <f t="shared" ref="J10" si="7">F10*B10*B$5*B$1/C10/1000</f>
        <v>33.576799999999999</v>
      </c>
    </row>
    <row r="11" spans="1:10" x14ac:dyDescent="0.35">
      <c r="A11" s="15" t="s">
        <v>200</v>
      </c>
      <c r="B11" s="15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cement stone</v>
      </c>
      <c r="E11">
        <f>INDEX('[1]Component wise inventories'!I$2:I$170,MATCH($A11,'[1]Component wise inventories'!$A$2:$A$170,0))</f>
        <v>1700</v>
      </c>
      <c r="F11">
        <f>E11</f>
        <v>1700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0.129</v>
      </c>
      <c r="I11">
        <f t="shared" ref="I11" si="8">B11*F11*H11*B$1/C11/B$1</f>
        <v>0.18275</v>
      </c>
      <c r="J11">
        <f>F11*B11*B$5*B$1/C11/1000</f>
        <v>15.180999999999999</v>
      </c>
    </row>
    <row r="12" spans="1:10" x14ac:dyDescent="0.35">
      <c r="A12" s="15" t="s">
        <v>201</v>
      </c>
      <c r="B12" s="15">
        <v>0.32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glass wool</v>
      </c>
      <c r="E12">
        <f>INDEX('[1]Component wise inventories'!I$2:I$170,MATCH($A12,'[1]Component wise inventories'!$A$2:$A$170,0))</f>
        <v>30</v>
      </c>
      <c r="F12">
        <v>30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>B12*F12*H12*B$1/C12/B$1</f>
        <v>0.18079999999999996</v>
      </c>
      <c r="J12">
        <f t="shared" ref="J12" si="9">F12*B12*B$5*B$1/C12/1000</f>
        <v>1.7145599999999999</v>
      </c>
    </row>
    <row r="13" spans="1:10" x14ac:dyDescent="0.35">
      <c r="A13" s="15" t="s">
        <v>93</v>
      </c>
      <c r="B13" s="15">
        <v>3.5000000000000003E-2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3-layer solid wood panel, PVAc bonded</v>
      </c>
      <c r="E13">
        <f>INDEX('[1]Component wise inventories'!I$2:I$170,MATCH($A13,'[1]Component wise inventories'!$A$2:$A$170,0))</f>
        <v>470</v>
      </c>
      <c r="F13">
        <f>E13</f>
        <v>470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0.52300000000000002</v>
      </c>
      <c r="I13">
        <f t="shared" ref="I13" si="10">B13*F13*H13*B$1/C13/B$1</f>
        <v>0.14338916666666671</v>
      </c>
      <c r="J13">
        <f>F13*B13*B$5*B$1/C13/1000</f>
        <v>2.9379700000000004</v>
      </c>
    </row>
    <row r="14" spans="1:10" x14ac:dyDescent="0.35">
      <c r="I14" s="29">
        <f>SUM(I6:I13)</f>
        <v>2.4367808333333336</v>
      </c>
    </row>
    <row r="15" spans="1:10" x14ac:dyDescent="0.35">
      <c r="A15" s="1" t="s">
        <v>198</v>
      </c>
      <c r="B15" s="1" t="s">
        <v>17</v>
      </c>
    </row>
    <row r="16" spans="1:10" x14ac:dyDescent="0.35">
      <c r="A16" s="2" t="s">
        <v>13</v>
      </c>
      <c r="B16" s="14">
        <v>126.7</v>
      </c>
    </row>
    <row r="17" spans="1:10" x14ac:dyDescent="0.35">
      <c r="A17" s="2" t="s">
        <v>14</v>
      </c>
      <c r="B17" s="2">
        <v>0.05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Cement subfloor, 85 mm</v>
      </c>
      <c r="E17">
        <f>INDEX('[1]Component wise inventories'!I$2:I$170,MATCH($A17,'[1]Component wise inventories'!$A$2:$A$170,0))</f>
        <v>1850</v>
      </c>
      <c r="F17">
        <f t="shared" ref="F17" si="11">E17</f>
        <v>1850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0.125</v>
      </c>
      <c r="I17">
        <f>B17*F17*H17*B$1/C17/B$1</f>
        <v>0.38541666666666669</v>
      </c>
      <c r="J17">
        <f t="shared" ref="J17" si="12">F17*B17*B$5*B$1/C17/1000</f>
        <v>33.040999999999997</v>
      </c>
    </row>
    <row r="18" spans="1:10" x14ac:dyDescent="0.35">
      <c r="A18" s="2" t="s">
        <v>82</v>
      </c>
      <c r="B18" s="2">
        <v>0.25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civil engineering concrete (without reinforcement)</v>
      </c>
      <c r="E18">
        <f>INDEX('[1]Component wise inventories'!I$2:I$170,MATCH($A18,'[1]Component wise inventories'!$A$2:$A$170,0))</f>
        <v>2350</v>
      </c>
      <c r="F18">
        <f>E18</f>
        <v>2350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1.4E-2</v>
      </c>
      <c r="I18">
        <f t="shared" ref="I18" si="13">B18*F18*H18*B$1/C18/B$1</f>
        <v>0.13708333333333333</v>
      </c>
      <c r="J18">
        <f>F18*B18*B$5*B$1/C18/1000</f>
        <v>104.92749999999999</v>
      </c>
    </row>
    <row r="19" spans="1:10" x14ac:dyDescent="0.35">
      <c r="A19" s="2" t="s">
        <v>60</v>
      </c>
      <c r="B19" s="2">
        <v>0.3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foam glass gravel</v>
      </c>
      <c r="E19">
        <f>INDEX('[1]Component wise inventories'!I$2:I$170,MATCH($A19,'[1]Component wise inventories'!$A$2:$A$170,0))</f>
        <v>150</v>
      </c>
      <c r="F19">
        <f t="shared" ref="F19" si="14">E19</f>
        <v>150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0.155</v>
      </c>
      <c r="I19">
        <f>B19*F19*H19*B$1/C19/B$1</f>
        <v>0.11624999999999999</v>
      </c>
      <c r="J19">
        <f t="shared" ref="J19" si="15">F19*B19*B$5*B$1/C19/1000</f>
        <v>8.0370000000000008</v>
      </c>
    </row>
    <row r="20" spans="1:10" x14ac:dyDescent="0.35">
      <c r="A20" s="2" t="s">
        <v>85</v>
      </c>
      <c r="B20" s="2">
        <v>0.01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Solid wood spruce / fir / larch, air dried, planed</v>
      </c>
      <c r="E20">
        <f>INDEX('[1]Component wise inventories'!I$2:I$170,MATCH($A20,'[1]Component wise inventories'!$A$2:$A$170,0))</f>
        <v>485</v>
      </c>
      <c r="F20">
        <f>E20</f>
        <v>485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6">B20*F20*H20*B$1/C20/B$1</f>
        <v>2.0208333333333335E-2</v>
      </c>
      <c r="J20">
        <f>F20*B20*B$5*B$1/C20/1000</f>
        <v>1.7324200000000003</v>
      </c>
    </row>
    <row r="21" spans="1:10" x14ac:dyDescent="0.35">
      <c r="A21" s="2" t="s">
        <v>87</v>
      </c>
      <c r="B21" s="2">
        <v>2.0000000000000001E-4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Polyethylene fleece (PE)</v>
      </c>
      <c r="E21">
        <f>INDEX('[1]Component wise inventories'!I$2:I$170,MATCH($A21,'[1]Component wise inventories'!$A$2:$A$170,0))</f>
        <v>920</v>
      </c>
      <c r="F21">
        <f t="shared" ref="F21" si="17">E21</f>
        <v>920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3.0895000000000001</v>
      </c>
      <c r="I21">
        <f>B21*F21*H21*B$1/C21/B$1</f>
        <v>1.8948933333333331E-2</v>
      </c>
      <c r="J21">
        <f t="shared" ref="J21" si="18">F21*B21*B$5*B$1/C21/1000</f>
        <v>6.57248E-2</v>
      </c>
    </row>
    <row r="22" spans="1:10" x14ac:dyDescent="0.35">
      <c r="A22" s="2" t="s">
        <v>25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30</v>
      </c>
      <c r="F22">
        <f>E22</f>
        <v>30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9">B22*F22*H22*B$1/C22/B$1</f>
        <v>0.61119999999999997</v>
      </c>
      <c r="J22">
        <f>F22*B22*B$5*B$1/C22/1000</f>
        <v>0.85727999999999993</v>
      </c>
    </row>
    <row r="23" spans="1:10" x14ac:dyDescent="0.35">
      <c r="I23" s="29">
        <f>SUM(I15:I22)</f>
        <v>1.2891072666666665</v>
      </c>
    </row>
    <row r="24" spans="1:10" x14ac:dyDescent="0.35">
      <c r="A24" s="1" t="s">
        <v>198</v>
      </c>
      <c r="B24" s="1" t="s">
        <v>23</v>
      </c>
    </row>
    <row r="25" spans="1:10" x14ac:dyDescent="0.35">
      <c r="A25" s="2" t="s">
        <v>13</v>
      </c>
      <c r="B25" s="14">
        <v>493.4</v>
      </c>
    </row>
    <row r="26" spans="1:10" x14ac:dyDescent="0.35">
      <c r="A26" s="2" t="s">
        <v>14</v>
      </c>
      <c r="B26" s="2">
        <v>0.05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Cement subfloor, 85 mm</v>
      </c>
      <c r="E26">
        <f>INDEX('[1]Component wise inventories'!I$2:I$170,MATCH($A26,'[1]Component wise inventories'!$A$2:$A$170,0))</f>
        <v>1850</v>
      </c>
      <c r="F26">
        <f t="shared" ref="F26" si="20">E26</f>
        <v>1850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0.38541666666666669</v>
      </c>
      <c r="J26">
        <f t="shared" ref="J26" si="21">F26*B26*B$5*B$1/C26/1000</f>
        <v>33.040999999999997</v>
      </c>
    </row>
    <row r="27" spans="1:10" x14ac:dyDescent="0.35">
      <c r="A27" s="2" t="s">
        <v>85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ref="I27" si="22">B27*F27*H27*B$1/C27/B$1</f>
        <v>2.0208333333333335E-2</v>
      </c>
      <c r="J27">
        <f>F27*B27*B$5*B$1/C27/1000</f>
        <v>1.7324200000000003</v>
      </c>
    </row>
    <row r="28" spans="1:10" x14ac:dyDescent="0.35">
      <c r="A28" s="2" t="s">
        <v>87</v>
      </c>
      <c r="B28" s="2">
        <v>2.0000000000000001E-4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Polyethylene fleece (PE)</v>
      </c>
      <c r="E28">
        <f>INDEX('[1]Component wise inventories'!I$2:I$170,MATCH($A28,'[1]Component wise inventories'!$A$2:$A$170,0))</f>
        <v>920</v>
      </c>
      <c r="F28">
        <f t="shared" ref="F28" si="23">E28</f>
        <v>920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3.0895000000000001</v>
      </c>
      <c r="I28">
        <f>B28*F28*H28*B$1/C28/B$1</f>
        <v>1.8948933333333331E-2</v>
      </c>
      <c r="J28">
        <f t="shared" ref="J28" si="24">F28*B28*B$5*B$1/C28/1000</f>
        <v>6.57248E-2</v>
      </c>
    </row>
    <row r="29" spans="1:10" x14ac:dyDescent="0.35">
      <c r="A29" s="2" t="s">
        <v>25</v>
      </c>
      <c r="B29" s="2">
        <v>0.03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Expanded polystyrene (EPS)</v>
      </c>
      <c r="E29">
        <f>INDEX('[1]Component wise inventories'!I$2:I$170,MATCH($A29,'[1]Component wise inventories'!$A$2:$A$170,0))</f>
        <v>30</v>
      </c>
      <c r="F29">
        <f>E29</f>
        <v>30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7.64</v>
      </c>
      <c r="I29">
        <f t="shared" ref="I29" si="25">B29*F29*H29*B$1/C29/B$1</f>
        <v>0.22919999999999999</v>
      </c>
      <c r="J29">
        <f>F29*B29*B$5*B$1/C29/1000</f>
        <v>0.32147999999999999</v>
      </c>
    </row>
    <row r="30" spans="1:10" x14ac:dyDescent="0.35">
      <c r="A30" s="2" t="s">
        <v>202</v>
      </c>
      <c r="B30" s="2">
        <v>0.06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sand</v>
      </c>
      <c r="E30">
        <f>INDEX('[1]Component wise inventories'!I$2:I$170,MATCH($A30,'[1]Component wise inventories'!$A$2:$A$170,0))</f>
        <v>2000</v>
      </c>
      <c r="F30">
        <f t="shared" ref="F30" si="26">E30</f>
        <v>2000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5.6000000000000001E-2</v>
      </c>
      <c r="J30">
        <f t="shared" ref="J30" si="27">F30*B30*B$5*B$1/C30/1000</f>
        <v>42.863999999999997</v>
      </c>
    </row>
    <row r="31" spans="1:10" x14ac:dyDescent="0.35">
      <c r="A31" s="2" t="s">
        <v>203</v>
      </c>
      <c r="B31" s="2">
        <v>0.17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Glued laminated timber, UF bonded, dry area</v>
      </c>
      <c r="E31">
        <f>INDEX('[1]Component wise inventories'!I$2:I$170,MATCH($A31,'[1]Component wise inventories'!$A$2:$A$170,0))</f>
        <v>470</v>
      </c>
      <c r="F31">
        <f>E31</f>
        <v>470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0.44600000000000001</v>
      </c>
      <c r="I31">
        <f t="shared" ref="I31" si="28">B31*F31*H31*B$1/C31/B$1</f>
        <v>1.1878466666666667</v>
      </c>
      <c r="J31">
        <f>F31*B31*B$5*B$1/C31/1000</f>
        <v>28.540280000000003</v>
      </c>
    </row>
    <row r="32" spans="1:10" x14ac:dyDescent="0.35">
      <c r="I32" s="29">
        <f>SUM(I24:I31)</f>
        <v>1.8976206000000002</v>
      </c>
    </row>
    <row r="33" spans="1:10" x14ac:dyDescent="0.35">
      <c r="A33" s="1" t="s">
        <v>198</v>
      </c>
      <c r="B33" s="1" t="s">
        <v>27</v>
      </c>
    </row>
    <row r="34" spans="1:10" x14ac:dyDescent="0.35">
      <c r="A34" s="2" t="s">
        <v>13</v>
      </c>
      <c r="B34" s="14">
        <v>441.91</v>
      </c>
    </row>
    <row r="35" spans="1:10" x14ac:dyDescent="0.35">
      <c r="A35" s="2" t="s">
        <v>14</v>
      </c>
      <c r="B35" s="2">
        <v>0.05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29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0.38541666666666669</v>
      </c>
      <c r="J35">
        <f t="shared" ref="J35" si="30">F35*B35*B$5*B$1/C35/1000</f>
        <v>33.040999999999997</v>
      </c>
    </row>
    <row r="36" spans="1:10" x14ac:dyDescent="0.35">
      <c r="A36" s="2" t="s">
        <v>85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1">B36*F36*H36*B$1/C36/B$1</f>
        <v>2.0208333333333335E-2</v>
      </c>
      <c r="J36">
        <f>F36*B36*B$5*B$1/C36/1000</f>
        <v>1.7324200000000003</v>
      </c>
    </row>
    <row r="37" spans="1:10" x14ac:dyDescent="0.3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:F38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:J38" si="33">F37*B37*B$5*B$1/C37/1000</f>
        <v>6.57248E-2</v>
      </c>
    </row>
    <row r="38" spans="1:10" x14ac:dyDescent="0.35">
      <c r="A38" s="2" t="s">
        <v>25</v>
      </c>
      <c r="B38" s="2">
        <v>7.4999999999999997E-2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 t="shared" si="32"/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>B38*F38*H38*B$1/C38/B$1</f>
        <v>0.57299999999999995</v>
      </c>
      <c r="J38">
        <f t="shared" si="33"/>
        <v>0.80369999999999997</v>
      </c>
    </row>
    <row r="39" spans="1:10" x14ac:dyDescent="0.35">
      <c r="A39" s="2" t="s">
        <v>133</v>
      </c>
      <c r="B39" s="2">
        <v>0.22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4">B39*F39*H39*B$1/C39/B$1</f>
        <v>0.12063333333333334</v>
      </c>
      <c r="J39">
        <f>F39*B39*B$5*B$1/C39/1000</f>
        <v>92.336199999999991</v>
      </c>
    </row>
    <row r="40" spans="1:10" x14ac:dyDescent="0.35">
      <c r="I40" s="29">
        <f>SUM(I33:I39)</f>
        <v>1.1182072666666667</v>
      </c>
    </row>
    <row r="41" spans="1:10" x14ac:dyDescent="0.35">
      <c r="A41" s="1" t="s">
        <v>198</v>
      </c>
      <c r="B41" s="1" t="s">
        <v>39</v>
      </c>
    </row>
    <row r="42" spans="1:10" x14ac:dyDescent="0.35">
      <c r="A42" s="2" t="s">
        <v>13</v>
      </c>
      <c r="B42" s="14">
        <v>462.8</v>
      </c>
    </row>
    <row r="43" spans="1:10" x14ac:dyDescent="0.35">
      <c r="A43" s="2" t="s">
        <v>98</v>
      </c>
      <c r="B43" s="2">
        <v>0.02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Solid wood spruce / fir / larch, air dried, planed</v>
      </c>
      <c r="E43">
        <f>INDEX('[1]Component wise inventories'!I$2:I$170,MATCH($A43,'[1]Component wise inventories'!$A$2:$A$170,0))</f>
        <v>485</v>
      </c>
      <c r="F43">
        <f t="shared" ref="F43" si="35">E43</f>
        <v>485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>B43*F43*H43*B$1/C43/B$1</f>
        <v>4.041666666666667E-2</v>
      </c>
      <c r="J43">
        <f t="shared" ref="J43" si="36">F43*B43*B$5*B$1/C43/1000</f>
        <v>3.4648400000000006</v>
      </c>
    </row>
    <row r="44" spans="1:10" x14ac:dyDescent="0.35">
      <c r="A44" s="2" t="s">
        <v>137</v>
      </c>
      <c r="B44" s="2">
        <v>2.7E-2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OSB panel, PF bonded, wet area</v>
      </c>
      <c r="E44">
        <f>INDEX('[1]Component wise inventories'!I$2:I$170,MATCH($A44,'[1]Component wise inventories'!$A$2:$A$170,0))</f>
        <v>605</v>
      </c>
      <c r="F44">
        <f>E44</f>
        <v>605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0.61399999999999999</v>
      </c>
      <c r="I44">
        <f t="shared" ref="I44" si="37">B44*F44*H44*B$1/C44/B$1</f>
        <v>0.16716150000000002</v>
      </c>
      <c r="J44">
        <f>F44*B44*B$5*B$1/C44/1000</f>
        <v>2.9174310000000001</v>
      </c>
    </row>
    <row r="45" spans="1:10" x14ac:dyDescent="0.35">
      <c r="A45" s="2" t="s">
        <v>204</v>
      </c>
      <c r="B45" s="2">
        <v>0.26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Glued laminated timber, UF bonded, dry area</v>
      </c>
      <c r="E45">
        <f>INDEX('[1]Component wise inventories'!I$2:I$170,MATCH($A45,'[1]Component wise inventories'!$A$2:$A$170,0))</f>
        <v>470</v>
      </c>
      <c r="F45">
        <f t="shared" ref="F45:F46" si="38">E45</f>
        <v>470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0.44600000000000001</v>
      </c>
      <c r="I45">
        <f>B45*F45*H45*B$1/C45/B$1</f>
        <v>1.8167066666666669</v>
      </c>
      <c r="J45">
        <f t="shared" ref="J45:J46" si="39">F45*B45*B$5*B$1/C45/1000</f>
        <v>43.649839999999998</v>
      </c>
    </row>
    <row r="46" spans="1:10" x14ac:dyDescent="0.35">
      <c r="A46" s="2" t="s">
        <v>205</v>
      </c>
      <c r="B46" s="2">
        <v>0.08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Glued laminated timber, UF bonded, dry area</v>
      </c>
      <c r="E46">
        <f>INDEX('[1]Component wise inventories'!I$2:I$170,MATCH($A46,'[1]Component wise inventories'!$A$2:$A$170,0))</f>
        <v>470</v>
      </c>
      <c r="F46">
        <f t="shared" si="38"/>
        <v>470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0.44600000000000001</v>
      </c>
      <c r="I46">
        <f>B46*F46*H46*B$1/C46/B$1</f>
        <v>0.55898666666666663</v>
      </c>
      <c r="J46">
        <f t="shared" si="39"/>
        <v>13.430719999999999</v>
      </c>
    </row>
    <row r="47" spans="1:10" x14ac:dyDescent="0.35">
      <c r="A47" s="2" t="s">
        <v>206</v>
      </c>
      <c r="B47" s="2">
        <v>2.1999999999999999E-2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Medium density fibreboard (MDF), UF bonded</v>
      </c>
      <c r="E47">
        <f>INDEX('[1]Component wise inventories'!I$2:I$170,MATCH($A47,'[1]Component wise inventories'!$A$2:$A$170,0))</f>
        <v>685</v>
      </c>
      <c r="F47">
        <f>E47</f>
        <v>685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1.04</v>
      </c>
      <c r="I47">
        <f t="shared" ref="I47" si="40">B47*F47*H47*B$1/C47/B$1</f>
        <v>0.52242666666666659</v>
      </c>
      <c r="J47">
        <f>F47*B47*B$5*B$1/C47/1000</f>
        <v>5.3830039999999988</v>
      </c>
    </row>
    <row r="48" spans="1:10" x14ac:dyDescent="0.35">
      <c r="I48" s="29">
        <f>SUM(I43:I47)</f>
        <v>3.105698166666667</v>
      </c>
    </row>
    <row r="49" spans="1:10" x14ac:dyDescent="0.35">
      <c r="A49" s="1" t="s">
        <v>198</v>
      </c>
      <c r="B49" s="1" t="s">
        <v>41</v>
      </c>
    </row>
    <row r="50" spans="1:10" x14ac:dyDescent="0.35">
      <c r="A50" s="2" t="s">
        <v>13</v>
      </c>
      <c r="B50" s="14">
        <v>227.4</v>
      </c>
    </row>
    <row r="51" spans="1:10" x14ac:dyDescent="0.35">
      <c r="A51" s="2" t="s">
        <v>142</v>
      </c>
      <c r="B51" s="2">
        <v>0.25</v>
      </c>
      <c r="C51">
        <f>INDEX('[1]Component wise inventories'!B$2:B$170,MATCH($A51,'[1]Component wise inventories'!$A$2:$A$170,0))</f>
        <v>60</v>
      </c>
      <c r="D51" t="str">
        <f>INDEX('[1]Component wise inventories'!H$2:H$170,MATCH($A51,'[1]Component wise inventories'!$A$2:$A$170,0))</f>
        <v>civil engineering concrete (without reinforcement)</v>
      </c>
      <c r="E51">
        <f>INDEX('[1]Component wise inventories'!I$2:I$170,MATCH($A51,'[1]Component wise inventories'!$A$2:$A$170,0))</f>
        <v>2350</v>
      </c>
      <c r="F51">
        <f t="shared" ref="F51" si="41">E51</f>
        <v>2350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1.4E-2</v>
      </c>
      <c r="I51">
        <f>B51*F51*H51*B$1/C51/B$1</f>
        <v>0.13708333333333333</v>
      </c>
      <c r="J51">
        <f t="shared" ref="J51" si="42">F51*B51*B$5*B$1/C51/1000</f>
        <v>104.92749999999999</v>
      </c>
    </row>
    <row r="52" spans="1:10" x14ac:dyDescent="0.35">
      <c r="A52" s="2" t="s">
        <v>207</v>
      </c>
      <c r="B52" s="2">
        <v>0.55000000000000004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Polystyrene extruded (XPS)</v>
      </c>
      <c r="E52">
        <f>INDEX('[1]Component wise inventories'!I$2:I$170,MATCH($A52,'[1]Component wise inventories'!$A$2:$A$170,0))</f>
        <v>30</v>
      </c>
      <c r="F52">
        <f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14.5</v>
      </c>
      <c r="I52">
        <f t="shared" ref="I52" si="43">B52*F52*H52*B$1/C52/B$1</f>
        <v>3.9874999999999998</v>
      </c>
      <c r="J52">
        <f>F52*B52*B$5*B$1/C52/1000</f>
        <v>2.9469000000000003</v>
      </c>
    </row>
    <row r="53" spans="1:10" x14ac:dyDescent="0.35">
      <c r="I53" s="29">
        <f>SUM(I51:I52)</f>
        <v>4.1245833333333328</v>
      </c>
    </row>
    <row r="54" spans="1:10" x14ac:dyDescent="0.35">
      <c r="A54" s="1" t="s">
        <v>198</v>
      </c>
      <c r="B54" s="1" t="s">
        <v>46</v>
      </c>
    </row>
    <row r="55" spans="1:10" x14ac:dyDescent="0.35">
      <c r="A55" s="2" t="s">
        <v>13</v>
      </c>
      <c r="B55" s="14">
        <v>46</v>
      </c>
    </row>
    <row r="56" spans="1:10" x14ac:dyDescent="0.35">
      <c r="A56" s="2" t="s">
        <v>25</v>
      </c>
      <c r="B56" s="2">
        <v>0.25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Expanded polystyrene (EPS)</v>
      </c>
      <c r="E56">
        <f>INDEX('[1]Component wise inventories'!I$2:I$170,MATCH($A56,'[1]Component wise inventories'!$A$2:$A$170,0))</f>
        <v>30</v>
      </c>
      <c r="F56">
        <f t="shared" ref="F56" si="44">E56</f>
        <v>30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7.64</v>
      </c>
      <c r="I56">
        <f>B56*F56*H56*B$1/C56/B$1</f>
        <v>1.91</v>
      </c>
      <c r="J56">
        <f t="shared" ref="J56" si="45">F56*B56*B$5*B$1/C56/1000</f>
        <v>2.6789999999999998</v>
      </c>
    </row>
    <row r="57" spans="1:10" x14ac:dyDescent="0.35">
      <c r="A57" s="2" t="s">
        <v>44</v>
      </c>
      <c r="B57" s="2">
        <v>0.01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 t="shared" ref="I57" si="46">B57*F57*H57*B$1/C57/B$1</f>
        <v>4.779166666666667E-2</v>
      </c>
      <c r="J57">
        <f>F57*B57*B$5*B$1/C57/1000</f>
        <v>3.3041</v>
      </c>
    </row>
    <row r="58" spans="1:10" x14ac:dyDescent="0.35">
      <c r="A58" s="2" t="s">
        <v>142</v>
      </c>
      <c r="B58" s="2">
        <v>0.25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7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0.13708333333333333</v>
      </c>
      <c r="J58">
        <f t="shared" ref="J58" si="48">F58*B58*B$5*B$1/C58/1000</f>
        <v>104.92749999999999</v>
      </c>
    </row>
    <row r="59" spans="1:10" x14ac:dyDescent="0.35">
      <c r="A59" s="2" t="s">
        <v>136</v>
      </c>
      <c r="B59" s="2">
        <v>0.02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 t="shared" ref="I59" si="49">B59*F59*H59*B$1/C59/B$1</f>
        <v>0.12761666666666666</v>
      </c>
      <c r="J59">
        <f>F59*B59*B$5*B$1/C59/1000</f>
        <v>5.5365999999999991</v>
      </c>
    </row>
    <row r="60" spans="1:10" x14ac:dyDescent="0.35">
      <c r="I60" s="29">
        <f>SUM(I56:I59)</f>
        <v>2.2224916666666665</v>
      </c>
    </row>
    <row r="61" spans="1:10" x14ac:dyDescent="0.35">
      <c r="A61" s="1" t="s">
        <v>198</v>
      </c>
      <c r="B61" s="1" t="s">
        <v>48</v>
      </c>
    </row>
    <row r="62" spans="1:10" x14ac:dyDescent="0.35">
      <c r="A62" s="2" t="s">
        <v>13</v>
      </c>
      <c r="B62" s="14">
        <v>398.61</v>
      </c>
    </row>
    <row r="63" spans="1:10" x14ac:dyDescent="0.35">
      <c r="A63" s="2" t="s">
        <v>142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" si="50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" si="51">F63*B63*B$5*B$1/C63/1000</f>
        <v>125.913</v>
      </c>
    </row>
    <row r="64" spans="1:10" x14ac:dyDescent="0.35">
      <c r="A64" s="2" t="s">
        <v>44</v>
      </c>
      <c r="B64" s="2">
        <v>0.02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 t="shared" ref="I64" si="52">B64*F64*H64*B$1/C64/B$1</f>
        <v>9.558333333333334E-2</v>
      </c>
      <c r="J64">
        <f>F64*B64*B$5*B$1/C64/1000</f>
        <v>6.6082000000000001</v>
      </c>
    </row>
    <row r="65" spans="1:10" x14ac:dyDescent="0.35">
      <c r="I65" s="29">
        <f>SUM(I63:I64)</f>
        <v>0.26008333333333333</v>
      </c>
    </row>
    <row r="66" spans="1:10" x14ac:dyDescent="0.35">
      <c r="A66" s="1" t="s">
        <v>198</v>
      </c>
      <c r="B66" s="1" t="s">
        <v>49</v>
      </c>
    </row>
    <row r="67" spans="1:10" x14ac:dyDescent="0.35">
      <c r="A67" s="2" t="s">
        <v>13</v>
      </c>
      <c r="B67" s="14">
        <v>213</v>
      </c>
    </row>
    <row r="68" spans="1:10" x14ac:dyDescent="0.35">
      <c r="A68" s="2" t="s">
        <v>103</v>
      </c>
      <c r="B68" s="2">
        <v>0.15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sand-lime brick</v>
      </c>
      <c r="E68">
        <f>INDEX('[1]Component wise inventories'!I$2:I$170,MATCH($A68,'[1]Component wise inventories'!$A$2:$A$170,0))</f>
        <v>1400</v>
      </c>
      <c r="F68">
        <f t="shared" ref="F68" si="53">E68</f>
        <v>1400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0.13800000000000001</v>
      </c>
      <c r="I68">
        <f>B68*F68*H68*B$1/C68/B$1</f>
        <v>0.48300000000000004</v>
      </c>
      <c r="J68">
        <f t="shared" ref="J68" si="54">F68*B68*B$5*B$1/C68/1000</f>
        <v>37.506</v>
      </c>
    </row>
    <row r="69" spans="1:10" x14ac:dyDescent="0.35">
      <c r="C69"/>
      <c r="D69"/>
      <c r="E69"/>
      <c r="F69"/>
      <c r="G69"/>
      <c r="H69"/>
      <c r="I69" s="29">
        <f>SUM(I68:I68)</f>
        <v>0.48300000000000004</v>
      </c>
      <c r="J69"/>
    </row>
    <row r="70" spans="1:10" x14ac:dyDescent="0.35">
      <c r="A70" s="1" t="s">
        <v>198</v>
      </c>
      <c r="B70" s="1" t="s">
        <v>50</v>
      </c>
    </row>
    <row r="71" spans="1:10" x14ac:dyDescent="0.35">
      <c r="A71" s="2" t="s">
        <v>13</v>
      </c>
      <c r="B71" s="14">
        <v>290.27999999999997</v>
      </c>
    </row>
    <row r="72" spans="1:10" x14ac:dyDescent="0.35">
      <c r="A72" s="2" t="s">
        <v>208</v>
      </c>
      <c r="B72" s="2">
        <v>0.16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Glued laminated timber, MF bonded, wet area</v>
      </c>
      <c r="E72">
        <f>INDEX('[1]Component wise inventories'!I$2:I$170,MATCH($A72,'[1]Component wise inventories'!$A$2:$A$170,0))</f>
        <v>470</v>
      </c>
      <c r="F72">
        <f t="shared" ref="F72" si="55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0.48499999999999999</v>
      </c>
      <c r="I72">
        <f>B72*F72*H72*B$1/C72/B$1</f>
        <v>0.60786666666666667</v>
      </c>
      <c r="J72">
        <f t="shared" ref="J72" si="56">F72*B72*B$5*B$1/C72/1000</f>
        <v>13.430719999999999</v>
      </c>
    </row>
    <row r="73" spans="1:10" x14ac:dyDescent="0.35">
      <c r="A73" s="2" t="s">
        <v>174</v>
      </c>
      <c r="B73" s="2">
        <v>0.03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gypsum-lime plaster</v>
      </c>
      <c r="E73">
        <f>INDEX('[1]Component wise inventories'!I$2:I$170,MATCH($A73,'[1]Component wise inventories'!$A$2:$A$170,0))</f>
        <v>925</v>
      </c>
      <c r="F73">
        <f>E73</f>
        <v>925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0.155</v>
      </c>
      <c r="I73">
        <f t="shared" ref="I73" si="57">B73*F73*H73*B$1/C73/B$1</f>
        <v>0.14337499999999997</v>
      </c>
      <c r="J73">
        <f>F73*B73*B$5*B$1/C73/1000</f>
        <v>9.9123000000000001</v>
      </c>
    </row>
    <row r="74" spans="1:10" x14ac:dyDescent="0.35">
      <c r="I74" s="29">
        <f>SUM(I72:I73)</f>
        <v>0.75124166666666659</v>
      </c>
    </row>
    <row r="75" spans="1:10" x14ac:dyDescent="0.35">
      <c r="A75" s="1" t="s">
        <v>198</v>
      </c>
      <c r="B75" s="1" t="s">
        <v>52</v>
      </c>
    </row>
    <row r="76" spans="1:10" x14ac:dyDescent="0.35">
      <c r="A76" s="2" t="s">
        <v>13</v>
      </c>
      <c r="B76" s="14">
        <v>204.3</v>
      </c>
    </row>
    <row r="77" spans="1:10" x14ac:dyDescent="0.35">
      <c r="A77" s="2" t="s">
        <v>205</v>
      </c>
      <c r="B77" s="2">
        <v>0.08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 t="shared" ref="F77" si="58"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>B77*F77*H77*B$1/C77/B$1</f>
        <v>0.55898666666666663</v>
      </c>
      <c r="J77">
        <f t="shared" ref="J77" si="59">F77*B77*B$5*B$1/C77/1000</f>
        <v>13.430719999999999</v>
      </c>
    </row>
    <row r="78" spans="1:10" x14ac:dyDescent="0.35">
      <c r="A78" s="2" t="s">
        <v>44</v>
      </c>
      <c r="B78" s="2">
        <v>0.01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gypsum-lime plaster</v>
      </c>
      <c r="E78">
        <f>INDEX('[1]Component wise inventories'!I$2:I$170,MATCH($A78,'[1]Component wise inventories'!$A$2:$A$170,0))</f>
        <v>925</v>
      </c>
      <c r="F78">
        <f>E78</f>
        <v>925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0.155</v>
      </c>
      <c r="I78">
        <f t="shared" ref="I78" si="60">B78*F78*H78*B$1/C78/B$1</f>
        <v>4.779166666666667E-2</v>
      </c>
      <c r="J78">
        <f>F78*B78*B$5*B$1/C78/1000</f>
        <v>3.3041</v>
      </c>
    </row>
    <row r="79" spans="1:10" x14ac:dyDescent="0.35">
      <c r="A79" s="15" t="s">
        <v>201</v>
      </c>
      <c r="B79" s="2">
        <v>0.26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glass wool</v>
      </c>
      <c r="E79">
        <f>INDEX('[1]Component wise inventories'!I$2:I$170,MATCH($A79,'[1]Component wise inventories'!$A$2:$A$170,0))</f>
        <v>30</v>
      </c>
      <c r="F79">
        <v>30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</f>
        <v>0.1469</v>
      </c>
      <c r="J79">
        <f t="shared" ref="J79" si="61">F79*B79*B$5*B$1/C79/1000</f>
        <v>1.3930800000000001</v>
      </c>
    </row>
    <row r="80" spans="1:10" x14ac:dyDescent="0.35">
      <c r="A80" s="15" t="s">
        <v>93</v>
      </c>
      <c r="B80" s="2">
        <v>6.2E-2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3-layer solid wood panel, PVAc bonded</v>
      </c>
      <c r="E80">
        <f>INDEX('[1]Component wise inventories'!I$2:I$170,MATCH($A80,'[1]Component wise inventories'!$A$2:$A$170,0))</f>
        <v>470</v>
      </c>
      <c r="F80">
        <f>E80</f>
        <v>470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0.52300000000000002</v>
      </c>
      <c r="I80">
        <f t="shared" ref="I80" si="62">B80*F80*H80*B$1/C80/B$1</f>
        <v>0.25400366666666668</v>
      </c>
      <c r="J80">
        <f>F80*B80*B$5*B$1/C80/1000</f>
        <v>5.2044039999999994</v>
      </c>
    </row>
    <row r="81" spans="1:16384" x14ac:dyDescent="0.35">
      <c r="I81" s="29">
        <f>SUM(I77:I80)</f>
        <v>1.007682</v>
      </c>
    </row>
    <row r="82" spans="1:16384" x14ac:dyDescent="0.35">
      <c r="A82" s="1" t="s">
        <v>198</v>
      </c>
      <c r="B82" s="1" t="s">
        <v>54</v>
      </c>
    </row>
    <row r="83" spans="1:16384" x14ac:dyDescent="0.35">
      <c r="A83" s="2" t="s">
        <v>13</v>
      </c>
      <c r="B83" s="9">
        <v>300</v>
      </c>
      <c r="C83"/>
      <c r="D83"/>
      <c r="E83"/>
      <c r="F83"/>
      <c r="G83"/>
      <c r="H83"/>
      <c r="I83"/>
      <c r="J83"/>
    </row>
    <row r="84" spans="1:16384" x14ac:dyDescent="0.35">
      <c r="A84" s="16" t="s">
        <v>199</v>
      </c>
      <c r="B84" s="2">
        <v>0.2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Glued laminated timber, UF bonded, dry area</v>
      </c>
      <c r="E84">
        <f>INDEX('[1]Component wise inventories'!I$2:I$170,MATCH($A84,'[1]Component wise inventories'!$A$2:$A$170,0))</f>
        <v>470</v>
      </c>
      <c r="F84">
        <f>E84</f>
        <v>470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0.44600000000000001</v>
      </c>
      <c r="I84">
        <f t="shared" ref="I84" si="63">B84*F84*H84*B$1/C84/B$1</f>
        <v>1.3974666666666666</v>
      </c>
      <c r="J84">
        <f>F84*B84*B$5*B$1/C84/1000</f>
        <v>33.576799999999999</v>
      </c>
    </row>
    <row r="85" spans="1:16384" x14ac:dyDescent="0.35">
      <c r="A85"/>
      <c r="B85"/>
      <c r="I85" s="29">
        <f>SUM(I84:I84)</f>
        <v>1.3974666666666666</v>
      </c>
    </row>
    <row r="86" spans="1:16384" x14ac:dyDescent="0.35">
      <c r="A86" s="1" t="s">
        <v>198</v>
      </c>
      <c r="B86" s="1" t="s">
        <v>209</v>
      </c>
    </row>
    <row r="87" spans="1:16384" x14ac:dyDescent="0.35">
      <c r="A87" s="2" t="s">
        <v>13</v>
      </c>
      <c r="B87" s="14">
        <v>57.9</v>
      </c>
    </row>
    <row r="88" spans="1:16384" x14ac:dyDescent="0.35">
      <c r="A88" s="2" t="s">
        <v>25</v>
      </c>
      <c r="B88" s="2">
        <v>0.13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Expanded polystyrene (EPS)</v>
      </c>
      <c r="E88">
        <f>INDEX('[1]Component wise inventories'!I$2:I$170,MATCH($A88,'[1]Component wise inventories'!$A$2:$A$170,0))</f>
        <v>30</v>
      </c>
      <c r="F88">
        <f t="shared" ref="F88" si="64">E88</f>
        <v>30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7.64</v>
      </c>
      <c r="I88">
        <f>B88*F88*H88*B$1/C88/B$1</f>
        <v>0.99320000000000008</v>
      </c>
      <c r="J88">
        <f t="shared" ref="J88" si="65">F88*B88*B$5*B$1/C88/1000</f>
        <v>1.3930800000000001</v>
      </c>
    </row>
    <row r="89" spans="1:16384" x14ac:dyDescent="0.35">
      <c r="A89" s="15" t="s">
        <v>200</v>
      </c>
      <c r="B89" s="2">
        <v>0.05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cement stone</v>
      </c>
      <c r="E89">
        <f>INDEX('[1]Component wise inventories'!I$2:I$170,MATCH($A89,'[1]Component wise inventories'!$A$2:$A$170,0))</f>
        <v>1700</v>
      </c>
      <c r="F89">
        <f>E89</f>
        <v>1700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0.129</v>
      </c>
      <c r="I89">
        <f t="shared" ref="I89" si="66">B89*F89*H89*B$1/C89/B$1</f>
        <v>0.18275</v>
      </c>
      <c r="J89">
        <f>F89*B89*B$5*B$1/C89/1000</f>
        <v>15.180999999999999</v>
      </c>
    </row>
    <row r="90" spans="1:16384" x14ac:dyDescent="0.35">
      <c r="A90" s="15" t="s">
        <v>201</v>
      </c>
      <c r="B90" s="2">
        <v>0.32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glass wool</v>
      </c>
      <c r="E90">
        <f>INDEX('[1]Component wise inventories'!I$2:I$170,MATCH($A90,'[1]Component wise inventories'!$A$2:$A$170,0))</f>
        <v>30</v>
      </c>
      <c r="F90"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1.1299999999999999</v>
      </c>
      <c r="I90">
        <f>B90*F90*H90*B$1/C90/B$1</f>
        <v>0.18079999999999996</v>
      </c>
      <c r="J90">
        <f t="shared" ref="J90" si="67">F90*B90*B$5*B$1/C90/1000</f>
        <v>1.7145599999999999</v>
      </c>
    </row>
    <row r="91" spans="1:16384" x14ac:dyDescent="0.35">
      <c r="A91" s="15" t="s">
        <v>93</v>
      </c>
      <c r="B91" s="2">
        <v>6.2E-2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3-layer solid wood panel, PVAc bonded</v>
      </c>
      <c r="E91">
        <f>INDEX('[1]Component wise inventories'!I$2:I$170,MATCH($A91,'[1]Component wise inventories'!$A$2:$A$170,0))</f>
        <v>470</v>
      </c>
      <c r="F91">
        <f>E91</f>
        <v>470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0.52300000000000002</v>
      </c>
      <c r="I91">
        <f t="shared" ref="I91" si="68">B91*F91*H91*B$1/C91/B$1</f>
        <v>0.25400366666666668</v>
      </c>
      <c r="J91">
        <f>F91*B91*B$5*B$1/C91/1000</f>
        <v>5.2044039999999994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  <c r="WVZ91"/>
      <c r="WWA91"/>
      <c r="WWB91"/>
      <c r="WWC91"/>
      <c r="WWD91"/>
      <c r="WWE91"/>
      <c r="WWF91"/>
      <c r="WWG91"/>
      <c r="WWH91"/>
      <c r="WWI91"/>
      <c r="WWJ91"/>
      <c r="WWK91"/>
      <c r="WWL91"/>
      <c r="WWM91"/>
      <c r="WWN91"/>
      <c r="WWO91"/>
      <c r="WWP91"/>
      <c r="WWQ91"/>
      <c r="WWR91"/>
      <c r="WWS91"/>
      <c r="WWT91"/>
      <c r="WWU91"/>
      <c r="WWV91"/>
      <c r="WWW91"/>
      <c r="WWX91"/>
      <c r="WWY91"/>
      <c r="WWZ91"/>
      <c r="WXA91"/>
      <c r="WXB91"/>
      <c r="WXC91"/>
      <c r="WXD91"/>
      <c r="WXE91"/>
      <c r="WXF91"/>
      <c r="WXG91"/>
      <c r="WXH91"/>
      <c r="WXI91"/>
      <c r="WXJ91"/>
      <c r="WXK91"/>
      <c r="WXL91"/>
      <c r="WXM91"/>
      <c r="WXN91"/>
      <c r="WXO91"/>
      <c r="WXP91"/>
      <c r="WXQ91"/>
      <c r="WXR91"/>
      <c r="WXS91"/>
      <c r="WXT91"/>
      <c r="WXU91"/>
      <c r="WXV91"/>
      <c r="WXW91"/>
      <c r="WXX91"/>
      <c r="WXY91"/>
      <c r="WXZ91"/>
      <c r="WYA91"/>
      <c r="WYB91"/>
      <c r="WYC91"/>
      <c r="WYD91"/>
      <c r="WYE91"/>
      <c r="WYF91"/>
      <c r="WYG91"/>
      <c r="WYH91"/>
      <c r="WYI91"/>
      <c r="WYJ91"/>
      <c r="WYK91"/>
      <c r="WYL91"/>
      <c r="WYM91"/>
      <c r="WYN91"/>
      <c r="WYO91"/>
      <c r="WYP91"/>
      <c r="WYQ91"/>
      <c r="WYR91"/>
      <c r="WYS91"/>
      <c r="WYT91"/>
      <c r="WYU91"/>
      <c r="WYV91"/>
      <c r="WYW91"/>
      <c r="WYX91"/>
      <c r="WYY91"/>
      <c r="WYZ91"/>
      <c r="WZA91"/>
      <c r="WZB91"/>
      <c r="WZC91"/>
      <c r="WZD91"/>
      <c r="WZE91"/>
      <c r="WZF91"/>
      <c r="WZG91"/>
      <c r="WZH91"/>
      <c r="WZI91"/>
      <c r="WZJ91"/>
      <c r="WZK91"/>
      <c r="WZL91"/>
      <c r="WZM91"/>
      <c r="WZN91"/>
      <c r="WZO91"/>
      <c r="WZP91"/>
      <c r="WZQ91"/>
      <c r="WZR91"/>
      <c r="WZS91"/>
      <c r="WZT91"/>
      <c r="WZU91"/>
      <c r="WZV91"/>
      <c r="WZW91"/>
      <c r="WZX91"/>
      <c r="WZY91"/>
      <c r="WZZ91"/>
      <c r="XAA91"/>
      <c r="XAB91"/>
      <c r="XAC91"/>
      <c r="XAD91"/>
      <c r="XAE91"/>
      <c r="XAF91"/>
      <c r="XAG91"/>
      <c r="XAH91"/>
      <c r="XAI91"/>
      <c r="XAJ91"/>
      <c r="XAK91"/>
      <c r="XAL91"/>
      <c r="XAM91"/>
      <c r="XAN91"/>
      <c r="XAO91"/>
      <c r="XAP91"/>
      <c r="XAQ91"/>
      <c r="XAR91"/>
      <c r="XAS91"/>
      <c r="XAT91"/>
      <c r="XAU91"/>
      <c r="XAV91"/>
      <c r="XAW91"/>
      <c r="XAX91"/>
      <c r="XAY91"/>
      <c r="XAZ91"/>
      <c r="XBA91"/>
      <c r="XBB91"/>
      <c r="XBC91"/>
      <c r="XBD91"/>
      <c r="XBE91"/>
      <c r="XBF91"/>
      <c r="XBG91"/>
      <c r="XBH91"/>
      <c r="XBI91"/>
      <c r="XBJ91"/>
      <c r="XBK91"/>
      <c r="XBL91"/>
      <c r="XBM91"/>
      <c r="XBN91"/>
      <c r="XBO91"/>
      <c r="XBP91"/>
      <c r="XBQ91"/>
      <c r="XBR91"/>
      <c r="XBS91"/>
      <c r="XBT91"/>
      <c r="XBU91"/>
      <c r="XBV91"/>
      <c r="XBW91"/>
      <c r="XBX91"/>
      <c r="XBY91"/>
      <c r="XBZ91"/>
      <c r="XCA91"/>
      <c r="XCB91"/>
      <c r="XCC91"/>
      <c r="XCD91"/>
      <c r="XCE91"/>
      <c r="XCF91"/>
      <c r="XCG91"/>
      <c r="XCH91"/>
      <c r="XCI91"/>
      <c r="XCJ91"/>
      <c r="XCK91"/>
      <c r="XCL91"/>
      <c r="XCM91"/>
      <c r="XCN91"/>
      <c r="XCO91"/>
      <c r="XCP91"/>
      <c r="XCQ91"/>
      <c r="XCR91"/>
      <c r="XCS91"/>
      <c r="XCT91"/>
      <c r="XCU91"/>
      <c r="XCV91"/>
      <c r="XCW91"/>
      <c r="XCX91"/>
      <c r="XCY91"/>
      <c r="XCZ91"/>
      <c r="XDA91"/>
      <c r="XDB91"/>
      <c r="XDC91"/>
      <c r="XDD91"/>
      <c r="XDE91"/>
      <c r="XDF91"/>
      <c r="XDG91"/>
      <c r="XDH91"/>
      <c r="XDI91"/>
      <c r="XDJ91"/>
      <c r="XDK91"/>
      <c r="XDL91"/>
      <c r="XDM91"/>
      <c r="XDN91"/>
      <c r="XDO91"/>
      <c r="XDP91"/>
      <c r="XDQ91"/>
      <c r="XDR91"/>
      <c r="XDS91"/>
      <c r="XDT91"/>
      <c r="XDU91"/>
      <c r="XDV91"/>
      <c r="XDW91"/>
      <c r="XDX91"/>
      <c r="XDY91"/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16384" x14ac:dyDescent="0.35">
      <c r="I92" s="29">
        <f>SUM(I88:I91)</f>
        <v>1.6107536666666666</v>
      </c>
    </row>
    <row r="93" spans="1:16384" x14ac:dyDescent="0.35">
      <c r="A93" s="1" t="s">
        <v>198</v>
      </c>
      <c r="B93" s="1" t="s">
        <v>210</v>
      </c>
    </row>
    <row r="94" spans="1:16384" x14ac:dyDescent="0.35">
      <c r="A94" s="2" t="s">
        <v>193</v>
      </c>
      <c r="B94" s="2">
        <v>0.26</v>
      </c>
      <c r="C94">
        <f>INDEX('[1]Component wise inventories'!B$2:B$170,MATCH($A94,'[1]Component wise inventories'!$A$2:$A$170,0))</f>
        <v>60</v>
      </c>
      <c r="D94" t="str">
        <f>INDEX('[1]Component wise inventories'!H$2:H$170,MATCH($A94,'[1]Component wise inventories'!$A$2:$A$170,0))</f>
        <v>Precast concrete part, normal concrete, ex works</v>
      </c>
      <c r="E94">
        <f>INDEX('[1]Component wise inventories'!I$2:I$170,MATCH($A94,'[1]Component wise inventories'!$A$2:$A$170,0))</f>
        <v>2500</v>
      </c>
      <c r="F94">
        <f t="shared" ref="F94" si="69">E94</f>
        <v>2500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0.17199999999999999</v>
      </c>
      <c r="I94">
        <f>B94*F94*H94*B$1/C94/B$1</f>
        <v>1.8633333333333333</v>
      </c>
      <c r="J94">
        <f t="shared" ref="J94" si="70">F94*B94*B$5*B$1/C94/1000</f>
        <v>116.09</v>
      </c>
    </row>
    <row r="95" spans="1:16384" x14ac:dyDescent="0.35">
      <c r="C95"/>
      <c r="D95"/>
      <c r="E95"/>
      <c r="F95"/>
      <c r="G95"/>
      <c r="H95"/>
      <c r="I95" s="29">
        <f>SUM(I94:I94)</f>
        <v>1.8633333333333333</v>
      </c>
      <c r="J95"/>
    </row>
    <row r="96" spans="1:16384" x14ac:dyDescent="0.35">
      <c r="A96" s="1" t="s">
        <v>198</v>
      </c>
      <c r="B96" s="1" t="s">
        <v>211</v>
      </c>
    </row>
    <row r="97" spans="1:11" x14ac:dyDescent="0.35">
      <c r="A97" s="2" t="s">
        <v>212</v>
      </c>
      <c r="B97" s="2">
        <v>9.9</v>
      </c>
      <c r="C97">
        <f>INDEX('[1]Component wise inventories'!B$2:B$170,MATCH($A97,'[1]Component wise inventories'!$A$2:$A$170,0))</f>
        <v>30</v>
      </c>
      <c r="D97" t="str">
        <f>INDEX('[1]Component wise inventories'!H$2:H$170,MATCH($A97,'[1]Component wise inventories'!$A$2:$A$170,0))</f>
        <v>Solid wood spruce / fir / larch, air dried, planed</v>
      </c>
      <c r="E97">
        <f>INDEX('[1]Component wise inventories'!I$2:I$170,MATCH($A97,'[1]Component wise inventories'!$A$2:$A$170,0))</f>
        <v>485</v>
      </c>
      <c r="F97">
        <f t="shared" ref="F97" si="71">E97</f>
        <v>485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0.125</v>
      </c>
      <c r="I97">
        <f>B97*F97*H97*B$1/C97/B$1</f>
        <v>20.006250000000001</v>
      </c>
      <c r="J97">
        <f t="shared" ref="J97" si="72">F97*B97*B$5*B$1/C97/1000</f>
        <v>1715.0958000000001</v>
      </c>
    </row>
    <row r="98" spans="1:11" x14ac:dyDescent="0.35">
      <c r="C98"/>
      <c r="D98"/>
      <c r="E98"/>
      <c r="F98"/>
      <c r="G98"/>
      <c r="H98"/>
      <c r="I98" s="29">
        <f>SUM(I97:I97)</f>
        <v>20.006250000000001</v>
      </c>
      <c r="J98"/>
    </row>
    <row r="99" spans="1:11" x14ac:dyDescent="0.35">
      <c r="A99" s="1" t="s">
        <v>198</v>
      </c>
      <c r="B99" s="1" t="s">
        <v>61</v>
      </c>
    </row>
    <row r="100" spans="1:11" x14ac:dyDescent="0.35">
      <c r="A100" s="1" t="s">
        <v>13</v>
      </c>
      <c r="B100" s="1">
        <v>6</v>
      </c>
    </row>
    <row r="101" spans="1:11" x14ac:dyDescent="0.35">
      <c r="A101" s="1" t="s">
        <v>213</v>
      </c>
      <c r="B101" s="1"/>
      <c r="C101">
        <f>INDEX('[1]Component wise inventories'!B$2:B$205,MATCH($A101,'[1]Component wise inventories'!$A$2:$A$205,0))</f>
        <v>30</v>
      </c>
      <c r="D101" t="str">
        <f>INDEX('[1]Component wise inventories'!H$2:H$205,MATCH($A101,'[1]Component wise inventories'!$A$2:$A$205,0))</f>
        <v>Exterior door, wood, glass insert</v>
      </c>
      <c r="E101" t="str">
        <f>INDEX('[1]Component wise inventories'!I$2:I$205,MATCH($A101,'[1]Component wise inventories'!$A$2:$A$205,0))</f>
        <v xml:space="preserve">- </v>
      </c>
      <c r="F101" t="str">
        <f>E101</f>
        <v xml:space="preserve">- </v>
      </c>
      <c r="G101" t="str">
        <f>INDEX('[1]Component wise inventories'!J$2:J$205,MATCH($A101,'[1]Component wise inventories'!$A$2:$A$205,0))</f>
        <v xml:space="preserve">m2 </v>
      </c>
      <c r="H101">
        <f>INDEX('[1]Component wise inventories'!K$2:K$205,MATCH($A101,'[1]Component wise inventories'!$A$2:$A$205,0))</f>
        <v>97.7</v>
      </c>
      <c r="I101" s="19">
        <f>H101*B$1/C101/B$1*B100/B113</f>
        <v>1.7416882075051252E-2</v>
      </c>
    </row>
    <row r="102" spans="1:11" x14ac:dyDescent="0.35">
      <c r="A102" s="1"/>
      <c r="B102" s="1"/>
    </row>
    <row r="103" spans="1:11" x14ac:dyDescent="0.35">
      <c r="A103" s="1" t="s">
        <v>198</v>
      </c>
      <c r="B103" s="1" t="s">
        <v>181</v>
      </c>
    </row>
    <row r="104" spans="1:11" x14ac:dyDescent="0.35">
      <c r="A104" s="1" t="s">
        <v>64</v>
      </c>
      <c r="B104" s="1">
        <v>303</v>
      </c>
    </row>
    <row r="105" spans="1:11" x14ac:dyDescent="0.35">
      <c r="A105" s="1" t="s">
        <v>65</v>
      </c>
      <c r="B105" s="1"/>
      <c r="C105">
        <f>INDEX('[1]Component wise inventories'!B$2:B$194,MATCH($A105,'[1]Component wise inventories'!$A$2:$A$189,0))</f>
        <v>30</v>
      </c>
      <c r="D105" t="str">
        <f>INDEX('[1]Component wise inventories'!H$2:H$194,MATCH($A105,'[1]Component wise inventories'!$A$2:$A$189,0))</f>
        <v>'window frame production, wood-metal, U=1.6 W/m2K' (kilogram, RoW, None)</v>
      </c>
      <c r="E105">
        <f>INDEX('[1]Component wise inventories'!I$2:I$194,MATCH($A105,'[1]Component wise inventories'!$A$2:$A$189,0))</f>
        <v>83.4</v>
      </c>
      <c r="F105">
        <f>E105</f>
        <v>83.4</v>
      </c>
      <c r="G105" t="str">
        <f>INDEX('[1]Component wise inventories'!J$2:J$194,MATCH($A105,'[1]Component wise inventories'!$A$2:$A$189,0))</f>
        <v>kg</v>
      </c>
      <c r="H105">
        <f>INDEX('[1]Component wise inventories'!K$2:K$194,MATCH($A105,'[1]Component wise inventories'!$A$2:$A$189,0))</f>
        <v>0.13719999999999999</v>
      </c>
      <c r="I105">
        <f>F105*H105*B$1/C105/B$1*K105</f>
        <v>7.6283199999999995E-2</v>
      </c>
      <c r="J105"/>
      <c r="K105" s="23">
        <v>0.2</v>
      </c>
    </row>
    <row r="106" spans="1:11" x14ac:dyDescent="0.35">
      <c r="A106" s="1"/>
      <c r="B106" s="1"/>
      <c r="C106">
        <v>30</v>
      </c>
      <c r="D106" t="s">
        <v>113</v>
      </c>
      <c r="E106" t="s">
        <v>110</v>
      </c>
      <c r="F106" t="s">
        <v>110</v>
      </c>
      <c r="G106" t="s">
        <v>111</v>
      </c>
      <c r="H106" s="22">
        <v>58</v>
      </c>
      <c r="I106">
        <f>H106*B$1/C106/B$1*K106</f>
        <v>1.5466666666666669</v>
      </c>
      <c r="J106"/>
      <c r="K106" s="23">
        <v>0.8</v>
      </c>
    </row>
    <row r="107" spans="1:11" x14ac:dyDescent="0.35">
      <c r="A107" s="1" t="s">
        <v>198</v>
      </c>
      <c r="B107" s="1" t="s">
        <v>182</v>
      </c>
      <c r="C107" s="11"/>
      <c r="D107" s="11"/>
      <c r="E107" s="11"/>
      <c r="F107" s="11"/>
      <c r="G107" s="11"/>
      <c r="H107" s="11"/>
      <c r="I107" s="19">
        <f>SUM(I105:I106)</f>
        <v>1.6229498666666669</v>
      </c>
      <c r="J107" s="11"/>
      <c r="K107" s="11"/>
    </row>
    <row r="108" spans="1:11" x14ac:dyDescent="0.35">
      <c r="A108" s="1" t="s">
        <v>64</v>
      </c>
      <c r="B108" s="1">
        <v>2.5499999999999998</v>
      </c>
    </row>
    <row r="109" spans="1:11" x14ac:dyDescent="0.35">
      <c r="A109" s="1" t="s">
        <v>65</v>
      </c>
      <c r="B109" s="1"/>
      <c r="C109">
        <f>INDEX('[1]Component wise inventories'!B$2:B$194,MATCH($A109,'[1]Component wise inventories'!$A$2:$A$189,0))</f>
        <v>30</v>
      </c>
      <c r="D109" t="str">
        <f>INDEX('[1]Component wise inventories'!H$2:H$194,MATCH($A109,'[1]Component wise inventories'!$A$2:$A$189,0))</f>
        <v>'window frame production, wood-metal, U=1.6 W/m2K' (kilogram, RoW, None)</v>
      </c>
      <c r="E109">
        <f>INDEX('[1]Component wise inventories'!I$2:I$194,MATCH($A109,'[1]Component wise inventories'!$A$2:$A$189,0))</f>
        <v>83.4</v>
      </c>
      <c r="F109">
        <f>E109</f>
        <v>83.4</v>
      </c>
      <c r="G109" t="str">
        <f>INDEX('[1]Component wise inventories'!J$2:J$194,MATCH($A109,'[1]Component wise inventories'!$A$2:$A$189,0))</f>
        <v>kg</v>
      </c>
      <c r="H109">
        <f>INDEX('[1]Component wise inventories'!K$2:K$194,MATCH($A109,'[1]Component wise inventories'!$A$2:$A$189,0))</f>
        <v>0.13719999999999999</v>
      </c>
      <c r="I109">
        <f>F109*H109*B$1/C109/B$1*K109</f>
        <v>7.6283199999999995E-2</v>
      </c>
      <c r="J109"/>
      <c r="K109" s="23">
        <v>0.2</v>
      </c>
    </row>
    <row r="110" spans="1:11" x14ac:dyDescent="0.35">
      <c r="C110">
        <v>30</v>
      </c>
      <c r="D110" t="s">
        <v>113</v>
      </c>
      <c r="E110" t="s">
        <v>110</v>
      </c>
      <c r="F110" t="s">
        <v>110</v>
      </c>
      <c r="G110" t="s">
        <v>111</v>
      </c>
      <c r="H110" s="22">
        <v>58</v>
      </c>
      <c r="I110">
        <f>H110*B$1/C110/B$1*K110</f>
        <v>1.5466666666666669</v>
      </c>
      <c r="J110"/>
      <c r="K110" s="23">
        <v>0.8</v>
      </c>
    </row>
    <row r="111" spans="1:11" x14ac:dyDescent="0.35">
      <c r="A111" s="1" t="s">
        <v>198</v>
      </c>
      <c r="B111" s="1" t="s">
        <v>66</v>
      </c>
      <c r="C111" s="11"/>
      <c r="D111" s="11"/>
      <c r="E111" s="11"/>
      <c r="F111" s="11"/>
      <c r="G111" s="11"/>
      <c r="H111" s="11"/>
      <c r="I111" s="19">
        <f>SUM(I109:I110)</f>
        <v>1.6229498666666669</v>
      </c>
      <c r="J111" s="11"/>
      <c r="K111" s="11"/>
    </row>
    <row r="112" spans="1:11" x14ac:dyDescent="0.35">
      <c r="A112" s="1" t="s">
        <v>67</v>
      </c>
      <c r="B112" s="1">
        <v>6</v>
      </c>
    </row>
    <row r="113" spans="1:10" x14ac:dyDescent="0.35">
      <c r="A113" s="1" t="s">
        <v>68</v>
      </c>
      <c r="B113" s="1">
        <v>1121.9000000000001</v>
      </c>
    </row>
    <row r="114" spans="1:10" x14ac:dyDescent="0.35">
      <c r="A114" s="1" t="s">
        <v>69</v>
      </c>
      <c r="B114"/>
      <c r="C114"/>
      <c r="D114" t="str">
        <f>INDEX('[1]Component wise inventories'!H$2:H$194,MATCH($A114,'[1]Component wise inventories'!$A$2:$A$189,0))</f>
        <v>'market for electricity, low voltage'</v>
      </c>
      <c r="E114">
        <f>INDEX('[1]Component wise inventories'!I$2:I$194,MATCH($A114,'[1]Component wise inventories'!$A$2:$A$189,0))</f>
        <v>0</v>
      </c>
      <c r="F114">
        <f>E114</f>
        <v>0</v>
      </c>
      <c r="G114" t="str">
        <f>INDEX('[1]Component wise inventories'!J$2:J$194,MATCH($A114,'[1]Component wise inventories'!$A$2:$A$189,0))</f>
        <v>kWh</v>
      </c>
      <c r="H114">
        <f>INDEX('[1]Component wise inventories'!K$2:K$194,MATCH($A114,'[1]Component wise inventories'!$A$2:$A$189,0))</f>
        <v>4.4990000000000002E-2</v>
      </c>
      <c r="I114" s="19">
        <f>H114*B112*3500/B113</f>
        <v>0.8421338800249577</v>
      </c>
    </row>
    <row r="115" spans="1:10" x14ac:dyDescent="0.35">
      <c r="A115" s="1"/>
      <c r="B115" s="1"/>
    </row>
    <row r="116" spans="1:10" x14ac:dyDescent="0.35">
      <c r="A116" s="1"/>
      <c r="B116" s="1"/>
    </row>
    <row r="117" spans="1:10" x14ac:dyDescent="0.35">
      <c r="A117" s="1" t="s">
        <v>198</v>
      </c>
      <c r="B117" s="1" t="s">
        <v>70</v>
      </c>
    </row>
    <row r="118" spans="1:10" x14ac:dyDescent="0.35">
      <c r="A118" s="1" t="s">
        <v>71</v>
      </c>
      <c r="B118" s="1">
        <v>75</v>
      </c>
    </row>
    <row r="119" spans="1:10" x14ac:dyDescent="0.35">
      <c r="A119" s="1" t="s">
        <v>72</v>
      </c>
      <c r="B119" s="11" t="s">
        <v>214</v>
      </c>
    </row>
    <row r="120" spans="1:10" x14ac:dyDescent="0.35">
      <c r="A120" s="1" t="s">
        <v>74</v>
      </c>
      <c r="B120" s="11" t="s">
        <v>214</v>
      </c>
      <c r="C120"/>
      <c r="D120" t="str">
        <f>INDEX('[1]Component wise inventories'!H$2:H$205,MATCH($B120,'[1]Component wise inventories'!$A$2:$A$205,0))</f>
        <v>heat production, borehole heat exchanger, brine-water heat pump 10kW</v>
      </c>
      <c r="E120">
        <f>INDEX('[1]Component wise inventories'!I$2:I$205,MATCH($B120,'[1]Component wise inventories'!$A$2:$A$205,0))</f>
        <v>0</v>
      </c>
      <c r="F120">
        <f>E120</f>
        <v>0</v>
      </c>
      <c r="G120" t="str">
        <f>INDEX('[1]Component wise inventories'!J$2:J$205,MATCH($B120,'[1]Component wise inventories'!$A$2:$A$205,0))</f>
        <v>megajoule</v>
      </c>
      <c r="H120">
        <f>INDEX('[1]Component wise inventories'!K$2:K$205,MATCH($B120,'[1]Component wise inventories'!$A$2:$A$205,0))</f>
        <v>8.2799999999999992E-3</v>
      </c>
      <c r="I120" s="19">
        <f>H120*B118</f>
        <v>0.62099999999999989</v>
      </c>
    </row>
    <row r="121" spans="1:10" x14ac:dyDescent="0.35">
      <c r="A121" s="1"/>
      <c r="B121" s="4" t="s">
        <v>75</v>
      </c>
    </row>
    <row r="122" spans="1:10" x14ac:dyDescent="0.35">
      <c r="A122" s="1"/>
      <c r="B122" s="1"/>
    </row>
    <row r="123" spans="1:10" x14ac:dyDescent="0.35">
      <c r="A123" s="1" t="s">
        <v>198</v>
      </c>
      <c r="B123" s="11" t="s">
        <v>76</v>
      </c>
      <c r="C123"/>
      <c r="D123"/>
      <c r="E123"/>
      <c r="F123"/>
      <c r="G123"/>
      <c r="H123"/>
      <c r="J123">
        <f>SUM(J29:J122)*50*2</f>
        <v>259783.04078000001</v>
      </c>
    </row>
    <row r="124" spans="1:10" x14ac:dyDescent="0.35">
      <c r="A124" s="1"/>
      <c r="B124" s="11" t="s">
        <v>77</v>
      </c>
      <c r="C124"/>
      <c r="D124" t="str">
        <f>INDEX('[1]Component wise inventories'!H$2:H$205,MATCH($B124,'[1]Component wise inventories'!$A$2:$A$205,0))</f>
        <v>'market for transport, freight, lorry 28 metric ton, fatty acid methyl ester 100%' (ton kilometer, CH, None)</v>
      </c>
      <c r="E124">
        <f>INDEX('[1]Component wise inventories'!I$2:I$205,MATCH($B124,'[1]Component wise inventories'!$A$2:$A$205,0))</f>
        <v>0</v>
      </c>
      <c r="F124">
        <f>E124</f>
        <v>0</v>
      </c>
      <c r="G124">
        <f>INDEX('[1]Component wise inventories'!J$2:J$205,MATCH($B124,'[1]Component wise inventories'!$A$2:$A$205,0))</f>
        <v>0</v>
      </c>
      <c r="H124">
        <f>INDEX('[1]Component wise inventories'!K$2:K$205,MATCH($B124,'[1]Component wise inventories'!$A$2:$A$205,0))</f>
        <v>0.11509999999999999</v>
      </c>
      <c r="I124" s="24">
        <f>J123*H124/B$1/B113</f>
        <v>0.44420221638556612</v>
      </c>
    </row>
    <row r="126" spans="1:10" s="11" customFormat="1" x14ac:dyDescent="0.35">
      <c r="A126" s="11" t="s">
        <v>11</v>
      </c>
      <c r="B126" s="11" t="s">
        <v>265</v>
      </c>
    </row>
    <row r="127" spans="1:10" s="11" customFormat="1" x14ac:dyDescent="0.35">
      <c r="A127" s="11" t="s">
        <v>275</v>
      </c>
      <c r="B127" s="11">
        <v>70.680000000000007</v>
      </c>
    </row>
    <row r="128" spans="1:10" s="11" customFormat="1" x14ac:dyDescent="0.35">
      <c r="A128" s="11" t="s">
        <v>270</v>
      </c>
      <c r="B128" s="5" t="s">
        <v>282</v>
      </c>
      <c r="D128" t="str">
        <f>INDEX('[1]Component wise inventories'!H$2:H$221,MATCH($B128,'[1]Component wise inventories'!$A$2:$A$221,0))</f>
        <v>heat production, borehole heat exchanger, brine-water heat pump 10kW</v>
      </c>
      <c r="E128">
        <f>INDEX('[1]Component wise inventories'!I$2:I$221,MATCH($B128,'[1]Component wise inventories'!$A$2:$A$221,0))</f>
        <v>0</v>
      </c>
      <c r="F128">
        <f>E128</f>
        <v>0</v>
      </c>
      <c r="G128" t="str">
        <f>INDEX('[1]Component wise inventories'!J$2:J$221,MATCH($B128,'[1]Component wise inventories'!$A$2:$A$221,0))</f>
        <v>megajoule</v>
      </c>
      <c r="H128">
        <f>INDEX('[1]Component wise inventories'!K$2:K$221,MATCH($B128,'[1]Component wise inventories'!$A$2:$A$221,0))</f>
        <v>8.2799999999999992E-3</v>
      </c>
      <c r="I128" s="19">
        <f>H128*B127</f>
        <v>0.58523040000000004</v>
      </c>
    </row>
    <row r="129" spans="1:10" customFormat="1" x14ac:dyDescent="0.35">
      <c r="A129" s="5" t="s">
        <v>271</v>
      </c>
      <c r="B129" s="5" t="s">
        <v>155</v>
      </c>
      <c r="C129" s="5"/>
      <c r="D129" s="5"/>
      <c r="E129" s="5"/>
      <c r="F129" s="5"/>
      <c r="G129" s="5"/>
      <c r="H129" s="5"/>
      <c r="I129" s="5"/>
      <c r="J129" s="5"/>
    </row>
    <row r="130" spans="1:10" customFormat="1" ht="43.5" x14ac:dyDescent="0.35">
      <c r="A130" s="5" t="s">
        <v>274</v>
      </c>
      <c r="B130" s="4" t="s">
        <v>283</v>
      </c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35">
      <c r="A132" s="11" t="s">
        <v>11</v>
      </c>
      <c r="B132" s="56" t="s">
        <v>293</v>
      </c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35">
      <c r="A133" s="11" t="s">
        <v>290</v>
      </c>
      <c r="B133" s="5">
        <v>24</v>
      </c>
      <c r="C133" s="5"/>
      <c r="D133" s="5"/>
      <c r="E133" s="5"/>
      <c r="F133" s="5"/>
      <c r="G133" s="5"/>
      <c r="H133" s="5"/>
      <c r="I133" s="5"/>
      <c r="J133" s="5"/>
    </row>
    <row r="134" spans="1:10" customFormat="1" x14ac:dyDescent="0.35">
      <c r="A134" s="11" t="s">
        <v>69</v>
      </c>
      <c r="B134" s="5"/>
      <c r="C134" s="5"/>
      <c r="D134" t="str">
        <f>INDEX('[1]Component wise inventories'!H$2:H$194,MATCH($A134,'[1]Component wise inventories'!$A$2:$A$189,0))</f>
        <v>'market for electricity, low voltage'</v>
      </c>
      <c r="E134">
        <f>INDEX('[1]Component wise inventories'!I$2:I$194,MATCH($A134,'[1]Component wise inventories'!$A$2:$A$189,0))</f>
        <v>0</v>
      </c>
      <c r="F134">
        <f>E134</f>
        <v>0</v>
      </c>
      <c r="G134" t="str">
        <f>INDEX('[1]Component wise inventories'!J$2:J$194,MATCH($A134,'[1]Component wise inventories'!$A$2:$A$189,0))</f>
        <v>kWh</v>
      </c>
      <c r="H134">
        <f>INDEX('[1]Component wise inventories'!K$2:K$194,MATCH($A134,'[1]Component wise inventories'!$A$2:$A$189,0))</f>
        <v>4.4990000000000002E-2</v>
      </c>
      <c r="I134" s="19">
        <f>H134*B133</f>
        <v>1.0797600000000001</v>
      </c>
      <c r="J134" s="5"/>
    </row>
    <row r="135" spans="1:10" customForma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customFormat="1" x14ac:dyDescent="0.35">
      <c r="A136" s="5"/>
      <c r="B136" s="6" t="s">
        <v>118</v>
      </c>
      <c r="C136" s="6" t="s">
        <v>119</v>
      </c>
      <c r="D136" s="5"/>
      <c r="E136" s="5"/>
      <c r="F136" s="5"/>
      <c r="G136" s="5"/>
      <c r="H136" s="5"/>
      <c r="I136" s="5"/>
      <c r="J136" s="5"/>
    </row>
    <row r="137" spans="1:10" customFormat="1" x14ac:dyDescent="0.35">
      <c r="A137" s="5" t="s">
        <v>80</v>
      </c>
      <c r="B137" s="7">
        <v>0.90400000000000003</v>
      </c>
      <c r="C137" s="7">
        <f>AVERAGE(I14,I23)</f>
        <v>1.8629440500000001</v>
      </c>
      <c r="D137" s="5"/>
      <c r="E137" s="5"/>
      <c r="F137" s="5"/>
      <c r="G137" s="5"/>
      <c r="H137" s="5"/>
      <c r="I137" s="5"/>
      <c r="J137" s="5"/>
    </row>
    <row r="138" spans="1:10" customFormat="1" x14ac:dyDescent="0.35">
      <c r="A138" s="5" t="s">
        <v>120</v>
      </c>
      <c r="B138" s="7">
        <v>1.53</v>
      </c>
      <c r="C138" s="7">
        <f>AVERAGE(I32,I40)</f>
        <v>1.5079139333333336</v>
      </c>
      <c r="D138" s="5"/>
      <c r="E138" s="5"/>
      <c r="F138" s="5"/>
      <c r="G138" s="5"/>
      <c r="H138" s="5"/>
      <c r="I138" s="5"/>
      <c r="J138" s="5"/>
    </row>
    <row r="139" spans="1:10" customFormat="1" x14ac:dyDescent="0.35">
      <c r="A139" s="5" t="s">
        <v>121</v>
      </c>
      <c r="B139" s="7">
        <v>2.62</v>
      </c>
      <c r="C139" s="7">
        <f>AVERAGE(I48,I53,I60)</f>
        <v>3.1509243888888889</v>
      </c>
      <c r="D139" s="5"/>
      <c r="E139" s="5"/>
      <c r="F139" s="5"/>
      <c r="G139" s="5"/>
      <c r="H139" s="5"/>
      <c r="I139" s="5"/>
      <c r="J139" s="5"/>
    </row>
    <row r="140" spans="1:10" customFormat="1" x14ac:dyDescent="0.35">
      <c r="A140" s="5" t="s">
        <v>122</v>
      </c>
      <c r="B140" s="7">
        <v>0.89100000000000001</v>
      </c>
      <c r="C140" s="7">
        <f>AVERAGE(I65,I69,I74)</f>
        <v>0.49810833333333332</v>
      </c>
      <c r="D140" s="5"/>
      <c r="E140" s="5"/>
      <c r="F140" s="5"/>
      <c r="G140" s="5"/>
      <c r="H140" s="5"/>
      <c r="I140" s="5"/>
      <c r="J140" s="5"/>
    </row>
    <row r="141" spans="1:10" customFormat="1" x14ac:dyDescent="0.35">
      <c r="A141" s="5" t="s">
        <v>106</v>
      </c>
      <c r="B141" s="7">
        <v>0.61499999999999999</v>
      </c>
      <c r="C141" s="7">
        <f>AVERAGE(I81,I85,I92)</f>
        <v>1.3386341111111111</v>
      </c>
      <c r="D141" s="5"/>
      <c r="E141" s="5"/>
      <c r="F141" s="5"/>
      <c r="G141" s="5"/>
      <c r="H141" s="5"/>
      <c r="I141" s="5"/>
      <c r="J141" s="5"/>
    </row>
    <row r="142" spans="1:10" customFormat="1" x14ac:dyDescent="0.35">
      <c r="A142" s="5" t="s">
        <v>124</v>
      </c>
      <c r="B142" s="7">
        <v>1.6799999999999999E-2</v>
      </c>
      <c r="C142" s="7">
        <f>I101</f>
        <v>1.7416882075051252E-2</v>
      </c>
      <c r="D142" s="5"/>
      <c r="E142" s="5"/>
      <c r="F142" s="5"/>
      <c r="G142" s="5"/>
      <c r="H142" s="5"/>
      <c r="I142" s="5"/>
      <c r="J142" s="5"/>
    </row>
    <row r="143" spans="1:10" customFormat="1" x14ac:dyDescent="0.35">
      <c r="A143" s="5" t="s">
        <v>123</v>
      </c>
      <c r="B143" s="7">
        <v>0.92200000000000004</v>
      </c>
      <c r="C143" s="7">
        <f>AVERAGE(I107,I111)</f>
        <v>1.6229498666666669</v>
      </c>
      <c r="D143" s="5"/>
      <c r="E143" s="5"/>
      <c r="F143" s="5"/>
      <c r="G143" s="5"/>
      <c r="H143" s="5"/>
      <c r="I143" s="5"/>
      <c r="J143" s="5"/>
    </row>
    <row r="144" spans="1:10" customFormat="1" x14ac:dyDescent="0.35">
      <c r="A144" s="5" t="s">
        <v>76</v>
      </c>
      <c r="B144" s="7">
        <v>0.40300000000000002</v>
      </c>
      <c r="C144" s="7">
        <f>I124</f>
        <v>0.44420221638556612</v>
      </c>
      <c r="D144" s="5"/>
      <c r="E144" s="5"/>
      <c r="F144" s="5"/>
      <c r="G144" s="5"/>
      <c r="H144" s="5"/>
      <c r="I144" s="5"/>
      <c r="J144" s="5"/>
    </row>
    <row r="145" spans="1:10" customFormat="1" x14ac:dyDescent="0.35">
      <c r="A145" s="5" t="s">
        <v>292</v>
      </c>
      <c r="B145" s="7">
        <v>1.28</v>
      </c>
      <c r="C145" s="7">
        <f>I128+I114</f>
        <v>1.4273642800249577</v>
      </c>
      <c r="D145" s="5"/>
      <c r="E145" s="5"/>
      <c r="F145" s="5"/>
      <c r="G145" s="5"/>
      <c r="H145" s="5"/>
      <c r="I145" s="5"/>
      <c r="J145" s="5"/>
    </row>
    <row r="146" spans="1:10" customFormat="1" x14ac:dyDescent="0.35">
      <c r="A146" s="5" t="s">
        <v>70</v>
      </c>
      <c r="B146" s="7">
        <v>1.23</v>
      </c>
      <c r="C146" s="7">
        <f>I120</f>
        <v>0.62099999999999989</v>
      </c>
      <c r="D146" s="5"/>
      <c r="E146" s="5"/>
      <c r="F146" s="5"/>
      <c r="G146" s="5"/>
      <c r="H146" s="5"/>
      <c r="I146" s="5"/>
      <c r="J146" s="5"/>
    </row>
    <row r="147" spans="1:10" customFormat="1" x14ac:dyDescent="0.35">
      <c r="A147" s="5" t="s">
        <v>294</v>
      </c>
      <c r="B147" s="7">
        <v>0.76700000000000002</v>
      </c>
      <c r="C147" s="7">
        <f>I134</f>
        <v>1.0797600000000001</v>
      </c>
      <c r="D147" s="5"/>
      <c r="E147" s="5"/>
      <c r="F147" s="5"/>
      <c r="G147" s="5"/>
      <c r="H147" s="5"/>
      <c r="I147" s="5"/>
      <c r="J147" s="5"/>
    </row>
    <row r="148" spans="1:10" customForma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customForma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customForma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customForma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customForma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customForma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MHF01-05</vt:lpstr>
      <vt:lpstr>MFH07-12</vt:lpstr>
      <vt:lpstr>mfh01</vt:lpstr>
      <vt:lpstr>mfh02</vt:lpstr>
      <vt:lpstr>mfh03</vt:lpstr>
      <vt:lpstr>mfh04</vt:lpstr>
      <vt:lpstr>mfh05</vt:lpstr>
      <vt:lpstr>mfh07</vt:lpstr>
      <vt:lpstr>mfh08</vt:lpstr>
      <vt:lpstr>mfh10</vt:lpstr>
      <vt:lpstr>mfh11</vt:lpstr>
      <vt:lpstr>mfh12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Rhythima Shinde</dc:creator>
  <dc:description/>
  <cp:lastModifiedBy>Rhythima Shinde</cp:lastModifiedBy>
  <cp:revision>43</cp:revision>
  <dcterms:created xsi:type="dcterms:W3CDTF">2023-01-17T14:12:39Z</dcterms:created>
  <dcterms:modified xsi:type="dcterms:W3CDTF">2023-01-24T08:42:31Z</dcterms:modified>
  <dc:language>en-US</dc:language>
</cp:coreProperties>
</file>