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32" activeTab="1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13" l="1"/>
  <c r="K13" i="13"/>
  <c r="K14" i="13"/>
  <c r="K3" i="13"/>
  <c r="L3" i="13"/>
  <c r="K4" i="13"/>
  <c r="L4" i="13"/>
  <c r="K5" i="13"/>
  <c r="L5" i="13"/>
  <c r="K6" i="13"/>
  <c r="L6" i="13"/>
  <c r="K7" i="13"/>
  <c r="L7" i="13"/>
  <c r="K8" i="13"/>
  <c r="K9" i="13"/>
  <c r="K10" i="13"/>
  <c r="O3" i="13"/>
  <c r="Q3" i="13"/>
  <c r="O4" i="13"/>
  <c r="Q4" i="13"/>
  <c r="G12" i="13"/>
  <c r="G13" i="13"/>
  <c r="G14" i="13"/>
  <c r="G3" i="13"/>
  <c r="H3" i="13"/>
  <c r="G4" i="13"/>
  <c r="G5" i="13"/>
  <c r="G6" i="13"/>
  <c r="H6" i="13"/>
  <c r="G7" i="13"/>
  <c r="H7" i="13"/>
  <c r="G8" i="13"/>
  <c r="G9" i="13"/>
  <c r="G10" i="13"/>
  <c r="H140" i="3" l="1"/>
  <c r="I140" i="3" s="1"/>
  <c r="D110" i="8"/>
  <c r="H129" i="10"/>
  <c r="I129" i="10" s="1"/>
  <c r="G129" i="10"/>
  <c r="E129" i="10"/>
  <c r="F129" i="10" s="1"/>
  <c r="D129" i="10"/>
  <c r="H113" i="9"/>
  <c r="G113" i="9"/>
  <c r="E113" i="9"/>
  <c r="F113" i="9" s="1"/>
  <c r="D113" i="9"/>
  <c r="H118" i="8"/>
  <c r="I118" i="8" s="1"/>
  <c r="G118" i="8"/>
  <c r="E118" i="8"/>
  <c r="F118" i="8" s="1"/>
  <c r="D118" i="8"/>
  <c r="H128" i="7"/>
  <c r="I128" i="7" s="1"/>
  <c r="G128" i="7"/>
  <c r="E128" i="7"/>
  <c r="F128" i="7" s="1"/>
  <c r="D128" i="7"/>
  <c r="H105" i="6"/>
  <c r="G105" i="6"/>
  <c r="E105" i="6"/>
  <c r="F105" i="6" s="1"/>
  <c r="D105" i="6"/>
  <c r="H141" i="5"/>
  <c r="I141" i="5" s="1"/>
  <c r="G141" i="5"/>
  <c r="E141" i="5"/>
  <c r="F141" i="5" s="1"/>
  <c r="D141" i="5"/>
  <c r="H114" i="4"/>
  <c r="I114" i="4" s="1"/>
  <c r="G114" i="4"/>
  <c r="E114" i="4"/>
  <c r="F114" i="4" s="1"/>
  <c r="D114" i="4"/>
  <c r="G140" i="3"/>
  <c r="E140" i="3"/>
  <c r="F140" i="3" s="1"/>
  <c r="D140" i="3"/>
  <c r="H113" i="11"/>
  <c r="I113" i="11" s="1"/>
  <c r="G113" i="11"/>
  <c r="E113" i="11"/>
  <c r="F113" i="11" s="1"/>
  <c r="D113" i="11"/>
  <c r="H238" i="1"/>
  <c r="I238" i="1" s="1"/>
  <c r="G238" i="1"/>
  <c r="E238" i="1"/>
  <c r="F238" i="1" s="1"/>
  <c r="D238" i="1"/>
  <c r="C157" i="3" l="1"/>
  <c r="I105" i="6"/>
  <c r="I113" i="9"/>
  <c r="C144" i="7"/>
  <c r="C158" i="5"/>
  <c r="C131" i="4"/>
  <c r="C135" i="8"/>
  <c r="H14" i="13" s="1"/>
  <c r="C145" i="10"/>
  <c r="L14" i="13" s="1"/>
  <c r="C131" i="11"/>
  <c r="C254" i="1"/>
  <c r="H97" i="5"/>
  <c r="I97" i="5" s="1"/>
  <c r="G97" i="5"/>
  <c r="E97" i="5"/>
  <c r="D97" i="5"/>
  <c r="C97" i="5"/>
  <c r="J97" i="5" s="1"/>
  <c r="H96" i="5"/>
  <c r="G96" i="5"/>
  <c r="E96" i="5"/>
  <c r="F96" i="5" s="1"/>
  <c r="D96" i="5"/>
  <c r="C96" i="5"/>
  <c r="H66" i="5"/>
  <c r="G66" i="5"/>
  <c r="E66" i="5"/>
  <c r="D66" i="5"/>
  <c r="C66" i="5"/>
  <c r="J66" i="5" s="1"/>
  <c r="H65" i="5"/>
  <c r="G65" i="5"/>
  <c r="E65" i="5"/>
  <c r="F65" i="5" s="1"/>
  <c r="I65" i="5" s="1"/>
  <c r="D65" i="5"/>
  <c r="C65" i="5"/>
  <c r="H64" i="5"/>
  <c r="G64" i="5"/>
  <c r="E64" i="5"/>
  <c r="F64" i="5" s="1"/>
  <c r="D64" i="5"/>
  <c r="C64" i="5"/>
  <c r="H54" i="5"/>
  <c r="G54" i="5"/>
  <c r="E54" i="5"/>
  <c r="D54" i="5"/>
  <c r="C54" i="5"/>
  <c r="J54" i="5" s="1"/>
  <c r="H53" i="5"/>
  <c r="G53" i="5"/>
  <c r="E53" i="5"/>
  <c r="F53" i="5" s="1"/>
  <c r="D53" i="5"/>
  <c r="C53" i="5"/>
  <c r="H52" i="5"/>
  <c r="G52" i="5"/>
  <c r="E52" i="5"/>
  <c r="F52" i="5" s="1"/>
  <c r="D52" i="5"/>
  <c r="C52" i="5"/>
  <c r="H34" i="4"/>
  <c r="G34" i="4"/>
  <c r="E34" i="4"/>
  <c r="F34" i="4" s="1"/>
  <c r="D34" i="4"/>
  <c r="C34" i="4"/>
  <c r="H30" i="4"/>
  <c r="G30" i="4"/>
  <c r="E30" i="4"/>
  <c r="F30" i="4" s="1"/>
  <c r="D30" i="4"/>
  <c r="C30" i="4"/>
  <c r="H29" i="4"/>
  <c r="G29" i="4"/>
  <c r="E29" i="4"/>
  <c r="F29" i="4" s="1"/>
  <c r="D29" i="4"/>
  <c r="C29" i="4"/>
  <c r="C19" i="4"/>
  <c r="D19" i="4"/>
  <c r="E19" i="4"/>
  <c r="F19" i="4" s="1"/>
  <c r="G19" i="4"/>
  <c r="H19" i="4"/>
  <c r="H13" i="4"/>
  <c r="G13" i="4"/>
  <c r="E13" i="4"/>
  <c r="F13" i="4" s="1"/>
  <c r="D13" i="4"/>
  <c r="C13" i="4"/>
  <c r="C130" i="9" l="1"/>
  <c r="C121" i="6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H124" i="10"/>
  <c r="G124" i="10"/>
  <c r="E124" i="10"/>
  <c r="D124" i="10"/>
  <c r="H120" i="10"/>
  <c r="G120" i="10"/>
  <c r="E120" i="10"/>
  <c r="D120" i="10"/>
  <c r="H114" i="10"/>
  <c r="G114" i="10"/>
  <c r="E114" i="10"/>
  <c r="D114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3" i="10"/>
  <c r="G93" i="10"/>
  <c r="E93" i="10"/>
  <c r="D93" i="10"/>
  <c r="C93" i="10"/>
  <c r="H90" i="10"/>
  <c r="G90" i="10"/>
  <c r="E90" i="10"/>
  <c r="D90" i="10"/>
  <c r="C90" i="10"/>
  <c r="H89" i="10"/>
  <c r="G89" i="10"/>
  <c r="E89" i="10"/>
  <c r="D89" i="10"/>
  <c r="C89" i="10"/>
  <c r="H88" i="10"/>
  <c r="G88" i="10"/>
  <c r="E88" i="10"/>
  <c r="D88" i="10"/>
  <c r="C88" i="10"/>
  <c r="H87" i="10"/>
  <c r="G87" i="10"/>
  <c r="E87" i="10"/>
  <c r="D87" i="10"/>
  <c r="C87" i="10"/>
  <c r="H86" i="10"/>
  <c r="G86" i="10"/>
  <c r="E86" i="10"/>
  <c r="D86" i="10"/>
  <c r="C86" i="10"/>
  <c r="H85" i="10"/>
  <c r="G85" i="10"/>
  <c r="E85" i="10"/>
  <c r="D85" i="10"/>
  <c r="C85" i="10"/>
  <c r="H81" i="10"/>
  <c r="G81" i="10"/>
  <c r="E81" i="10"/>
  <c r="D81" i="10"/>
  <c r="C81" i="10"/>
  <c r="H80" i="10"/>
  <c r="G80" i="10"/>
  <c r="E80" i="10"/>
  <c r="D80" i="10"/>
  <c r="C80" i="10"/>
  <c r="H79" i="10"/>
  <c r="G79" i="10"/>
  <c r="E79" i="10"/>
  <c r="D79" i="10"/>
  <c r="C79" i="10"/>
  <c r="H78" i="10"/>
  <c r="G78" i="10"/>
  <c r="E78" i="10"/>
  <c r="D78" i="10"/>
  <c r="C78" i="10"/>
  <c r="H77" i="10"/>
  <c r="G77" i="10"/>
  <c r="E77" i="10"/>
  <c r="D77" i="10"/>
  <c r="C77" i="10"/>
  <c r="H76" i="10"/>
  <c r="G76" i="10"/>
  <c r="E76" i="10"/>
  <c r="D76" i="10"/>
  <c r="C76" i="10"/>
  <c r="H72" i="10"/>
  <c r="G72" i="10"/>
  <c r="E72" i="10"/>
  <c r="D72" i="10"/>
  <c r="C72" i="10"/>
  <c r="H68" i="10"/>
  <c r="G68" i="10"/>
  <c r="E68" i="10"/>
  <c r="D68" i="10"/>
  <c r="C68" i="10"/>
  <c r="H67" i="10"/>
  <c r="G67" i="10"/>
  <c r="E67" i="10"/>
  <c r="D67" i="10"/>
  <c r="C67" i="10"/>
  <c r="H66" i="10"/>
  <c r="G66" i="10"/>
  <c r="E66" i="10"/>
  <c r="D66" i="10"/>
  <c r="C66" i="10"/>
  <c r="H65" i="10"/>
  <c r="G65" i="10"/>
  <c r="E65" i="10"/>
  <c r="D65" i="10"/>
  <c r="C65" i="10"/>
  <c r="H61" i="10"/>
  <c r="G61" i="10"/>
  <c r="E61" i="10"/>
  <c r="D61" i="10"/>
  <c r="C61" i="10"/>
  <c r="H60" i="10"/>
  <c r="G60" i="10"/>
  <c r="E60" i="10"/>
  <c r="D60" i="10"/>
  <c r="C60" i="10"/>
  <c r="H56" i="10"/>
  <c r="G56" i="10"/>
  <c r="E56" i="10"/>
  <c r="D56" i="10"/>
  <c r="C56" i="10"/>
  <c r="H55" i="10"/>
  <c r="G55" i="10"/>
  <c r="E55" i="10"/>
  <c r="D55" i="10"/>
  <c r="C55" i="10"/>
  <c r="H54" i="10"/>
  <c r="G54" i="10"/>
  <c r="E54" i="10"/>
  <c r="D54" i="10"/>
  <c r="C54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6" i="10"/>
  <c r="G46" i="10"/>
  <c r="E46" i="10"/>
  <c r="D46" i="10"/>
  <c r="C46" i="10"/>
  <c r="H45" i="10"/>
  <c r="G45" i="10"/>
  <c r="E45" i="10"/>
  <c r="D45" i="10"/>
  <c r="C45" i="10"/>
  <c r="H41" i="10"/>
  <c r="G41" i="10"/>
  <c r="E41" i="10"/>
  <c r="D41" i="10"/>
  <c r="C41" i="10"/>
  <c r="H40" i="10"/>
  <c r="G40" i="10"/>
  <c r="E40" i="10"/>
  <c r="D40" i="10"/>
  <c r="C40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4" i="8"/>
  <c r="G114" i="8"/>
  <c r="E114" i="8"/>
  <c r="D114" i="8"/>
  <c r="H110" i="8"/>
  <c r="G110" i="8"/>
  <c r="E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1" i="6"/>
  <c r="G101" i="6"/>
  <c r="E101" i="6"/>
  <c r="D101" i="6"/>
  <c r="H97" i="6"/>
  <c r="G97" i="6"/>
  <c r="E97" i="6"/>
  <c r="D97" i="6"/>
  <c r="H91" i="6"/>
  <c r="G91" i="6"/>
  <c r="E91" i="6"/>
  <c r="D91" i="6"/>
  <c r="H86" i="6"/>
  <c r="G86" i="6"/>
  <c r="E86" i="6"/>
  <c r="D86" i="6"/>
  <c r="C86" i="6"/>
  <c r="H82" i="6"/>
  <c r="G82" i="6"/>
  <c r="E82" i="6"/>
  <c r="D82" i="6"/>
  <c r="C82" i="6"/>
  <c r="H78" i="6"/>
  <c r="G78" i="6"/>
  <c r="E78" i="6"/>
  <c r="D78" i="6"/>
  <c r="C78" i="6"/>
  <c r="H74" i="6"/>
  <c r="G74" i="6"/>
  <c r="E74" i="6"/>
  <c r="D74" i="6"/>
  <c r="C74" i="6"/>
  <c r="H71" i="6"/>
  <c r="G71" i="6"/>
  <c r="E71" i="6"/>
  <c r="D71" i="6"/>
  <c r="C71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3" i="6"/>
  <c r="G63" i="6"/>
  <c r="E63" i="6"/>
  <c r="D63" i="6"/>
  <c r="C63" i="6"/>
  <c r="H62" i="6"/>
  <c r="G62" i="6"/>
  <c r="E62" i="6"/>
  <c r="D62" i="6"/>
  <c r="C62" i="6"/>
  <c r="H58" i="6"/>
  <c r="G58" i="6"/>
  <c r="E58" i="6"/>
  <c r="D58" i="6"/>
  <c r="C58" i="6"/>
  <c r="H57" i="6"/>
  <c r="G57" i="6"/>
  <c r="E57" i="6"/>
  <c r="D57" i="6"/>
  <c r="C57" i="6"/>
  <c r="H53" i="6"/>
  <c r="G53" i="6"/>
  <c r="E53" i="6"/>
  <c r="D53" i="6"/>
  <c r="C53" i="6"/>
  <c r="H52" i="6"/>
  <c r="G52" i="6"/>
  <c r="E52" i="6"/>
  <c r="D52" i="6"/>
  <c r="C52" i="6"/>
  <c r="H48" i="6"/>
  <c r="G48" i="6"/>
  <c r="E48" i="6"/>
  <c r="D48" i="6"/>
  <c r="C48" i="6"/>
  <c r="H47" i="6"/>
  <c r="G47" i="6"/>
  <c r="E47" i="6"/>
  <c r="D47" i="6"/>
  <c r="C47" i="6"/>
  <c r="H43" i="6"/>
  <c r="G43" i="6"/>
  <c r="E43" i="6"/>
  <c r="D43" i="6"/>
  <c r="C43" i="6"/>
  <c r="H42" i="6"/>
  <c r="G42" i="6"/>
  <c r="E42" i="6"/>
  <c r="D42" i="6"/>
  <c r="C42" i="6"/>
  <c r="H41" i="6"/>
  <c r="G41" i="6"/>
  <c r="E41" i="6"/>
  <c r="D41" i="6"/>
  <c r="C41" i="6"/>
  <c r="H40" i="6"/>
  <c r="G40" i="6"/>
  <c r="E40" i="6"/>
  <c r="D40" i="6"/>
  <c r="C40" i="6"/>
  <c r="H36" i="6"/>
  <c r="G36" i="6"/>
  <c r="E36" i="6"/>
  <c r="D36" i="6"/>
  <c r="C36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31" i="6"/>
  <c r="G31" i="6"/>
  <c r="E31" i="6"/>
  <c r="D31" i="6"/>
  <c r="C31" i="6"/>
  <c r="H27" i="6"/>
  <c r="G27" i="6"/>
  <c r="E27" i="6"/>
  <c r="D27" i="6"/>
  <c r="C27" i="6"/>
  <c r="H26" i="6"/>
  <c r="G26" i="6"/>
  <c r="E26" i="6"/>
  <c r="D26" i="6"/>
  <c r="C26" i="6"/>
  <c r="H25" i="6"/>
  <c r="G25" i="6"/>
  <c r="E25" i="6"/>
  <c r="D25" i="6"/>
  <c r="C25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8" i="4"/>
  <c r="G18" i="4"/>
  <c r="E18" i="4"/>
  <c r="F18" i="4" s="1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H234" i="1"/>
  <c r="G234" i="1"/>
  <c r="E234" i="1"/>
  <c r="D234" i="1"/>
  <c r="H229" i="1"/>
  <c r="G229" i="1"/>
  <c r="E229" i="1"/>
  <c r="D229" i="1"/>
  <c r="H224" i="1"/>
  <c r="F224" i="1"/>
  <c r="E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K15" i="13" l="1"/>
  <c r="W4" i="13" s="1"/>
  <c r="G15" i="13"/>
  <c r="S4" i="13" s="1"/>
  <c r="J14" i="13"/>
  <c r="I14" i="13"/>
  <c r="F14" i="13"/>
  <c r="E14" i="13"/>
  <c r="D14" i="13"/>
  <c r="C14" i="13"/>
  <c r="B14" i="13"/>
  <c r="I13" i="13"/>
  <c r="E13" i="13"/>
  <c r="C13" i="13"/>
  <c r="B13" i="13"/>
  <c r="I12" i="13"/>
  <c r="E12" i="13"/>
  <c r="C12" i="13"/>
  <c r="B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C15" i="13"/>
  <c r="C11" i="13"/>
  <c r="I15" i="13"/>
  <c r="U4" i="13" s="1"/>
  <c r="E15" i="13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I14" i="12"/>
  <c r="J14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F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C129" i="11" s="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J9" i="11" l="1"/>
  <c r="K15" i="12"/>
  <c r="W4" i="12" s="1"/>
  <c r="F15" i="12"/>
  <c r="R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27" i="11" s="1"/>
  <c r="F9" i="12" s="1"/>
  <c r="J27" i="11"/>
  <c r="I92" i="11"/>
  <c r="I94" i="11" s="1"/>
  <c r="C126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1" i="11" l="1"/>
  <c r="F3" i="12" s="1"/>
  <c r="I84" i="11"/>
  <c r="C125" i="11" s="1"/>
  <c r="F7" i="12" s="1"/>
  <c r="J108" i="11"/>
  <c r="I109" i="11" s="1"/>
  <c r="C128" i="11" s="1"/>
  <c r="F10" i="12" s="1"/>
  <c r="I43" i="11"/>
  <c r="I31" i="11"/>
  <c r="I20" i="11"/>
  <c r="C122" i="11" s="1"/>
  <c r="I53" i="11"/>
  <c r="I72" i="11"/>
  <c r="C124" i="11" s="1"/>
  <c r="F6" i="12" s="1"/>
  <c r="C123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4" i="10"/>
  <c r="F109" i="9"/>
  <c r="F114" i="8"/>
  <c r="F124" i="7"/>
  <c r="F101" i="6"/>
  <c r="F137" i="5"/>
  <c r="F110" i="4"/>
  <c r="F136" i="3"/>
  <c r="I95" i="9" l="1"/>
  <c r="F54" i="8"/>
  <c r="F35" i="8"/>
  <c r="I229" i="1"/>
  <c r="C253" i="1" s="1"/>
  <c r="D13" i="12" s="1"/>
  <c r="F229" i="1"/>
  <c r="F66" i="10"/>
  <c r="F65" i="10"/>
  <c r="F55" i="10"/>
  <c r="F54" i="10"/>
  <c r="F48" i="10"/>
  <c r="F47" i="10"/>
  <c r="F46" i="10"/>
  <c r="F45" i="10"/>
  <c r="F39" i="10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86" i="10"/>
  <c r="F85" i="10"/>
  <c r="F88" i="10"/>
  <c r="F87" i="10"/>
  <c r="F77" i="10"/>
  <c r="F76" i="10"/>
  <c r="F79" i="10"/>
  <c r="F78" i="10"/>
  <c r="F93" i="10"/>
  <c r="F90" i="10"/>
  <c r="F81" i="10"/>
  <c r="F72" i="10"/>
  <c r="F68" i="10"/>
  <c r="F67" i="10"/>
  <c r="F60" i="10"/>
  <c r="F56" i="10"/>
  <c r="F50" i="10"/>
  <c r="F49" i="10"/>
  <c r="F41" i="10"/>
  <c r="F40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4" i="6"/>
  <c r="F71" i="6"/>
  <c r="F67" i="6"/>
  <c r="F66" i="6"/>
  <c r="F65" i="6"/>
  <c r="F64" i="6"/>
  <c r="F63" i="6"/>
  <c r="F62" i="6"/>
  <c r="F58" i="6"/>
  <c r="F57" i="6"/>
  <c r="F53" i="6"/>
  <c r="F52" i="6"/>
  <c r="F48" i="6"/>
  <c r="F47" i="6"/>
  <c r="F43" i="6"/>
  <c r="F42" i="6"/>
  <c r="F41" i="6"/>
  <c r="F40" i="6"/>
  <c r="F36" i="6"/>
  <c r="F35" i="6"/>
  <c r="F34" i="6"/>
  <c r="F33" i="6"/>
  <c r="F32" i="6"/>
  <c r="F31" i="6"/>
  <c r="F27" i="6"/>
  <c r="F26" i="6"/>
  <c r="F25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56" i="3" s="1"/>
  <c r="H13" i="12" s="1"/>
  <c r="F132" i="3"/>
  <c r="I106" i="4"/>
  <c r="C130" i="4" s="1"/>
  <c r="J13" i="12" s="1"/>
  <c r="F106" i="4"/>
  <c r="I133" i="5"/>
  <c r="C157" i="5" s="1"/>
  <c r="F133" i="5"/>
  <c r="I97" i="6"/>
  <c r="C120" i="6" s="1"/>
  <c r="D13" i="13" s="1"/>
  <c r="D15" i="13" s="1"/>
  <c r="P4" i="13" s="1"/>
  <c r="F97" i="6"/>
  <c r="I120" i="7"/>
  <c r="C143" i="7" s="1"/>
  <c r="F13" i="13" s="1"/>
  <c r="F120" i="7"/>
  <c r="I110" i="8"/>
  <c r="C134" i="8" s="1"/>
  <c r="H13" i="13" s="1"/>
  <c r="F110" i="8"/>
  <c r="I105" i="9"/>
  <c r="C129" i="9" s="1"/>
  <c r="J13" i="13" s="1"/>
  <c r="F105" i="9"/>
  <c r="I120" i="10"/>
  <c r="C144" i="10" s="1"/>
  <c r="L13" i="13" s="1"/>
  <c r="F120" i="10"/>
  <c r="I114" i="10"/>
  <c r="C143" i="10" s="1"/>
  <c r="L12" i="13" s="1"/>
  <c r="F114" i="10"/>
  <c r="I99" i="9"/>
  <c r="C128" i="9" s="1"/>
  <c r="J12" i="13" s="1"/>
  <c r="F99" i="9"/>
  <c r="I104" i="8"/>
  <c r="C133" i="8" s="1"/>
  <c r="H12" i="13" s="1"/>
  <c r="F104" i="8"/>
  <c r="I114" i="7"/>
  <c r="C142" i="7" s="1"/>
  <c r="F12" i="13" s="1"/>
  <c r="F114" i="7"/>
  <c r="I91" i="6"/>
  <c r="C119" i="6" s="1"/>
  <c r="D12" i="13" s="1"/>
  <c r="F91" i="6"/>
  <c r="I127" i="5"/>
  <c r="C156" i="5" s="1"/>
  <c r="L12" i="12" s="1"/>
  <c r="F127" i="5"/>
  <c r="I100" i="4"/>
  <c r="C129" i="4" s="1"/>
  <c r="J12" i="12" s="1"/>
  <c r="F100" i="4"/>
  <c r="I127" i="3"/>
  <c r="C155" i="3" s="1"/>
  <c r="H12" i="12" s="1"/>
  <c r="F127" i="3"/>
  <c r="I224" i="1"/>
  <c r="C252" i="1" s="1"/>
  <c r="D12" i="12" s="1"/>
  <c r="G224" i="1"/>
  <c r="I110" i="10"/>
  <c r="F109" i="10"/>
  <c r="I106" i="10"/>
  <c r="F105" i="10"/>
  <c r="I102" i="10"/>
  <c r="F101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7" i="6"/>
  <c r="F86" i="6"/>
  <c r="I83" i="6"/>
  <c r="F82" i="6"/>
  <c r="I123" i="5"/>
  <c r="F122" i="5"/>
  <c r="I119" i="5"/>
  <c r="F118" i="5"/>
  <c r="I96" i="4"/>
  <c r="F95" i="4"/>
  <c r="I123" i="3"/>
  <c r="F122" i="3"/>
  <c r="I220" i="1"/>
  <c r="F219" i="1"/>
  <c r="F97" i="10"/>
  <c r="F82" i="9"/>
  <c r="F91" i="8"/>
  <c r="F87" i="8"/>
  <c r="F101" i="7"/>
  <c r="F78" i="6"/>
  <c r="F114" i="5"/>
  <c r="F91" i="4"/>
  <c r="F118" i="3"/>
  <c r="J15" i="12" l="1"/>
  <c r="V4" i="12" s="1"/>
  <c r="H15" i="13"/>
  <c r="T4" i="13" s="1"/>
  <c r="J15" i="13"/>
  <c r="V4" i="13" s="1"/>
  <c r="D15" i="12"/>
  <c r="P4" i="12" s="1"/>
  <c r="L15" i="13"/>
  <c r="X4" i="13" s="1"/>
  <c r="F15" i="13"/>
  <c r="R4" i="13" s="1"/>
  <c r="H15" i="12"/>
  <c r="T4" i="12" s="1"/>
  <c r="L13" i="12"/>
  <c r="L15" i="12" s="1"/>
  <c r="X4" i="12" s="1"/>
  <c r="I94" i="9"/>
  <c r="I96" i="9" s="1"/>
  <c r="I54" i="8"/>
  <c r="I91" i="4"/>
  <c r="C126" i="4" s="1"/>
  <c r="J8" i="12" s="1"/>
  <c r="J11" i="9"/>
  <c r="J67" i="8"/>
  <c r="I114" i="5"/>
  <c r="C153" i="5" s="1"/>
  <c r="L8" i="12" s="1"/>
  <c r="I87" i="8"/>
  <c r="I82" i="9"/>
  <c r="C125" i="9" s="1"/>
  <c r="J8" i="13" s="1"/>
  <c r="J61" i="9"/>
  <c r="I95" i="4"/>
  <c r="I97" i="4" s="1"/>
  <c r="C127" i="4" s="1"/>
  <c r="J9" i="12" s="1"/>
  <c r="J65" i="9"/>
  <c r="I86" i="6"/>
  <c r="I88" i="6" s="1"/>
  <c r="I99" i="8"/>
  <c r="I101" i="8" s="1"/>
  <c r="J76" i="4"/>
  <c r="I97" i="10"/>
  <c r="C140" i="10" s="1"/>
  <c r="L8" i="13" s="1"/>
  <c r="J52" i="8"/>
  <c r="J48" i="3"/>
  <c r="J59" i="3"/>
  <c r="I101" i="7"/>
  <c r="C139" i="7" s="1"/>
  <c r="F8" i="13" s="1"/>
  <c r="I122" i="3"/>
  <c r="I124" i="3" s="1"/>
  <c r="C153" i="3" s="1"/>
  <c r="H9" i="12" s="1"/>
  <c r="I82" i="6"/>
  <c r="I84" i="6" s="1"/>
  <c r="I95" i="8"/>
  <c r="I97" i="8" s="1"/>
  <c r="J61" i="5"/>
  <c r="J37" i="7"/>
  <c r="J40" i="8"/>
  <c r="J66" i="8"/>
  <c r="J45" i="10"/>
  <c r="J91" i="7"/>
  <c r="J80" i="8"/>
  <c r="J75" i="9"/>
  <c r="J47" i="3"/>
  <c r="J58" i="3"/>
  <c r="J77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0" i="1" s="1"/>
  <c r="D9" i="12" s="1"/>
  <c r="J39" i="8"/>
  <c r="J66" i="9"/>
  <c r="J71" i="3"/>
  <c r="I118" i="3"/>
  <c r="C152" i="3" s="1"/>
  <c r="H8" i="12" s="1"/>
  <c r="I78" i="6"/>
  <c r="C116" i="6" s="1"/>
  <c r="D8" i="13" s="1"/>
  <c r="J63" i="5"/>
  <c r="J81" i="5"/>
  <c r="J68" i="7"/>
  <c r="J90" i="7"/>
  <c r="J79" i="8"/>
  <c r="J74" i="9"/>
  <c r="J76" i="10"/>
  <c r="J21" i="9"/>
  <c r="J60" i="3"/>
  <c r="J93" i="3"/>
  <c r="J8" i="10"/>
  <c r="J62" i="5"/>
  <c r="J73" i="3"/>
  <c r="J66" i="10"/>
  <c r="J80" i="5"/>
  <c r="J20" i="9"/>
  <c r="J92" i="3"/>
  <c r="J46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66" i="10"/>
  <c r="J54" i="10"/>
  <c r="I54" i="10"/>
  <c r="J55" i="10"/>
  <c r="I55" i="10"/>
  <c r="J47" i="10"/>
  <c r="I47" i="10"/>
  <c r="J48" i="10"/>
  <c r="I48" i="10"/>
  <c r="I45" i="10"/>
  <c r="I46" i="10"/>
  <c r="J38" i="10"/>
  <c r="I38" i="10"/>
  <c r="J39" i="10"/>
  <c r="I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5" i="10"/>
  <c r="I85" i="10"/>
  <c r="J86" i="10"/>
  <c r="I86" i="10"/>
  <c r="J87" i="10"/>
  <c r="I87" i="10"/>
  <c r="J88" i="10"/>
  <c r="I88" i="10"/>
  <c r="I76" i="10"/>
  <c r="I77" i="10"/>
  <c r="J78" i="10"/>
  <c r="I78" i="10"/>
  <c r="J79" i="10"/>
  <c r="I79" i="10"/>
  <c r="I109" i="10"/>
  <c r="I111" i="10" s="1"/>
  <c r="I105" i="10"/>
  <c r="I107" i="10" s="1"/>
  <c r="I101" i="10"/>
  <c r="I103" i="10" s="1"/>
  <c r="J93" i="10"/>
  <c r="I93" i="10"/>
  <c r="I94" i="10" s="1"/>
  <c r="J89" i="10"/>
  <c r="I89" i="10"/>
  <c r="J81" i="10"/>
  <c r="I81" i="10"/>
  <c r="J80" i="10"/>
  <c r="I80" i="10"/>
  <c r="J72" i="10"/>
  <c r="I72" i="10"/>
  <c r="I73" i="10" s="1"/>
  <c r="J68" i="10"/>
  <c r="I68" i="10"/>
  <c r="J61" i="10"/>
  <c r="I61" i="10"/>
  <c r="J60" i="10"/>
  <c r="I60" i="10"/>
  <c r="J56" i="10"/>
  <c r="I56" i="10"/>
  <c r="I49" i="10"/>
  <c r="J49" i="10"/>
  <c r="J50" i="10"/>
  <c r="I50" i="10"/>
  <c r="J40" i="10"/>
  <c r="I40" i="10"/>
  <c r="J41" i="10"/>
  <c r="I41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J74" i="6"/>
  <c r="I74" i="6"/>
  <c r="I75" i="6" s="1"/>
  <c r="J71" i="6"/>
  <c r="I71" i="6"/>
  <c r="I72" i="6" s="1"/>
  <c r="J66" i="6"/>
  <c r="I66" i="6"/>
  <c r="J64" i="6"/>
  <c r="I64" i="6"/>
  <c r="J65" i="6"/>
  <c r="I65" i="6"/>
  <c r="J62" i="6"/>
  <c r="I62" i="6"/>
  <c r="J63" i="6"/>
  <c r="I63" i="6"/>
  <c r="J57" i="6"/>
  <c r="I57" i="6"/>
  <c r="J58" i="6"/>
  <c r="I58" i="6"/>
  <c r="J53" i="6"/>
  <c r="I53" i="6"/>
  <c r="J52" i="6"/>
  <c r="I52" i="6"/>
  <c r="J48" i="6"/>
  <c r="I48" i="6"/>
  <c r="J47" i="6"/>
  <c r="I47" i="6"/>
  <c r="J42" i="6"/>
  <c r="I42" i="6"/>
  <c r="J43" i="6"/>
  <c r="I43" i="6"/>
  <c r="J40" i="6"/>
  <c r="I40" i="6"/>
  <c r="J41" i="6"/>
  <c r="I41" i="6"/>
  <c r="J35" i="6"/>
  <c r="I35" i="6"/>
  <c r="J36" i="6"/>
  <c r="I36" i="6"/>
  <c r="J33" i="6"/>
  <c r="I33" i="6"/>
  <c r="J34" i="6"/>
  <c r="I34" i="6"/>
  <c r="J31" i="6"/>
  <c r="I31" i="6"/>
  <c r="J32" i="6"/>
  <c r="I32" i="6"/>
  <c r="J26" i="6"/>
  <c r="I26" i="6"/>
  <c r="J27" i="6"/>
  <c r="I27" i="6"/>
  <c r="I24" i="6"/>
  <c r="J24" i="6"/>
  <c r="I25" i="6"/>
  <c r="J25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I107" i="3" l="1"/>
  <c r="I41" i="4"/>
  <c r="I55" i="5"/>
  <c r="I31" i="4"/>
  <c r="I20" i="4"/>
  <c r="C122" i="4" s="1"/>
  <c r="J113" i="8"/>
  <c r="I114" i="8" s="1"/>
  <c r="C132" i="8" s="1"/>
  <c r="H10" i="13" s="1"/>
  <c r="I69" i="10"/>
  <c r="I82" i="10"/>
  <c r="I17" i="9"/>
  <c r="I25" i="9"/>
  <c r="I33" i="9"/>
  <c r="I49" i="8"/>
  <c r="I68" i="6"/>
  <c r="C115" i="6" s="1"/>
  <c r="D7" i="13" s="1"/>
  <c r="I53" i="4"/>
  <c r="I58" i="4"/>
  <c r="I43" i="8"/>
  <c r="I68" i="3"/>
  <c r="I42" i="10"/>
  <c r="I51" i="10"/>
  <c r="I55" i="3"/>
  <c r="C150" i="3"/>
  <c r="H6" i="12" s="1"/>
  <c r="C130" i="8"/>
  <c r="H8" i="13" s="1"/>
  <c r="J108" i="9"/>
  <c r="C117" i="6"/>
  <c r="D9" i="13" s="1"/>
  <c r="C131" i="8"/>
  <c r="H9" i="13" s="1"/>
  <c r="I87" i="5"/>
  <c r="I67" i="5"/>
  <c r="I40" i="9"/>
  <c r="I74" i="7"/>
  <c r="J109" i="4"/>
  <c r="I110" i="4" s="1"/>
  <c r="I71" i="9"/>
  <c r="I100" i="3"/>
  <c r="C140" i="7"/>
  <c r="F9" i="13" s="1"/>
  <c r="I10" i="4"/>
  <c r="I46" i="9"/>
  <c r="I79" i="9"/>
  <c r="I13" i="8"/>
  <c r="I81" i="8"/>
  <c r="I88" i="4"/>
  <c r="I65" i="7"/>
  <c r="I8" i="9"/>
  <c r="I64" i="4"/>
  <c r="I21" i="5"/>
  <c r="I92" i="5"/>
  <c r="I49" i="6"/>
  <c r="I32" i="7"/>
  <c r="I81" i="7"/>
  <c r="I19" i="8"/>
  <c r="I27" i="8"/>
  <c r="I19" i="3"/>
  <c r="I72" i="4"/>
  <c r="I77" i="5"/>
  <c r="I98" i="5"/>
  <c r="I54" i="6"/>
  <c r="I48" i="7"/>
  <c r="J100" i="6"/>
  <c r="I12" i="6"/>
  <c r="I9" i="5"/>
  <c r="I15" i="5"/>
  <c r="I29" i="5"/>
  <c r="I62" i="9"/>
  <c r="C154" i="5"/>
  <c r="L9" i="12" s="1"/>
  <c r="I40" i="7"/>
  <c r="I73" i="8"/>
  <c r="I60" i="7"/>
  <c r="J135" i="3"/>
  <c r="I74" i="3"/>
  <c r="I12" i="10"/>
  <c r="C135" i="10" s="1"/>
  <c r="I62" i="10"/>
  <c r="I82" i="5"/>
  <c r="I48" i="4"/>
  <c r="I72" i="5"/>
  <c r="I19" i="6"/>
  <c r="I28" i="6"/>
  <c r="I44" i="6"/>
  <c r="I59" i="6"/>
  <c r="I92" i="7"/>
  <c r="I36" i="8"/>
  <c r="I37" i="5"/>
  <c r="J123" i="7"/>
  <c r="C128" i="8"/>
  <c r="I51" i="9"/>
  <c r="I13" i="3"/>
  <c r="I19" i="10"/>
  <c r="I35" i="10"/>
  <c r="I45" i="5"/>
  <c r="I56" i="9"/>
  <c r="I38" i="3"/>
  <c r="J123" i="10"/>
  <c r="C126" i="9"/>
  <c r="J9" i="13" s="1"/>
  <c r="I80" i="4"/>
  <c r="J136" i="5"/>
  <c r="I104" i="5"/>
  <c r="I111" i="5"/>
  <c r="I37" i="6"/>
  <c r="I14" i="7"/>
  <c r="I23" i="7"/>
  <c r="I55" i="8"/>
  <c r="I27" i="10"/>
  <c r="I57" i="10"/>
  <c r="I53" i="7"/>
  <c r="C141" i="10"/>
  <c r="L9" i="13" s="1"/>
  <c r="I91" i="10"/>
  <c r="C148" i="5" l="1"/>
  <c r="L3" i="12" s="1"/>
  <c r="C151" i="3"/>
  <c r="H7" i="12" s="1"/>
  <c r="C147" i="3"/>
  <c r="H3" i="12" s="1"/>
  <c r="C151" i="5"/>
  <c r="L6" i="12" s="1"/>
  <c r="C152" i="5"/>
  <c r="L7" i="12" s="1"/>
  <c r="C150" i="5"/>
  <c r="L5" i="12" s="1"/>
  <c r="C149" i="5"/>
  <c r="L4" i="12" s="1"/>
  <c r="J4" i="12"/>
  <c r="C125" i="4"/>
  <c r="J7" i="12" s="1"/>
  <c r="C123" i="4"/>
  <c r="J5" i="12" s="1"/>
  <c r="C121" i="4"/>
  <c r="J3" i="12" s="1"/>
  <c r="C124" i="4"/>
  <c r="J6" i="12" s="1"/>
  <c r="C149" i="3"/>
  <c r="H5" i="12" s="1"/>
  <c r="I137" i="5"/>
  <c r="C155" i="5" s="1"/>
  <c r="L10" i="12" s="1"/>
  <c r="I124" i="7"/>
  <c r="C141" i="7" s="1"/>
  <c r="F10" i="13" s="1"/>
  <c r="I109" i="9"/>
  <c r="C127" i="9" s="1"/>
  <c r="J10" i="13" s="1"/>
  <c r="I124" i="10"/>
  <c r="C142" i="10" s="1"/>
  <c r="L10" i="13" s="1"/>
  <c r="L11" i="13" s="1"/>
  <c r="X3" i="13" s="1"/>
  <c r="I101" i="6"/>
  <c r="C118" i="6" s="1"/>
  <c r="D10" i="13" s="1"/>
  <c r="C138" i="10"/>
  <c r="C139" i="10"/>
  <c r="C121" i="9"/>
  <c r="J4" i="13" s="1"/>
  <c r="C120" i="9"/>
  <c r="J3" i="13" s="1"/>
  <c r="C128" i="4"/>
  <c r="J10" i="12" s="1"/>
  <c r="I136" i="3"/>
  <c r="C154" i="3" s="1"/>
  <c r="H10" i="12" s="1"/>
  <c r="C127" i="8"/>
  <c r="H5" i="13" s="1"/>
  <c r="C137" i="10"/>
  <c r="C114" i="6"/>
  <c r="D6" i="13" s="1"/>
  <c r="I27" i="3"/>
  <c r="C148" i="3" s="1"/>
  <c r="H4" i="12" s="1"/>
  <c r="C126" i="8"/>
  <c r="H4" i="13" s="1"/>
  <c r="H11" i="13" s="1"/>
  <c r="T3" i="13" s="1"/>
  <c r="C113" i="6"/>
  <c r="D5" i="13" s="1"/>
  <c r="C122" i="9"/>
  <c r="J5" i="13" s="1"/>
  <c r="C125" i="8"/>
  <c r="C137" i="7"/>
  <c r="F6" i="13" s="1"/>
  <c r="C136" i="7"/>
  <c r="F5" i="13" s="1"/>
  <c r="C124" i="9"/>
  <c r="J7" i="13" s="1"/>
  <c r="C129" i="8"/>
  <c r="C135" i="7"/>
  <c r="F4" i="13" s="1"/>
  <c r="C138" i="7"/>
  <c r="F7" i="13" s="1"/>
  <c r="C112" i="6"/>
  <c r="D4" i="13" s="1"/>
  <c r="C123" i="9"/>
  <c r="J6" i="13" s="1"/>
  <c r="C111" i="6"/>
  <c r="D3" i="13" s="1"/>
  <c r="C136" i="10"/>
  <c r="C134" i="7"/>
  <c r="F3" i="13" s="1"/>
  <c r="D11" i="13" l="1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49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5" i="1" l="1"/>
  <c r="D4" i="12" s="1"/>
  <c r="C244" i="1"/>
  <c r="D3" i="12" s="1"/>
  <c r="C248" i="1"/>
  <c r="D7" i="12" s="1"/>
  <c r="C246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1" i="1" l="1"/>
  <c r="D10" i="12" s="1"/>
  <c r="C247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4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0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<sst xmlns="http://schemas.openxmlformats.org/spreadsheetml/2006/main" count="1782" uniqueCount="293">
  <si>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</si>
  <si>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</si>
  <si>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</si>
  <si>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</si>
  <si>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</si>
  <si>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</si>
  <si>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</si>
  <si>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</si>
  <si>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</si>
  <si>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</si>
  <si>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</si>
  <si>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</si>
  <si>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</si>
  <si>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</si>
  <si>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</si>
  <si>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</si>
  <si>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</si>
  <si>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</si>
  <si>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</si>
  <si>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</si>
  <si>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</si>
  <si>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</si>
  <si>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</si>
  <si>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</si>
  <si>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</si>
  <si>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</si>
  <si>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</si>
  <si>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</si>
  <si>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</si>
  <si>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</si>
  <si>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</si>
  <si>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</si>
  <si>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</si>
  <si>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</si>
  <si>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</si>
  <si>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</si>
  <si>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</si>
  <si>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</si>
  <si>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</si>
  <si>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</si>
  <si>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</si>
  <si>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</si>
  <si>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</si>
  <si>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</si>
  <si>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</si>
  <si>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</si>
  <si>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</si>
  <si>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</si>
  <si>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</si>
  <si>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</si>
  <si>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</si>
  <si>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</si>
  <si>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</si>
  <si>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</si>
  <si>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</si>
  <si>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</si>
  <si>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</si>
  <si>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</si>
  <si>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</si>
  <si>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</si>
  <si>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</si>
  <si>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</si>
  <si>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</si>
  <si>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</si>
  <si>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</si>
  <si>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</si>
  <si>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</si>
  <si>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</si>
  <si>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</si>
  <si>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</si>
  <si>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</si>
  <si>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</si>
  <si>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</si>
  <si>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</si>
  <si>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</si>
  <si>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</si>
  <si>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</si>
  <si>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</si>
  <si>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</si>
  <si>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</si>
  <si>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</si>
  <si>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</si>
  <si>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</si>
  <si>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</si>
  <si>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</si>
  <si>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</si>
  <si>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</si>
  <si>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</si>
  <si>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</si>
  <si>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</si>
  <si>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</si>
  <si>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</si>
  <si>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</si>
  <si>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</si>
  <si>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</si>
  <si>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</si>
  <si>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</si>
  <si>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</si>
  <si>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</si>
  <si>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</si>
  <si>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</si>
  <si>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</si>
  <si>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</si>
  <si>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</si>
  <si>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</si>
  <si>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</si>
  <si>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</si>
  <si>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</si>
  <si>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</si>
  <si>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</si>
  <si>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</si>
  <si>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</si>
  <si>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</si>
  <si>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</si>
  <si>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</si>
  <si>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</si>
  <si>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</si>
  <si>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</si>
  <si>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</si>
  <si>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</si>
  <si>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</si>
  <si>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</si>
  <si>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</si>
  <si>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</si>
  <si>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</si>
  <si>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transmission heating losses</t>
  </si>
  <si>
    <t>ventilation heating losses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</si>
  <si>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</si>
  <si>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</si>
  <si>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</si>
  <si>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</si>
  <si>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</si>
  <si>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</si>
  <si>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</si>
  <si>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</si>
  <si>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</si>
  <si>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</si>
  <si>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</si>
  <si>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</si>
  <si>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</si>
  <si>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</si>
  <si>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</si>
  <si>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</si>
  <si>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</si>
  <si>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</si>
  <si>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</si>
  <si>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</si>
  <si>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</si>
  <si>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</si>
  <si>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</si>
  <si>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</si>
  <si>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</si>
  <si>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</si>
  <si>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</si>
  <si>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</si>
  <si>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</si>
  <si>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</si>
  <si>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</si>
  <si>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</si>
  <si>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</si>
  <si>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</si>
  <si>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</si>
  <si>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</si>
  <si>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</si>
  <si>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</si>
  <si>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</si>
  <si>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</si>
  <si>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</si>
  <si>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</si>
  <si>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</si>
  <si>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</si>
  <si>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</si>
  <si>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</si>
  <si>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</si>
  <si>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</si>
  <si>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</si>
  <si>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</si>
  <si>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</si>
  <si>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</si>
  <si>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</si>
  <si>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</si>
  <si>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</si>
  <si>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</si>
  <si>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</si>
  <si>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</si>
  <si>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</si>
  <si>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</si>
  <si>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</si>
  <si>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</si>
  <si>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</si>
  <si>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</si>
  <si>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</si>
  <si>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</si>
  <si>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</si>
  <si>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</si>
  <si>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</si>
  <si>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</si>
  <si>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</si>
  <si>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</si>
  <si>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</si>
  <si>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</si>
  <si>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</si>
  <si>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</si>
  <si>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</si>
  <si>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</si>
  <si>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</si>
  <si>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</si>
  <si>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</si>
  <si>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</si>
  <si>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</si>
  <si>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</si>
  <si>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</si>
  <si>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</si>
  <si>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</si>
  <si>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</si>
  <si>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</si>
  <si>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</si>
  <si>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</si>
  <si>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</si>
  <si>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</si>
  <si>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</si>
  <si>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</si>
  <si>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</si>
  <si>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</si>
  <si>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</si>
  <si>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</si>
  <si>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</si>
  <si>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</si>
  <si>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</si>
  <si>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</si>
  <si>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</si>
  <si>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</si>
  <si>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</si>
  <si>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</si>
  <si>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</si>
  <si>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</si>
  <si>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</si>
  <si>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</si>
  <si>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</si>
  <si>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</si>
  <si>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</si>
  <si>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</si>
  <si>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</si>
  <si>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</si>
  <si>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</si>
  <si>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</si>
  <si>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</si>
  <si>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</si>
  <si>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</si>
  <si>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</si>
  <si>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</si>
  <si>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</si>
  <si>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</si>
  <si>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</si>
  <si>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</si>
  <si>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</si>
  <si>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</si>
  <si>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</si>
  <si>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</si>
  <si>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</si>
  <si>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</si>
  <si>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</si>
  <si>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</si>
  <si>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</si>
  <si>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</si>
  <si>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</si>
  <si>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</si>
  <si>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ventilation heat demand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</si>
  <si>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</si>
  <si>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</si>
  <si>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</si>
  <si>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</si>
  <si>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</si>
  <si>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</si>
  <si>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</si>
  <si>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</si>
  <si>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</si>
  <si>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</si>
  <si>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</si>
  <si>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</si>
  <si>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</si>
  <si>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</si>
  <si>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</si>
  <si>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>Electric heat pump water brine (92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</si>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</sst>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3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3" borderId="0" xfId="0" applyNumberFormat="1" applyFill="1" applyAlignment="1" applyProtection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3" borderId="0" xfId="0" applyNumberFormat="1" applyFont="1" applyFill="1" applyAlignment="1"/>
    <xf numFmtId="9" fontId="0" fillId="0" borderId="0" xfId="0" applyNumberFormat="1" applyFon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 applyProtection="1">
      <alignment wrapText="1"/>
    </xf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1.5602891833333334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1.6229498666666669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1.2416165333333335</c:v>
                </c:pt>
                <c:pt idx="8">
                  <c:v>0.65400000000000003</c:v>
                </c:pt>
                <c:pt idx="9">
                  <c:v>3.1696165333333335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5.7698667600000002</c:v>
                </c:pt>
                <c:pt idx="2">
                  <c:v>1.19</c:v>
                </c:pt>
                <c:pt idx="3">
                  <c:v>1.3069399310502283</c:v>
                </c:pt>
                <c:pt idx="4">
                  <c:v>1.1499999999999999</c:v>
                </c:pt>
                <c:pt idx="5">
                  <c:v>1.8268320352941179</c:v>
                </c:pt>
                <c:pt idx="6">
                  <c:v>2.77</c:v>
                </c:pt>
                <c:pt idx="7">
                  <c:v>2.3256516339697848</c:v>
                </c:pt>
                <c:pt idx="8">
                  <c:v>6.82</c:v>
                </c:pt>
                <c:pt idx="9">
                  <c:v>1.5496226164705882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4.5351900000000001E-2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5.35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8.6219639999999986E-2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6.2638200000000005E-2</c:v>
                </c:pt>
                <c:pt idx="6">
                  <c:v>0</c:v>
                </c:pt>
                <c:pt idx="7">
                  <c:v>0.14592672000000001</c:v>
                </c:pt>
                <c:pt idx="8">
                  <c:v>0.93500000000000005</c:v>
                </c:pt>
                <c:pt idx="9">
                  <c:v>5.8970159999999994E-2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13.018683300765938</c:v>
                </c:pt>
                <c:pt idx="2">
                  <c:v>15.5945</c:v>
                </c:pt>
                <c:pt idx="3">
                  <c:v>14.772245265230168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8.3721910462317606</c:v>
                </c:pt>
                <c:pt idx="8">
                  <c:v>4.4923999999999999</c:v>
                </c:pt>
                <c:pt idx="9">
                  <c:v>7.9117875119346399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6.4613544000000003</c:v>
                </c:pt>
                <c:pt idx="2">
                  <c:v>2.8</c:v>
                </c:pt>
                <c:pt idx="3">
                  <c:v>2.1622918310502284</c:v>
                </c:pt>
                <c:pt idx="4">
                  <c:v>1.486</c:v>
                </c:pt>
                <c:pt idx="5">
                  <c:v>2.0616942352941177</c:v>
                </c:pt>
                <c:pt idx="6">
                  <c:v>4.76</c:v>
                </c:pt>
                <c:pt idx="7">
                  <c:v>3.4767703539697847</c:v>
                </c:pt>
                <c:pt idx="8">
                  <c:v>13.105</c:v>
                </c:pt>
                <c:pt idx="9">
                  <c:v>2.452192776470588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224703688"/>
          <c:y val="0.26627110102764845"/>
          <c:w val="0.16315570321817335"/>
          <c:h val="0.4453624518123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2.6265499999999999</c:v>
                </c:pt>
                <c:pt idx="2">
                  <c:v>0.90400000000000003</c:v>
                </c:pt>
                <c:pt idx="3">
                  <c:v>3.7258881000000001</c:v>
                </c:pt>
                <c:pt idx="4">
                  <c:v>0.873</c:v>
                </c:pt>
                <c:pt idx="5">
                  <c:v>2.286406608333333</c:v>
                </c:pt>
                <c:pt idx="6">
                  <c:v>0.68200000000000005</c:v>
                </c:pt>
                <c:pt idx="7">
                  <c:v>2.0540916666666664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2.5448728666666662</c:v>
                </c:pt>
                <c:pt idx="2">
                  <c:v>1.53</c:v>
                </c:pt>
                <c:pt idx="3">
                  <c:v>3.0158278666666671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2.5784916666666668</c:v>
                </c:pt>
                <c:pt idx="8">
                  <c:v>2.27</c:v>
                </c:pt>
                <c:pt idx="9">
                  <c:v>7.9144683333333337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3.4933375</c:v>
                </c:pt>
                <c:pt idx="2">
                  <c:v>2.62</c:v>
                </c:pt>
                <c:pt idx="3">
                  <c:v>9.4527731666666668</c:v>
                </c:pt>
                <c:pt idx="4">
                  <c:v>1.69</c:v>
                </c:pt>
                <c:pt idx="5">
                  <c:v>4.7833066666666673</c:v>
                </c:pt>
                <c:pt idx="6">
                  <c:v>1.47</c:v>
                </c:pt>
                <c:pt idx="7">
                  <c:v>6.2446169166666667</c:v>
                </c:pt>
                <c:pt idx="8">
                  <c:v>1.08</c:v>
                </c:pt>
                <c:pt idx="9">
                  <c:v>9.0201633333333326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1.4943249999999999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1.8370628666666664</c:v>
                </c:pt>
                <c:pt idx="2">
                  <c:v>0.61499999999999999</c:v>
                </c:pt>
                <c:pt idx="3">
                  <c:v>4.015902333333333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3.4479935000000004</c:v>
                </c:pt>
                <c:pt idx="8">
                  <c:v>0.96799999999999997</c:v>
                </c:pt>
                <c:pt idx="9">
                  <c:v>5.0538884916666671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9.8000000000000007</c:v>
                </c:pt>
                <c:pt idx="1">
                  <c:v>3.1696165333333335</c:v>
                </c:pt>
                <c:pt idx="2">
                  <c:v>0.92200000000000004</c:v>
                </c:pt>
                <c:pt idx="3">
                  <c:v>3.2458997333333337</c:v>
                </c:pt>
                <c:pt idx="4">
                  <c:v>0.56999999999999995</c:v>
                </c:pt>
                <c:pt idx="5">
                  <c:v>2.8645664000000002</c:v>
                </c:pt>
                <c:pt idx="6">
                  <c:v>0.50600000000000001</c:v>
                </c:pt>
                <c:pt idx="7">
                  <c:v>5.9298997333333343</c:v>
                </c:pt>
                <c:pt idx="8">
                  <c:v>1.1499999999999999</c:v>
                </c:pt>
                <c:pt idx="9">
                  <c:v>4.8688496000000008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3.2808191679008507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0.30175766095350071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3.7731946003422365</c:v>
                </c:pt>
                <c:pt idx="2">
                  <c:v>1.28</c:v>
                </c:pt>
                <c:pt idx="3">
                  <c:v>1.3688412400249579</c:v>
                </c:pt>
                <c:pt idx="4">
                  <c:v>1.32</c:v>
                </c:pt>
                <c:pt idx="5">
                  <c:v>1.4242325200000001</c:v>
                </c:pt>
                <c:pt idx="6">
                  <c:v>0.376</c:v>
                </c:pt>
                <c:pt idx="7">
                  <c:v>1.4066680050438303</c:v>
                </c:pt>
                <c:pt idx="8" formatCode="0.000">
                  <c:v>0.46</c:v>
                </c:pt>
                <c:pt idx="9" formatCode="0.000">
                  <c:v>1.8559441008547009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 formatCode="0.000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0.30339280000000002</c:v>
                </c:pt>
                <c:pt idx="2">
                  <c:v>0.76700000000000002</c:v>
                </c:pt>
                <c:pt idx="3">
                  <c:v>5.8523040000000005E-2</c:v>
                </c:pt>
                <c:pt idx="4">
                  <c:v>0.88800000000000001</c:v>
                </c:pt>
                <c:pt idx="5">
                  <c:v>2.0327800000000001E-3</c:v>
                </c:pt>
                <c:pt idx="6">
                  <c:v>0.38</c:v>
                </c:pt>
                <c:pt idx="7">
                  <c:v>2.6520839999999997E-2</c:v>
                </c:pt>
                <c:pt idx="8" formatCode="0.000">
                  <c:v>0.24199999999999999</c:v>
                </c:pt>
                <c:pt idx="9" formatCode="0.000">
                  <c:v>5.6676600000000001E-2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16.528009999999998</c:v>
                </c:pt>
                <c:pt idx="1">
                  <c:v>17.865615647857698</c:v>
                </c:pt>
                <c:pt idx="2">
                  <c:v>7.9017999999999997</c:v>
                </c:pt>
                <c:pt idx="3">
                  <c:v>25.412235298460619</c:v>
                </c:pt>
                <c:pt idx="4">
                  <c:v>9.7205000000000013</c:v>
                </c:pt>
                <c:pt idx="5">
                  <c:v>16.529808691973475</c:v>
                </c:pt>
                <c:pt idx="6">
                  <c:v>6.9276899999999992</c:v>
                </c:pt>
                <c:pt idx="7">
                  <c:v>21.086976158097745</c:v>
                </c:pt>
                <c:pt idx="8">
                  <c:v>11.36361</c:v>
                </c:pt>
                <c:pt idx="9">
                  <c:v>33.318400239799658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9.327077400342235</c:v>
                </c:pt>
                <c:pt idx="2">
                  <c:v>3.2769999999999997</c:v>
                </c:pt>
                <c:pt idx="3">
                  <c:v>2.0483642800249577</c:v>
                </c:pt>
                <c:pt idx="4">
                  <c:v>2.798</c:v>
                </c:pt>
                <c:pt idx="5">
                  <c:v>1.4301133000000001</c:v>
                </c:pt>
                <c:pt idx="6">
                  <c:v>1.9059999999999997</c:v>
                </c:pt>
                <c:pt idx="7">
                  <c:v>2.0161008450438302</c:v>
                </c:pt>
                <c:pt idx="8">
                  <c:v>1.9319999999999999</c:v>
                </c:pt>
                <c:pt idx="9">
                  <c:v>2.5327927008547007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</row>
        <row r="109">
          <cell r="A109" t="str">
            <v>Permeable fibre board (DHF)</v>
          </cell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</row>
        <row r="140">
          <cell r="A140" t="str">
            <v>Suspension ceiling lining with intermediate rock wool insulation (0.06 m)</v>
          </cell>
        </row>
        <row r="141">
          <cell r="A141" t="str">
            <v>Synthetic rubber mat with nubs</v>
          </cell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</row>
        <row r="172">
          <cell r="A172" t="str">
            <v>Wind paper</v>
          </cell>
          <cell r="B172">
            <v>30</v>
          </cell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B179">
            <v>30</v>
          </cell>
          <cell r="H179" t="str">
            <v>Triple glazing, Ug value 0.6 W/m 2K, thickness 40 mm</v>
          </cell>
          <cell r="I179" t="str">
            <v xml:space="preserve">- </v>
          </cell>
          <cell r="J179" t="str">
            <v xml:space="preserve">m2 </v>
          </cell>
          <cell r="K179">
            <v>66.8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B181">
            <v>30</v>
          </cell>
          <cell r="H181" t="str">
            <v>Double insulating glazing, Ug value 1.1 W/m 2K, thickness 24 mm</v>
          </cell>
          <cell r="I181" t="str">
            <v xml:space="preserve">- </v>
          </cell>
          <cell r="J181" t="str">
            <v xml:space="preserve">m2 </v>
          </cell>
          <cell r="K181">
            <v>43.7</v>
          </cell>
        </row>
        <row r="182">
          <cell r="A182" t="str">
            <v>Wood/ aluminium, transparent insulation</v>
          </cell>
          <cell r="B182">
            <v>30</v>
          </cell>
        </row>
        <row r="183">
          <cell r="A183" t="str">
            <v>Aluminium overhead light</v>
          </cell>
          <cell r="B183">
            <v>30</v>
          </cell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Near/ district heating from cogeneration</v>
          </cell>
          <cell r="H215" t="str">
            <v>'heat production, natural gas, at boiler condensing modulating &lt;100kW' (megajoule, CH, None)</v>
          </cell>
          <cell r="K215">
            <v>7.0099999999999996E-2</v>
          </cell>
        </row>
        <row r="216">
          <cell r="A216" t="str">
            <v>Electric heat pump water brine (40.8 kW)</v>
          </cell>
          <cell r="H216" t="str">
            <v>heat production, borehole heat exchanger, brine-water heat pump 10kW</v>
          </cell>
          <cell r="J216" t="str">
            <v>megajoule</v>
          </cell>
          <cell r="K216">
            <v>8.2799999999999992E-3</v>
          </cell>
        </row>
        <row r="217">
          <cell r="A217" t="str">
            <v>Electric heat pump water brine (28.1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7" workbookViewId="0">
      <selection activeCell="N1" sqref="N1:X15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59" t="s">
        <v>255</v>
      </c>
      <c r="D1" s="60"/>
      <c r="E1" s="59" t="s">
        <v>256</v>
      </c>
      <c r="F1" s="60"/>
      <c r="G1" s="59" t="s">
        <v>257</v>
      </c>
      <c r="H1" s="60"/>
      <c r="I1" s="59" t="s">
        <v>258</v>
      </c>
      <c r="J1" s="60"/>
      <c r="K1" s="59" t="s">
        <v>259</v>
      </c>
      <c r="L1" s="60"/>
      <c r="N1" s="56"/>
      <c r="O1" s="59" t="s">
        <v>255</v>
      </c>
      <c r="P1" s="60"/>
      <c r="Q1" s="59" t="s">
        <v>256</v>
      </c>
      <c r="R1" s="60"/>
      <c r="S1" s="59" t="s">
        <v>257</v>
      </c>
      <c r="T1" s="60"/>
      <c r="U1" s="59" t="s">
        <v>258</v>
      </c>
      <c r="V1" s="60"/>
      <c r="W1" s="59" t="s">
        <v>259</v>
      </c>
      <c r="X1" s="60"/>
    </row>
    <row r="2" spans="1:24" x14ac:dyDescent="0.25">
      <c r="C2" s="44" t="s">
        <v>265</v>
      </c>
      <c r="D2" s="45" t="s">
        <v>266</v>
      </c>
      <c r="E2" s="44" t="s">
        <v>265</v>
      </c>
      <c r="F2" s="45" t="s">
        <v>266</v>
      </c>
      <c r="G2" s="44" t="s">
        <v>265</v>
      </c>
      <c r="H2" s="45" t="s">
        <v>266</v>
      </c>
      <c r="I2" s="44" t="s">
        <v>265</v>
      </c>
      <c r="J2" s="45" t="s">
        <v>266</v>
      </c>
      <c r="K2" s="44" t="s">
        <v>265</v>
      </c>
      <c r="L2" s="45" t="s">
        <v>266</v>
      </c>
      <c r="N2" s="56"/>
      <c r="O2" s="44" t="s">
        <v>265</v>
      </c>
      <c r="P2" s="45" t="s">
        <v>266</v>
      </c>
      <c r="Q2" s="44" t="s">
        <v>265</v>
      </c>
      <c r="R2" s="45" t="s">
        <v>266</v>
      </c>
      <c r="S2" s="44" t="s">
        <v>265</v>
      </c>
      <c r="T2" s="45" t="s">
        <v>266</v>
      </c>
      <c r="U2" s="44" t="s">
        <v>265</v>
      </c>
      <c r="V2" s="45" t="s">
        <v>266</v>
      </c>
      <c r="W2" s="44" t="s">
        <v>265</v>
      </c>
      <c r="X2" s="45" t="s">
        <v>266</v>
      </c>
    </row>
    <row r="3" spans="1:24" x14ac:dyDescent="0.25">
      <c r="A3" s="61" t="s">
        <v>270</v>
      </c>
      <c r="B3" t="str">
        <f>'mfh01'!A244</f>
        <v>Floor</v>
      </c>
      <c r="C3" s="48">
        <f>'mfh01'!B244</f>
        <v>0.72899999999999998</v>
      </c>
      <c r="D3" s="49">
        <f>'mfh01'!C244</f>
        <v>0.89940222222222221</v>
      </c>
      <c r="E3" s="48">
        <f>'mfh02'!B121</f>
        <v>0.72899999999999998</v>
      </c>
      <c r="F3" s="49">
        <f>'mfh02'!C121</f>
        <v>0.77110333333333347</v>
      </c>
      <c r="G3" s="48">
        <f>'mfh03'!B147</f>
        <v>1.4</v>
      </c>
      <c r="H3" s="49">
        <f>'mfh03'!C147</f>
        <v>0.46064864583333331</v>
      </c>
      <c r="I3" s="48">
        <f>'mfh04'!B121</f>
        <v>0.69699999999999995</v>
      </c>
      <c r="J3" s="49">
        <f>'mfh04'!C121</f>
        <v>0.57974999999999999</v>
      </c>
      <c r="K3" s="48">
        <f>'mfh05'!B148</f>
        <v>1.1000000000000001</v>
      </c>
      <c r="L3" s="49">
        <f>'mfh05'!C148</f>
        <v>0.86040222222222218</v>
      </c>
      <c r="N3" s="56" t="s">
        <v>270</v>
      </c>
      <c r="O3" s="48">
        <f t="shared" ref="O3:X3" si="0">C11</f>
        <v>13.010400000000002</v>
      </c>
      <c r="P3" s="49">
        <f t="shared" si="0"/>
        <v>13.018683300765938</v>
      </c>
      <c r="Q3" s="48">
        <f t="shared" si="0"/>
        <v>15.5945</v>
      </c>
      <c r="R3" s="49">
        <f t="shared" si="0"/>
        <v>14.772245265230168</v>
      </c>
      <c r="S3" s="48">
        <f t="shared" si="0"/>
        <v>7.1540000000000008</v>
      </c>
      <c r="T3" s="49">
        <f t="shared" si="0"/>
        <v>8.1019232780809922</v>
      </c>
      <c r="U3" s="48">
        <f t="shared" si="0"/>
        <v>8.0174000000000003</v>
      </c>
      <c r="V3" s="49">
        <f t="shared" si="0"/>
        <v>8.3721910462317606</v>
      </c>
      <c r="W3" s="48">
        <f t="shared" si="0"/>
        <v>4.4923999999999999</v>
      </c>
      <c r="X3" s="49">
        <f t="shared" si="0"/>
        <v>7.9117875119346399</v>
      </c>
    </row>
    <row r="4" spans="1:24" x14ac:dyDescent="0.25">
      <c r="A4" s="61"/>
      <c r="B4" t="str">
        <f>'mfh01'!A245</f>
        <v>Ceiling</v>
      </c>
      <c r="C4" s="48">
        <f>'mfh01'!B245</f>
        <v>4.38</v>
      </c>
      <c r="D4" s="49">
        <f>'mfh01'!C245</f>
        <v>2.0484502499999997</v>
      </c>
      <c r="E4" s="48">
        <f>'mfh02'!B122</f>
        <v>2.87</v>
      </c>
      <c r="F4" s="49">
        <f>'mfh02'!C122</f>
        <v>1.5602891833333334</v>
      </c>
      <c r="G4" s="48">
        <f>'mfh03'!B148</f>
        <v>1.21</v>
      </c>
      <c r="H4" s="49">
        <f>'mfh03'!C148</f>
        <v>1.82180875</v>
      </c>
      <c r="I4" s="48">
        <f>'mfh04'!B122</f>
        <v>2.66</v>
      </c>
      <c r="J4" s="49">
        <f>'mfh04'!C122</f>
        <v>1.4855390888888891</v>
      </c>
      <c r="K4" s="48">
        <f>'mfh05'!B149</f>
        <v>1.08</v>
      </c>
      <c r="L4" s="49">
        <f>'mfh05'!C149</f>
        <v>1.2378555555555555</v>
      </c>
      <c r="N4" s="56" t="s">
        <v>271</v>
      </c>
      <c r="O4" s="48">
        <f t="shared" ref="O4:X4" si="1">C15</f>
        <v>3.7260000000000004</v>
      </c>
      <c r="P4" s="49">
        <f t="shared" si="1"/>
        <v>6.4613544000000003</v>
      </c>
      <c r="Q4" s="48">
        <f t="shared" si="1"/>
        <v>2.8</v>
      </c>
      <c r="R4" s="49">
        <f t="shared" si="1"/>
        <v>2.1622918310502284</v>
      </c>
      <c r="S4" s="48">
        <f t="shared" si="1"/>
        <v>1.486</v>
      </c>
      <c r="T4" s="49">
        <f t="shared" si="1"/>
        <v>2.0616942352941177</v>
      </c>
      <c r="U4" s="48">
        <f t="shared" si="1"/>
        <v>4.76</v>
      </c>
      <c r="V4" s="49">
        <f t="shared" si="1"/>
        <v>3.4767703539697847</v>
      </c>
      <c r="W4" s="48">
        <f t="shared" si="1"/>
        <v>13.105</v>
      </c>
      <c r="X4" s="49">
        <f t="shared" si="1"/>
        <v>2.452192776470588</v>
      </c>
    </row>
    <row r="5" spans="1:24" x14ac:dyDescent="0.25">
      <c r="A5" s="61"/>
      <c r="B5" t="str">
        <f>'mfh01'!A246</f>
        <v>External wall</v>
      </c>
      <c r="C5" s="48">
        <f>'mfh01'!B246</f>
        <v>1.06</v>
      </c>
      <c r="D5" s="49">
        <f>'mfh01'!C246</f>
        <v>2.564629222222222</v>
      </c>
      <c r="E5" s="48">
        <f>'mfh02'!B123</f>
        <v>6.02</v>
      </c>
      <c r="F5" s="49">
        <f>'mfh02'!C123</f>
        <v>6.1276554999999995</v>
      </c>
      <c r="G5" s="48">
        <f>'mfh03'!B149</f>
        <v>0.71799999999999997</v>
      </c>
      <c r="H5" s="49">
        <f>'mfh03'!C149</f>
        <v>1.5945754999999997</v>
      </c>
      <c r="I5" s="48">
        <f>'mfh04'!B123</f>
        <v>0.94399999999999995</v>
      </c>
      <c r="J5" s="49">
        <f>'mfh04'!C123</f>
        <v>2.3092583333333336</v>
      </c>
      <c r="K5" s="48">
        <f>'mfh05'!B150</f>
        <v>0.23499999999999999</v>
      </c>
      <c r="L5" s="49">
        <f>'mfh05'!C150</f>
        <v>0.88280530000000002</v>
      </c>
      <c r="N5" s="56"/>
      <c r="O5" s="44"/>
      <c r="P5" s="45"/>
      <c r="Q5" s="44"/>
      <c r="R5" s="45"/>
      <c r="S5" s="44"/>
      <c r="T5" s="45"/>
      <c r="U5" s="44"/>
      <c r="V5" s="45"/>
      <c r="W5" s="44"/>
      <c r="X5" s="45"/>
    </row>
    <row r="6" spans="1:24" x14ac:dyDescent="0.25">
      <c r="A6" s="61"/>
      <c r="B6" t="str">
        <f>'mfh01'!A247</f>
        <v>Internal wall</v>
      </c>
      <c r="C6" s="48">
        <f>'mfh01'!B247</f>
        <v>0.93200000000000005</v>
      </c>
      <c r="D6" s="49">
        <f>'mfh01'!C247</f>
        <v>0.77445416666666667</v>
      </c>
      <c r="E6" s="48">
        <f>'mfh02'!B124</f>
        <v>1.37</v>
      </c>
      <c r="F6" s="49">
        <f>'mfh02'!C124</f>
        <v>1.0967850000000001</v>
      </c>
      <c r="G6" s="48">
        <f>'mfh03'!B150</f>
        <v>0.49399999999999999</v>
      </c>
      <c r="H6" s="49">
        <f>'mfh03'!C150</f>
        <v>0.68378240000000001</v>
      </c>
      <c r="I6" s="48">
        <f>'mfh04'!B124</f>
        <v>0.379</v>
      </c>
      <c r="J6" s="49">
        <f>'mfh04'!C124</f>
        <v>0.88148333333333329</v>
      </c>
      <c r="K6" s="48">
        <f>'mfh05'!B151</f>
        <v>0.745</v>
      </c>
      <c r="L6" s="49">
        <f>'mfh05'!C151</f>
        <v>0.34137499999999998</v>
      </c>
      <c r="N6" s="56"/>
      <c r="O6" s="44"/>
      <c r="P6" s="45"/>
      <c r="Q6" s="44"/>
      <c r="R6" s="45"/>
      <c r="S6" s="44"/>
      <c r="T6" s="45"/>
      <c r="U6" s="44"/>
      <c r="V6" s="45"/>
      <c r="W6" s="44"/>
      <c r="X6" s="45"/>
    </row>
    <row r="7" spans="1:24" x14ac:dyDescent="0.25">
      <c r="A7" s="61"/>
      <c r="B7" t="str">
        <f>'mfh01'!A248</f>
        <v>Roof</v>
      </c>
      <c r="C7" s="48">
        <f>'mfh01'!B248</f>
        <v>3.92</v>
      </c>
      <c r="D7" s="49">
        <f>'mfh01'!C248</f>
        <v>4.7926416666666665</v>
      </c>
      <c r="E7" s="48">
        <f>'mfh02'!B125</f>
        <v>2.2999999999999998</v>
      </c>
      <c r="F7" s="49">
        <f>'mfh02'!C125</f>
        <v>2.9716871666666673</v>
      </c>
      <c r="G7" s="48">
        <f>'mfh03'!B151</f>
        <v>1.42</v>
      </c>
      <c r="H7" s="49">
        <f>'mfh03'!C151</f>
        <v>1.5252734458333332</v>
      </c>
      <c r="I7" s="48">
        <f>'mfh04'!B125</f>
        <v>2.15</v>
      </c>
      <c r="J7" s="49">
        <f>'mfh04'!C125</f>
        <v>1.4180164379084967</v>
      </c>
      <c r="K7" s="48">
        <f>'mfh05'!B152</f>
        <v>0.29699999999999999</v>
      </c>
      <c r="L7" s="49">
        <f>'mfh05'!C152</f>
        <v>1.3056583333333331</v>
      </c>
      <c r="N7" s="56"/>
      <c r="O7" s="44"/>
      <c r="P7" s="45"/>
      <c r="Q7" s="44"/>
      <c r="R7" s="45"/>
      <c r="S7" s="44"/>
      <c r="T7" s="45"/>
      <c r="U7" s="44"/>
      <c r="V7" s="45"/>
      <c r="W7" s="44"/>
      <c r="X7" s="45"/>
    </row>
    <row r="8" spans="1:24" x14ac:dyDescent="0.25">
      <c r="A8" s="61"/>
      <c r="B8" t="str">
        <f>'mfh01'!A249</f>
        <v>door</v>
      </c>
      <c r="C8" s="48">
        <f>'mfh01'!B249</f>
        <v>1.04E-2</v>
      </c>
      <c r="D8" s="49">
        <f>'mfh01'!C249</f>
        <v>8.9482434969160619E-3</v>
      </c>
      <c r="E8" s="48">
        <f>'mfh02'!B126</f>
        <v>1.54</v>
      </c>
      <c r="F8" s="49">
        <f>'mfh02'!C126</f>
        <v>1.6229498666666669</v>
      </c>
      <c r="G8" s="48">
        <f>'mfh03'!B152</f>
        <v>5.0999999999999997E-2</v>
      </c>
      <c r="H8" s="49">
        <f>'mfh03'!C152</f>
        <v>4.3987165775401071E-2</v>
      </c>
      <c r="I8" s="48">
        <f>'mfh04'!B126</f>
        <v>2.1399999999999999E-2</v>
      </c>
      <c r="J8" s="49">
        <f>'mfh04'!C126</f>
        <v>2.2192649737490626E-2</v>
      </c>
      <c r="K8" s="48">
        <f>'mfh05'!B153</f>
        <v>1.54E-2</v>
      </c>
      <c r="L8" s="49">
        <f>'mfh05'!C153</f>
        <v>1.3313725490196077E-2</v>
      </c>
      <c r="N8" s="56"/>
      <c r="O8" s="44"/>
      <c r="P8" s="45"/>
      <c r="Q8" s="44"/>
      <c r="R8" s="45"/>
      <c r="S8" s="44"/>
      <c r="T8" s="45"/>
      <c r="U8" s="44"/>
      <c r="V8" s="45"/>
      <c r="W8" s="44"/>
      <c r="X8" s="45"/>
    </row>
    <row r="9" spans="1:24" x14ac:dyDescent="0.25">
      <c r="A9" s="61"/>
      <c r="B9" t="str">
        <f>'mfh01'!A250</f>
        <v>windows</v>
      </c>
      <c r="C9" s="48">
        <f>'mfh01'!B250</f>
        <v>1.06</v>
      </c>
      <c r="D9" s="49">
        <f>'mfh01'!C250</f>
        <v>1.6229498666666669</v>
      </c>
      <c r="E9" s="48">
        <f>'mfh02'!B127</f>
        <v>5.7500000000000002E-2</v>
      </c>
      <c r="F9" s="49">
        <f>'mfh02'!C127</f>
        <v>4.6949771689497717E-2</v>
      </c>
      <c r="G9" s="48">
        <f>'mfh03'!B153</f>
        <v>1.52</v>
      </c>
      <c r="H9" s="49">
        <f>'mfh03'!C153</f>
        <v>1.6229498666666669</v>
      </c>
      <c r="I9" s="48">
        <f>'mfh04'!B127</f>
        <v>0.58399999999999996</v>
      </c>
      <c r="J9" s="49">
        <f>'mfh04'!C127</f>
        <v>1.2416165333333335</v>
      </c>
      <c r="K9" s="48">
        <f>'mfh05'!B154</f>
        <v>0.65400000000000003</v>
      </c>
      <c r="L9" s="49">
        <f>'mfh05'!C154</f>
        <v>3.1696165333333335</v>
      </c>
      <c r="N9" s="56"/>
      <c r="O9" s="44"/>
      <c r="P9" s="45"/>
      <c r="Q9" s="44"/>
      <c r="R9" s="45"/>
      <c r="S9" s="44"/>
      <c r="T9" s="45"/>
      <c r="U9" s="44"/>
      <c r="V9" s="45"/>
      <c r="W9" s="44"/>
      <c r="X9" s="45"/>
    </row>
    <row r="10" spans="1:24" x14ac:dyDescent="0.25">
      <c r="A10" s="61"/>
      <c r="B10" t="str">
        <f>'mfh01'!A251</f>
        <v>transport</v>
      </c>
      <c r="C10" s="48">
        <f>'mfh01'!B251</f>
        <v>0.91900000000000004</v>
      </c>
      <c r="D10" s="49">
        <f>'mfh01'!C251</f>
        <v>0.30720766282457762</v>
      </c>
      <c r="E10" s="48">
        <f>'mfh02'!B128</f>
        <v>0.70799999999999996</v>
      </c>
      <c r="F10" s="49">
        <f>'mfh02'!C128</f>
        <v>0.57482544354066778</v>
      </c>
      <c r="G10" s="48">
        <f>'mfh03'!B154</f>
        <v>0.34100000000000003</v>
      </c>
      <c r="H10" s="49">
        <f>'mfh03'!C154</f>
        <v>0.34889750397225938</v>
      </c>
      <c r="I10" s="48">
        <f>'mfh04'!B128</f>
        <v>0.58199999999999996</v>
      </c>
      <c r="J10" s="49">
        <f>'mfh04'!C128</f>
        <v>0.43433466969688195</v>
      </c>
      <c r="K10" s="48">
        <f>'mfh05'!B155</f>
        <v>0.36599999999999999</v>
      </c>
      <c r="L10" s="49">
        <f>'mfh05'!C155</f>
        <v>0.10076084199999998</v>
      </c>
      <c r="N10" s="56"/>
      <c r="O10" s="44"/>
      <c r="P10" s="45"/>
      <c r="Q10" s="44"/>
      <c r="R10" s="45"/>
      <c r="S10" s="44"/>
      <c r="T10" s="45"/>
      <c r="U10" s="44"/>
      <c r="V10" s="45"/>
      <c r="W10" s="44"/>
      <c r="X10" s="45"/>
    </row>
    <row r="11" spans="1:24" x14ac:dyDescent="0.25">
      <c r="A11" s="61"/>
      <c r="C11" s="52">
        <f>SUM(C3:C10)</f>
        <v>13.010400000000002</v>
      </c>
      <c r="D11" s="53">
        <f t="shared" ref="D11:L11" si="2">SUM(D3:D10)</f>
        <v>13.018683300765938</v>
      </c>
      <c r="E11" s="52">
        <f t="shared" si="2"/>
        <v>15.5945</v>
      </c>
      <c r="F11" s="53">
        <f t="shared" si="2"/>
        <v>14.772245265230168</v>
      </c>
      <c r="G11" s="52">
        <f t="shared" si="2"/>
        <v>7.1540000000000008</v>
      </c>
      <c r="H11" s="53">
        <f t="shared" si="2"/>
        <v>8.1019232780809922</v>
      </c>
      <c r="I11" s="52">
        <f t="shared" si="2"/>
        <v>8.0174000000000003</v>
      </c>
      <c r="J11" s="53">
        <f t="shared" si="2"/>
        <v>8.3721910462317606</v>
      </c>
      <c r="K11" s="52">
        <f t="shared" si="2"/>
        <v>4.4923999999999999</v>
      </c>
      <c r="L11" s="53">
        <f t="shared" si="2"/>
        <v>7.9117875119346399</v>
      </c>
      <c r="N11" s="56"/>
      <c r="O11" s="44"/>
      <c r="P11" s="45"/>
      <c r="Q11" s="44"/>
      <c r="R11" s="45"/>
      <c r="S11" s="44"/>
      <c r="T11" s="45"/>
      <c r="U11" s="44"/>
      <c r="V11" s="45"/>
      <c r="W11" s="44"/>
      <c r="X11" s="45"/>
    </row>
    <row r="12" spans="1:24" x14ac:dyDescent="0.25">
      <c r="A12" s="61" t="s">
        <v>271</v>
      </c>
      <c r="B12" t="str">
        <f>'mfh01'!A252</f>
        <v>transmission heat demand</v>
      </c>
      <c r="C12" s="48">
        <f>'mfh01'!B252</f>
        <v>2.12</v>
      </c>
      <c r="D12" s="49">
        <f>'mfh01'!C252</f>
        <v>5.7698667600000002</v>
      </c>
      <c r="E12" s="48">
        <f>'mfh02'!B129</f>
        <v>1.19</v>
      </c>
      <c r="F12" s="49">
        <f>'mfh02'!C129</f>
        <v>1.3069399310502283</v>
      </c>
      <c r="G12" s="48">
        <f>'mfh03'!B155</f>
        <v>1.1499999999999999</v>
      </c>
      <c r="H12" s="49">
        <f>'mfh03'!C155</f>
        <v>1.8268320352941179</v>
      </c>
      <c r="I12" s="48">
        <f>'mfh04'!B129</f>
        <v>2.77</v>
      </c>
      <c r="J12" s="49">
        <f>'mfh04'!C129</f>
        <v>2.3256516339697848</v>
      </c>
      <c r="K12" s="48">
        <f>'mfh05'!B156</f>
        <v>6.82</v>
      </c>
      <c r="L12" s="49">
        <f>'mfh05'!C156</f>
        <v>1.5496226164705882</v>
      </c>
      <c r="N12" s="56"/>
      <c r="O12" s="44"/>
      <c r="P12" s="45"/>
      <c r="Q12" s="44"/>
      <c r="R12" s="45"/>
      <c r="S12" s="44"/>
      <c r="T12" s="45"/>
      <c r="U12" s="44"/>
      <c r="V12" s="45"/>
      <c r="W12" s="44"/>
      <c r="X12" s="45"/>
    </row>
    <row r="13" spans="1:24" x14ac:dyDescent="0.25">
      <c r="A13" s="61"/>
      <c r="B13" t="str">
        <f>'mfh01'!A253</f>
        <v>hot water</v>
      </c>
      <c r="C13" s="48">
        <f>'mfh01'!B253</f>
        <v>1.2</v>
      </c>
      <c r="D13" s="49">
        <f>'mfh01'!C253</f>
        <v>0.60526799999999992</v>
      </c>
      <c r="E13" s="48">
        <f>'mfh02'!B131</f>
        <v>0.84299999999999997</v>
      </c>
      <c r="F13" s="49">
        <f>'mfh02'!C131</f>
        <v>4.5351900000000001E-2</v>
      </c>
      <c r="G13" s="48">
        <f>'mfh03'!B156</f>
        <v>0.23100000000000001</v>
      </c>
      <c r="H13" s="49">
        <f>'mfh03'!C156</f>
        <v>0.17222399999999999</v>
      </c>
      <c r="I13" s="48">
        <f>'mfh04'!B130</f>
        <v>1.99</v>
      </c>
      <c r="J13" s="49">
        <f>'mfh04'!C130</f>
        <v>1.0051919999999999</v>
      </c>
      <c r="K13" s="48">
        <f>'mfh05'!B157</f>
        <v>5.35</v>
      </c>
      <c r="L13" s="49">
        <f>'mfh05'!C157</f>
        <v>0.84360000000000002</v>
      </c>
      <c r="N13" s="56"/>
      <c r="O13" s="44"/>
      <c r="P13" s="45"/>
      <c r="Q13" s="44"/>
      <c r="R13" s="45"/>
      <c r="S13" s="44"/>
      <c r="T13" s="45"/>
      <c r="U13" s="44"/>
      <c r="V13" s="45"/>
      <c r="W13" s="44"/>
      <c r="X13" s="45"/>
    </row>
    <row r="14" spans="1:24" x14ac:dyDescent="0.25">
      <c r="A14" s="61"/>
      <c r="B14" s="33" t="str">
        <f>'mfh01'!A254</f>
        <v>ventilation heat demand</v>
      </c>
      <c r="C14" s="48">
        <f>'mfh01'!B254</f>
        <v>0.40600000000000003</v>
      </c>
      <c r="D14" s="49">
        <f>'mfh01'!C254</f>
        <v>8.6219639999999986E-2</v>
      </c>
      <c r="E14" s="48">
        <f>'mfh02'!B130</f>
        <v>0.76700000000000002</v>
      </c>
      <c r="F14" s="49">
        <f>'mfh02'!C130</f>
        <v>0.81</v>
      </c>
      <c r="G14" s="48">
        <f>'mfh03'!B157</f>
        <v>0.105</v>
      </c>
      <c r="H14" s="49">
        <f>'mfh03'!C157</f>
        <v>6.2638200000000005E-2</v>
      </c>
      <c r="I14" s="48">
        <f>'mfh04'!B131</f>
        <v>0</v>
      </c>
      <c r="J14" s="49">
        <f>'mfh04'!C131</f>
        <v>0.14592672000000001</v>
      </c>
      <c r="K14" s="48">
        <f>'mfh05'!B158</f>
        <v>0.93500000000000005</v>
      </c>
      <c r="L14" s="49">
        <f>'mfh05'!C158</f>
        <v>5.8970159999999994E-2</v>
      </c>
      <c r="N14" s="56"/>
      <c r="O14" s="44"/>
      <c r="P14" s="45"/>
      <c r="Q14" s="44"/>
      <c r="R14" s="45"/>
      <c r="S14" s="44"/>
      <c r="T14" s="45"/>
      <c r="U14" s="44"/>
      <c r="V14" s="45"/>
      <c r="W14" s="44"/>
      <c r="X14" s="45"/>
    </row>
    <row r="15" spans="1:24" s="47" customFormat="1" x14ac:dyDescent="0.25">
      <c r="A15" s="62"/>
      <c r="C15" s="50">
        <f>SUM(C12:C14)</f>
        <v>3.7260000000000004</v>
      </c>
      <c r="D15" s="51">
        <f t="shared" ref="D15:L15" si="3">SUM(D12:D14)</f>
        <v>6.4613544000000003</v>
      </c>
      <c r="E15" s="50">
        <f t="shared" si="3"/>
        <v>2.8</v>
      </c>
      <c r="F15" s="51">
        <f t="shared" si="3"/>
        <v>2.1622918310502284</v>
      </c>
      <c r="G15" s="50">
        <f t="shared" si="3"/>
        <v>1.486</v>
      </c>
      <c r="H15" s="51">
        <f t="shared" si="3"/>
        <v>2.0616942352941177</v>
      </c>
      <c r="I15" s="50">
        <f t="shared" si="3"/>
        <v>4.76</v>
      </c>
      <c r="J15" s="51">
        <f t="shared" si="3"/>
        <v>3.4767703539697847</v>
      </c>
      <c r="K15" s="50">
        <f t="shared" si="3"/>
        <v>13.105</v>
      </c>
      <c r="L15" s="51">
        <f t="shared" si="3"/>
        <v>2.452192776470588</v>
      </c>
      <c r="N15" s="57"/>
      <c r="O15" s="55"/>
      <c r="P15" s="58"/>
      <c r="Q15" s="55"/>
      <c r="R15" s="58"/>
      <c r="S15" s="55"/>
      <c r="T15" s="58"/>
      <c r="U15" s="55"/>
      <c r="V15" s="58"/>
      <c r="W15" s="55"/>
      <c r="X15" s="58"/>
    </row>
    <row r="43" spans="13:22" x14ac:dyDescent="0.25">
      <c r="M43" s="54"/>
      <c r="N43" s="54"/>
      <c r="O43" s="54"/>
      <c r="P43" s="54"/>
      <c r="Q43" s="54"/>
      <c r="R43" s="54"/>
      <c r="S43" s="54"/>
      <c r="T43" s="54"/>
      <c r="U43" s="54"/>
      <c r="V43" s="54"/>
    </row>
    <row r="44" spans="13:22" x14ac:dyDescent="0.25">
      <c r="M44" s="54"/>
      <c r="N44" s="54"/>
      <c r="O44" s="54"/>
      <c r="P44" s="54"/>
      <c r="Q44" s="54"/>
      <c r="R44" s="54"/>
      <c r="S44" s="54"/>
      <c r="T44" s="54"/>
      <c r="U44" s="54"/>
      <c r="V44" s="54"/>
    </row>
  </sheetData>
  <mergeCells count="12">
    <mergeCell ref="I1:J1"/>
    <mergeCell ref="K1:L1"/>
    <mergeCell ref="A12:A15"/>
    <mergeCell ref="A3:A11"/>
    <mergeCell ref="C1:D1"/>
    <mergeCell ref="E1:F1"/>
    <mergeCell ref="G1:H1"/>
    <mergeCell ref="W1:X1"/>
    <mergeCell ref="U1:V1"/>
    <mergeCell ref="S1:T1"/>
    <mergeCell ref="Q1:R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"/>
  <sheetViews>
    <sheetView topLeftCell="A109" zoomScaleNormal="100" workbookViewId="0">
      <selection activeCell="B133" sqref="B133:C135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217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128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218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219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130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30">
        <f>SUM(I5:I12)</f>
        <v>1.6581982749999997</v>
      </c>
    </row>
    <row r="14" spans="1:10" x14ac:dyDescent="0.25">
      <c r="A14" s="1" t="s">
        <v>217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30">
        <f>SUM(I16:I18)</f>
        <v>0.62820833333333326</v>
      </c>
    </row>
    <row r="20" spans="1:10" x14ac:dyDescent="0.25">
      <c r="A20" s="1" t="s">
        <v>217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219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130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30">
        <f>SUM(I22:I26)</f>
        <v>0.953287</v>
      </c>
    </row>
    <row r="28" spans="1:10" x14ac:dyDescent="0.25">
      <c r="A28" s="1" t="s">
        <v>217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219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130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1" t="s">
        <v>220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30">
        <f>SUM(I28:I35)</f>
        <v>2.0929536666666664</v>
      </c>
    </row>
    <row r="37" spans="1:10" x14ac:dyDescent="0.25">
      <c r="A37" s="1" t="s">
        <v>217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143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130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180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221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30">
        <f>SUM(I39:I42)</f>
        <v>1.6943400000000002</v>
      </c>
    </row>
    <row r="44" spans="1:10" x14ac:dyDescent="0.25">
      <c r="A44" s="1" t="s">
        <v>217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222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2">
        <v>0</v>
      </c>
      <c r="J46" s="32">
        <v>0</v>
      </c>
    </row>
    <row r="47" spans="1:10" x14ac:dyDescent="0.25">
      <c r="A47" s="2" t="s">
        <v>130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180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30">
        <f>SUM(I46:I48)</f>
        <v>1.3053000000000001</v>
      </c>
    </row>
    <row r="50" spans="1:10" x14ac:dyDescent="0.25">
      <c r="A50" s="1" t="s">
        <v>217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180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220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30">
        <f>SUM(I52:I54)</f>
        <v>1.7836666666666667</v>
      </c>
    </row>
    <row r="56" spans="1:10" x14ac:dyDescent="0.25">
      <c r="A56" s="1" t="s">
        <v>217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180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30">
        <f>SUM(I58:I58)</f>
        <v>0.46690000000000004</v>
      </c>
      <c r="J59"/>
    </row>
    <row r="60" spans="1:10" x14ac:dyDescent="0.25">
      <c r="A60" s="1" t="s">
        <v>217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144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30">
        <f>SUM(I62:I62)</f>
        <v>0.10966666666666666</v>
      </c>
      <c r="J63"/>
    </row>
    <row r="64" spans="1:10" x14ac:dyDescent="0.25">
      <c r="A64" s="1" t="s">
        <v>217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176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223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224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2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149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225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30">
        <f>SUM(I65:I72)</f>
        <v>1.3916291666666667</v>
      </c>
    </row>
    <row r="74" spans="1:10" x14ac:dyDescent="0.25">
      <c r="A74" s="1" t="s">
        <v>217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128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182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148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130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30">
        <f>SUM(I76:I80)</f>
        <v>1.0686696083333334</v>
      </c>
    </row>
    <row r="82" spans="1:11" x14ac:dyDescent="0.25">
      <c r="A82" s="1" t="s">
        <v>217</v>
      </c>
      <c r="B82" s="1" t="s">
        <v>194</v>
      </c>
    </row>
    <row r="83" spans="1:11" x14ac:dyDescent="0.25">
      <c r="A83" s="1" t="s">
        <v>226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30">
        <f>SUM(I83:I83)</f>
        <v>26.086666666666662</v>
      </c>
      <c r="J84"/>
    </row>
    <row r="85" spans="1:11" x14ac:dyDescent="0.25">
      <c r="A85" s="1" t="s">
        <v>217</v>
      </c>
      <c r="B85" s="1" t="s">
        <v>227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215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217</v>
      </c>
      <c r="B89" s="1" t="s">
        <v>228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217</v>
      </c>
      <c r="B93" s="1" t="s">
        <v>183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229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4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3">
        <v>58</v>
      </c>
      <c r="I96">
        <f>H96*B$1/C96/B$1*K96</f>
        <v>1.5466666666666669</v>
      </c>
      <c r="J96"/>
      <c r="K96" s="24">
        <v>0.8</v>
      </c>
    </row>
    <row r="97" spans="1:11" x14ac:dyDescent="0.25">
      <c r="A97" s="1" t="s">
        <v>217</v>
      </c>
      <c r="B97" s="1" t="s">
        <v>184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230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4">
        <v>0.2</v>
      </c>
    </row>
    <row r="100" spans="1:11" x14ac:dyDescent="0.25">
      <c r="C100">
        <v>30</v>
      </c>
      <c r="D100" t="s">
        <v>254</v>
      </c>
      <c r="E100" s="33" t="s">
        <v>110</v>
      </c>
      <c r="F100" s="33" t="s">
        <v>110</v>
      </c>
      <c r="G100" t="s">
        <v>111</v>
      </c>
      <c r="H100" s="23">
        <v>43.7</v>
      </c>
      <c r="I100">
        <f>H100*B$1/C100/B$1*K100</f>
        <v>1.1653333333333336</v>
      </c>
      <c r="J100"/>
      <c r="K100" s="24">
        <v>0.8</v>
      </c>
    </row>
    <row r="101" spans="1:11" x14ac:dyDescent="0.25">
      <c r="A101" s="1" t="s">
        <v>217</v>
      </c>
      <c r="B101" s="66" t="s">
        <v>66</v>
      </c>
      <c r="C101" s="11"/>
      <c r="D101" s="11"/>
      <c r="E101" s="11"/>
      <c r="F101" s="11"/>
      <c r="G101" s="11"/>
      <c r="H101" s="11"/>
      <c r="I101" s="19">
        <f>SUM(I99:I100)</f>
        <v>1.2416165333333335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217</v>
      </c>
      <c r="B107" s="66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231</v>
      </c>
    </row>
    <row r="110" spans="1:11" x14ac:dyDescent="0.25">
      <c r="A110" s="1" t="s">
        <v>74</v>
      </c>
      <c r="B110" s="17" t="s">
        <v>231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199</v>
      </c>
    </row>
    <row r="112" spans="1:11" x14ac:dyDescent="0.25">
      <c r="A112" s="1"/>
      <c r="B112" s="1"/>
    </row>
    <row r="113" spans="1:10" x14ac:dyDescent="0.25">
      <c r="A113" s="1" t="s">
        <v>217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5">
        <f>J113*H114/B$1/B103</f>
        <v>0.42934195625918903</v>
      </c>
    </row>
    <row r="116" spans="1:10" s="11" customFormat="1" x14ac:dyDescent="0.25">
      <c r="A116" s="11" t="s">
        <v>11</v>
      </c>
      <c r="B116" s="66" t="s">
        <v>268</v>
      </c>
    </row>
    <row r="117" spans="1:10" s="11" customFormat="1" x14ac:dyDescent="0.25">
      <c r="A117" s="11" t="s">
        <v>278</v>
      </c>
      <c r="B117" s="11">
        <v>109.88</v>
      </c>
    </row>
    <row r="118" spans="1:10" s="11" customFormat="1" x14ac:dyDescent="0.25">
      <c r="A118" s="11" t="s">
        <v>273</v>
      </c>
      <c r="B118" s="5" t="s">
        <v>288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274</v>
      </c>
      <c r="B119" s="5" t="s">
        <v>289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277</v>
      </c>
      <c r="B120" s="4" t="s">
        <v>287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6" t="s">
        <v>118</v>
      </c>
      <c r="C124" s="6" t="s">
        <v>119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80</v>
      </c>
      <c r="B125" s="7">
        <v>0.873</v>
      </c>
      <c r="C125" s="7">
        <f>I13+I19</f>
        <v>2.286406608333333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120</v>
      </c>
      <c r="B126" s="7">
        <v>2.5</v>
      </c>
      <c r="C126" s="7">
        <f>I27+I36</f>
        <v>3.0462406666666664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121</v>
      </c>
      <c r="B127" s="7">
        <v>1.69</v>
      </c>
      <c r="C127" s="7">
        <f>I43+I49+I55</f>
        <v>4.7833066666666673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122</v>
      </c>
      <c r="B128" s="7">
        <v>0.55600000000000005</v>
      </c>
      <c r="C128" s="7">
        <f>I59+I63</f>
        <v>0.57656666666666667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106</v>
      </c>
      <c r="B129" s="7">
        <v>2.72</v>
      </c>
      <c r="C129" s="7">
        <f>I73+I81</f>
        <v>2.460298775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124</v>
      </c>
      <c r="B130" s="21">
        <v>8.5500000000000007E-2</v>
      </c>
      <c r="C130" s="7">
        <f>I87+I91</f>
        <v>8.308095238095238E-2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123</v>
      </c>
      <c r="B131" s="7">
        <v>0.56999999999999995</v>
      </c>
      <c r="C131" s="7">
        <f>I97+I101</f>
        <v>2.8645664000000002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76</v>
      </c>
      <c r="B132" s="7">
        <v>0.72599999999999998</v>
      </c>
      <c r="C132" s="7">
        <f>I114</f>
        <v>0.42934195625918903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125</v>
      </c>
      <c r="B133" s="7">
        <v>1.32</v>
      </c>
      <c r="C133" s="7">
        <f>I118*0.9+I104</f>
        <v>1.4242325200000001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70</v>
      </c>
      <c r="B134" s="7">
        <v>0.59</v>
      </c>
      <c r="C134" s="7">
        <f>I110</f>
        <v>3.8480000000000003E-3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126</v>
      </c>
      <c r="B135" s="7">
        <v>0.88800000000000001</v>
      </c>
      <c r="C135" s="7">
        <f>I118*0.1</f>
        <v>2.0327800000000001E-3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105" zoomScaleNormal="100" workbookViewId="0">
      <selection activeCell="A94" sqref="A94"/>
    </sheetView>
  </sheetViews>
  <sheetFormatPr defaultColWidth="11.5703125" defaultRowHeight="15" x14ac:dyDescent="0.25"/>
  <cols>
    <col min="1" max="1" width="46.140625" style="27" customWidth="1"/>
    <col min="2" max="2" width="13.4257812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232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civil engineering concrete (without reinforcement)</v>
      </c>
      <c r="E6" s="28">
        <f>INDEX('[1]Component wise inventories'!I$2:I$170,MATCH($A6,'[1]Component wise inventories'!$A$2:$A$170,0))</f>
        <v>2350</v>
      </c>
      <c r="F6" s="28">
        <f t="shared" ref="F6" si="0">E6</f>
        <v>2350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1.4E-2</v>
      </c>
      <c r="I6" s="28">
        <f>B6*F6*H6*B$1/C6/B$1</f>
        <v>0.13708333333333333</v>
      </c>
      <c r="J6" s="28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foam glass gravel</v>
      </c>
      <c r="E7" s="28">
        <f>INDEX('[1]Component wise inventories'!I$2:I$170,MATCH($A7,'[1]Component wise inventories'!$A$2:$A$170,0))</f>
        <v>150</v>
      </c>
      <c r="F7" s="28">
        <f>E7</f>
        <v>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0.155</v>
      </c>
      <c r="I7" s="28">
        <f t="shared" ref="I7" si="2">B7*F7*H7*B$1/C7/B$1</f>
        <v>0.11624999999999999</v>
      </c>
      <c r="J7" s="28">
        <f>F7*B7*B$5*B$1/C7/1000</f>
        <v>17.414999999999999</v>
      </c>
    </row>
    <row r="8" spans="1:10" x14ac:dyDescent="0.25">
      <c r="I8" s="78">
        <f>SUM(I6:I7)</f>
        <v>0.2533333333333333</v>
      </c>
    </row>
    <row r="9" spans="1:10" x14ac:dyDescent="0.25">
      <c r="A9" s="11" t="s">
        <v>232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233</v>
      </c>
      <c r="B11" s="2">
        <v>0.06</v>
      </c>
      <c r="C11" s="28">
        <f>INDEX('[1]Component wise inventories'!B$2:B$170,MATCH($A11,'[1]Component wise inventories'!$A$2:$A$170,0))</f>
        <v>60</v>
      </c>
      <c r="D11" s="28" t="str">
        <f>INDEX('[1]Component wise inventories'!H$2:H$170,MATCH($A11,'[1]Component wise inventories'!$A$2:$A$170,0))</f>
        <v>Underlay anhydrite, 60 mm</v>
      </c>
      <c r="E11" s="28">
        <f>INDEX('[1]Component wise inventories'!I$2:I$170,MATCH($A11,'[1]Component wise inventories'!$A$2:$A$170,0))</f>
        <v>2000</v>
      </c>
      <c r="F11" s="28">
        <f t="shared" ref="F11" si="3">E11</f>
        <v>2000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8.6999999999999994E-2</v>
      </c>
      <c r="I11" s="28">
        <f>B11*F11*H11*B$1/C11/B$1</f>
        <v>0.17399999999999999</v>
      </c>
      <c r="J11" s="28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8">
        <f>INDEX('[1]Component wise inventories'!B$2:B$170,MATCH($A12,'[1]Component wise inventories'!$A$2:$A$170,0))</f>
        <v>60</v>
      </c>
      <c r="D12" s="28" t="str">
        <f>INDEX('[1]Component wise inventories'!H$2:H$170,MATCH($A12,'[1]Component wise inventories'!$A$2:$A$170,0))</f>
        <v>civil engineering concrete (without reinforcement)</v>
      </c>
      <c r="E12" s="28">
        <f>INDEX('[1]Component wise inventories'!I$2:I$170,MATCH($A12,'[1]Component wise inventories'!$A$2:$A$170,0))</f>
        <v>2350</v>
      </c>
      <c r="F12" s="28">
        <f>E12</f>
        <v>2350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1.4E-2</v>
      </c>
      <c r="I12" s="28">
        <f t="shared" ref="I12" si="5">B12*F12*H12*B$1/C12/B$1</f>
        <v>0.13708333333333333</v>
      </c>
      <c r="J12" s="28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8">
        <f>INDEX('[1]Component wise inventories'!B$2:B$170,MATCH($A13,'[1]Component wise inventories'!$A$2:$A$170,0))</f>
        <v>30</v>
      </c>
      <c r="D13" s="28" t="str">
        <f>INDEX('[1]Component wise inventories'!H$2:H$170,MATCH($A13,'[1]Component wise inventories'!$A$2:$A$170,0))</f>
        <v>Expanded polystyrene (EPS)</v>
      </c>
      <c r="E13" s="28">
        <f>INDEX('[1]Component wise inventories'!I$2:I$170,MATCH($A13,'[1]Component wise inventories'!$A$2:$A$170,0))</f>
        <v>30</v>
      </c>
      <c r="F13" s="28">
        <f t="shared" ref="F13" si="6">E13</f>
        <v>30</v>
      </c>
      <c r="G13" s="28" t="str">
        <f>INDEX('[1]Component wise inventories'!J$2:J$170,MATCH($A13,'[1]Component wise inventories'!$A$2:$A$170,0))</f>
        <v xml:space="preserve">kg </v>
      </c>
      <c r="H13" s="28">
        <f>INDEX('[1]Component wise inventories'!K$2:K$170,MATCH($A13,'[1]Component wise inventories'!$A$2:$A$170,0))</f>
        <v>7.64</v>
      </c>
      <c r="I13" s="28">
        <f>B13*F13*H13*B$1/C13/B$1</f>
        <v>0.15279999999999999</v>
      </c>
      <c r="J13" s="28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8">
        <f>INDEX('[1]Component wise inventories'!B$2:B$170,MATCH($A14,'[1]Component wise inventories'!$A$2:$A$170,0))</f>
        <v>30</v>
      </c>
      <c r="D14" s="28" t="str">
        <f>INDEX('[1]Component wise inventories'!H$2:H$170,MATCH($A14,'[1]Component wise inventories'!$A$2:$A$170,0))</f>
        <v>Polystyrene extruded (XPS)</v>
      </c>
      <c r="E14" s="28">
        <f>INDEX('[1]Component wise inventories'!I$2:I$170,MATCH($A14,'[1]Component wise inventories'!$A$2:$A$170,0))</f>
        <v>30</v>
      </c>
      <c r="F14" s="28">
        <f>E14</f>
        <v>30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14.5</v>
      </c>
      <c r="I14" s="28">
        <f t="shared" ref="I14" si="8">B14*F14*H14*B$1/C14/B$1</f>
        <v>1.1599999999999999</v>
      </c>
      <c r="J14" s="28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8">
        <f>INDEX('[1]Component wise inventories'!B$2:B$170,MATCH($A15,'[1]Component wise inventories'!$A$2:$A$170,0))</f>
        <v>60</v>
      </c>
      <c r="D15" s="28" t="str">
        <f>INDEX('[1]Component wise inventories'!H$2:H$170,MATCH($A15,'[1]Component wise inventories'!$A$2:$A$170,0))</f>
        <v>foam glass gravel</v>
      </c>
      <c r="E15" s="28">
        <f>INDEX('[1]Component wise inventories'!I$2:I$170,MATCH($A15,'[1]Component wise inventories'!$A$2:$A$170,0))</f>
        <v>150</v>
      </c>
      <c r="F15" s="28">
        <f t="shared" ref="F15" si="9">E15</f>
        <v>150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0.155</v>
      </c>
      <c r="I15" s="28">
        <f>B15*F15*H15*B$1/C15/B$1</f>
        <v>0.11624999999999999</v>
      </c>
      <c r="J15" s="28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8">
        <f>INDEX('[1]Component wise inventories'!B$2:B$170,MATCH($A16,'[1]Component wise inventories'!$A$2:$A$170,0))</f>
        <v>30</v>
      </c>
      <c r="D16" s="28" t="str">
        <f>INDEX('[1]Component wise inventories'!H$2:H$170,MATCH($A16,'[1]Component wise inventories'!$A$2:$A$170,0))</f>
        <v>Solid wood spruce / fir / larch, air dried, planed</v>
      </c>
      <c r="E16" s="28">
        <f>INDEX('[1]Component wise inventories'!I$2:I$170,MATCH($A16,'[1]Component wise inventories'!$A$2:$A$170,0))</f>
        <v>485</v>
      </c>
      <c r="F16" s="28">
        <f>E16</f>
        <v>485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0.125</v>
      </c>
      <c r="I16" s="28">
        <f t="shared" ref="I16" si="11">B16*F16*H16*B$1/C16/B$1</f>
        <v>6.0624999999999998E-2</v>
      </c>
      <c r="J16" s="28">
        <f>F16*B16*B$5*B$1/C16/1000</f>
        <v>11.261699999999999</v>
      </c>
    </row>
    <row r="17" spans="1:10" x14ac:dyDescent="0.25">
      <c r="I17" s="78">
        <f>SUM(I9:I16)</f>
        <v>1.800758333333333</v>
      </c>
    </row>
    <row r="18" spans="1:10" x14ac:dyDescent="0.25">
      <c r="A18" s="11" t="s">
        <v>232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233</v>
      </c>
      <c r="B20" s="2">
        <v>0.06</v>
      </c>
      <c r="C20" s="28">
        <f>INDEX('[1]Component wise inventories'!B$2:B$170,MATCH($A20,'[1]Component wise inventories'!$A$2:$A$170,0))</f>
        <v>60</v>
      </c>
      <c r="D20" s="28" t="str">
        <f>INDEX('[1]Component wise inventories'!H$2:H$170,MATCH($A20,'[1]Component wise inventories'!$A$2:$A$170,0))</f>
        <v>Underlay anhydrite, 60 mm</v>
      </c>
      <c r="E20" s="28">
        <f>INDEX('[1]Component wise inventories'!I$2:I$170,MATCH($A20,'[1]Component wise inventories'!$A$2:$A$170,0))</f>
        <v>2000</v>
      </c>
      <c r="F20" s="28">
        <f t="shared" ref="F20" si="12">E20</f>
        <v>2000</v>
      </c>
      <c r="G20" s="28" t="str">
        <f>INDEX('[1]Component wise inventories'!J$2:J$170,MATCH($A20,'[1]Component wise inventories'!$A$2:$A$170,0))</f>
        <v xml:space="preserve">kg </v>
      </c>
      <c r="H20" s="28">
        <f>INDEX('[1]Component wise inventories'!K$2:K$170,MATCH($A20,'[1]Component wise inventories'!$A$2:$A$170,0))</f>
        <v>8.6999999999999994E-2</v>
      </c>
      <c r="I20" s="28">
        <f>B20*F20*H20*B$1/C20/B$1</f>
        <v>0.17399999999999999</v>
      </c>
      <c r="J20" s="28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8">
        <f>INDEX('[1]Component wise inventories'!B$2:B$170,MATCH($A21,'[1]Component wise inventories'!$A$2:$A$170,0))</f>
        <v>30</v>
      </c>
      <c r="D21" s="28" t="str">
        <f>INDEX('[1]Component wise inventories'!H$2:H$170,MATCH($A21,'[1]Component wise inventories'!$A$2:$A$170,0))</f>
        <v>ceramic/stoneware plate</v>
      </c>
      <c r="E21" s="28">
        <f>INDEX('[1]Component wise inventories'!I$2:I$170,MATCH($A21,'[1]Component wise inventories'!$A$2:$A$170,0))</f>
        <v>2600</v>
      </c>
      <c r="F21" s="28">
        <f>E21</f>
        <v>2600</v>
      </c>
      <c r="G21" s="28" t="str">
        <f>INDEX('[1]Component wise inventories'!J$2:J$170,MATCH($A21,'[1]Component wise inventories'!$A$2:$A$170,0))</f>
        <v xml:space="preserve">kg </v>
      </c>
      <c r="H21" s="28">
        <f>INDEX('[1]Component wise inventories'!K$2:K$170,MATCH($A21,'[1]Component wise inventories'!$A$2:$A$170,0))</f>
        <v>0.77700000000000002</v>
      </c>
      <c r="I21" s="28">
        <f t="shared" ref="I21" si="14">B21*F21*H21*B$1/C21/B$1</f>
        <v>1.0101</v>
      </c>
      <c r="J21" s="28">
        <f>F21*B21*B$5*B$1/C21/1000</f>
        <v>30.186</v>
      </c>
    </row>
    <row r="22" spans="1:10" x14ac:dyDescent="0.25">
      <c r="A22" s="2" t="s">
        <v>135</v>
      </c>
      <c r="B22" s="2">
        <v>0.25</v>
      </c>
      <c r="C22" s="28">
        <f>INDEX('[1]Component wise inventories'!B$2:B$170,MATCH($A22,'[1]Component wise inventories'!$A$2:$A$170,0))</f>
        <v>60</v>
      </c>
      <c r="D22" s="28" t="str">
        <f>INDEX('[1]Component wise inventories'!H$2:H$170,MATCH($A22,'[1]Component wise inventories'!$A$2:$A$170,0))</f>
        <v>civil engineering concrete (without reinforcement)</v>
      </c>
      <c r="E22" s="28">
        <f>INDEX('[1]Component wise inventories'!I$2:I$170,MATCH($A22,'[1]Component wise inventories'!$A$2:$A$170,0))</f>
        <v>2350</v>
      </c>
      <c r="F22" s="28">
        <f t="shared" ref="F22:F23" si="15">E22</f>
        <v>2350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1.4E-2</v>
      </c>
      <c r="I22" s="28">
        <f>B22*F22*H22*B$1/C22/B$1</f>
        <v>0.13708333333333333</v>
      </c>
      <c r="J22" s="28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Expanded polystyrene (EPS)</v>
      </c>
      <c r="E23" s="28">
        <f>INDEX('[1]Component wise inventories'!I$2:I$170,MATCH($A23,'[1]Component wise inventories'!$A$2:$A$170,0))</f>
        <v>30</v>
      </c>
      <c r="F23" s="28">
        <f t="shared" si="15"/>
        <v>30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7.64</v>
      </c>
      <c r="I23" s="28">
        <f>B23*F23*H23*B$1/C23/B$1</f>
        <v>0.15279999999999999</v>
      </c>
      <c r="J23" s="28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Polystyrene extruded (XPS)</v>
      </c>
      <c r="E24" s="28">
        <f>INDEX('[1]Component wise inventories'!I$2:I$170,MATCH($A24,'[1]Component wise inventories'!$A$2:$A$170,0))</f>
        <v>30</v>
      </c>
      <c r="F24" s="28">
        <f>E24</f>
        <v>30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14.5</v>
      </c>
      <c r="I24" s="28">
        <f t="shared" ref="I24" si="17">B24*F24*H24*B$1/C24/B$1</f>
        <v>0.28999999999999998</v>
      </c>
      <c r="J24" s="28">
        <f>F24*B24*B$5*B$1/C24/1000</f>
        <v>0.46439999999999998</v>
      </c>
    </row>
    <row r="25" spans="1:10" x14ac:dyDescent="0.25">
      <c r="I25" s="78">
        <f>SUM(I18:I24)</f>
        <v>1.7639833333333335</v>
      </c>
    </row>
    <row r="26" spans="1:10" x14ac:dyDescent="0.25">
      <c r="A26" s="11" t="s">
        <v>232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233</v>
      </c>
      <c r="B28" s="2">
        <v>0.06</v>
      </c>
      <c r="C28" s="28">
        <f>INDEX('[1]Component wise inventories'!B$2:B$170,MATCH($A28,'[1]Component wise inventories'!$A$2:$A$170,0))</f>
        <v>60</v>
      </c>
      <c r="D28" s="28" t="str">
        <f>INDEX('[1]Component wise inventories'!H$2:H$170,MATCH($A28,'[1]Component wise inventories'!$A$2:$A$170,0))</f>
        <v>Underlay anhydrite, 60 mm</v>
      </c>
      <c r="E28" s="28">
        <f>INDEX('[1]Component wise inventories'!I$2:I$170,MATCH($A28,'[1]Component wise inventories'!$A$2:$A$170,0))</f>
        <v>2000</v>
      </c>
      <c r="F28" s="28">
        <f t="shared" ref="F28" si="18">E28</f>
        <v>2000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8.6999999999999994E-2</v>
      </c>
      <c r="I28" s="28">
        <f>B28*F28*H28*B$1/C28/B$1</f>
        <v>0.17399999999999999</v>
      </c>
      <c r="J28" s="28">
        <f t="shared" ref="J28" si="19">F28*B28*B$5*B$1/C28/1000</f>
        <v>46.44</v>
      </c>
    </row>
    <row r="29" spans="1:10" x14ac:dyDescent="0.25">
      <c r="A29" s="2" t="s">
        <v>135</v>
      </c>
      <c r="B29" s="2">
        <v>0.25</v>
      </c>
      <c r="C29" s="28">
        <f>INDEX('[1]Component wise inventories'!B$2:B$170,MATCH($A29,'[1]Component wise inventories'!$A$2:$A$170,0))</f>
        <v>60</v>
      </c>
      <c r="D29" s="28" t="str">
        <f>INDEX('[1]Component wise inventories'!H$2:H$170,MATCH($A29,'[1]Component wise inventories'!$A$2:$A$170,0))</f>
        <v>civil engineering concrete (without reinforcement)</v>
      </c>
      <c r="E29" s="28">
        <f>INDEX('[1]Component wise inventories'!I$2:I$170,MATCH($A29,'[1]Component wise inventories'!$A$2:$A$170,0))</f>
        <v>2350</v>
      </c>
      <c r="F29" s="28">
        <f>E29</f>
        <v>2350</v>
      </c>
      <c r="G29" s="28" t="str">
        <f>INDEX('[1]Component wise inventories'!J$2:J$170,MATCH($A29,'[1]Component wise inventories'!$A$2:$A$170,0))</f>
        <v xml:space="preserve">kg </v>
      </c>
      <c r="H29" s="28">
        <f>INDEX('[1]Component wise inventories'!K$2:K$170,MATCH($A29,'[1]Component wise inventories'!$A$2:$A$170,0))</f>
        <v>1.4E-2</v>
      </c>
      <c r="I29" s="28">
        <f t="shared" ref="I29" si="20">B29*F29*H29*B$1/C29/B$1</f>
        <v>0.13708333333333333</v>
      </c>
      <c r="J29" s="28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Expanded polystyrene (EPS)</v>
      </c>
      <c r="E30" s="28">
        <f>INDEX('[1]Component wise inventories'!I$2:I$170,MATCH($A30,'[1]Component wise inventories'!$A$2:$A$170,0))</f>
        <v>30</v>
      </c>
      <c r="F30" s="28">
        <f t="shared" ref="F30:F31" si="21">E30</f>
        <v>30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7.64</v>
      </c>
      <c r="I30" s="28">
        <f>B30*F30*H30*B$1/C30/B$1</f>
        <v>0.15279999999999999</v>
      </c>
      <c r="J30" s="28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Polystyrene extruded (XPS)</v>
      </c>
      <c r="E31" s="28">
        <f>INDEX('[1]Component wise inventories'!I$2:I$170,MATCH($A31,'[1]Component wise inventories'!$A$2:$A$170,0))</f>
        <v>30</v>
      </c>
      <c r="F31" s="28">
        <f t="shared" si="21"/>
        <v>30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14.5</v>
      </c>
      <c r="I31" s="28">
        <f>B31*F31*H31*B$1/C31/B$1</f>
        <v>0.28999999999999998</v>
      </c>
      <c r="J31" s="28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8">
        <f>INDEX('[1]Component wise inventories'!B$2:B$170,MATCH($A32,'[1]Component wise inventories'!$A$2:$A$170,0))</f>
        <v>30</v>
      </c>
      <c r="D32" s="28" t="str">
        <f>INDEX('[1]Component wise inventories'!H$2:H$170,MATCH($A32,'[1]Component wise inventories'!$A$2:$A$170,0))</f>
        <v>Solid wood spruce / fir / larch, air dried, planed</v>
      </c>
      <c r="E32" s="28">
        <f>INDEX('[1]Component wise inventories'!I$2:I$170,MATCH($A32,'[1]Component wise inventories'!$A$2:$A$170,0))</f>
        <v>485</v>
      </c>
      <c r="F32" s="28">
        <f>E32</f>
        <v>485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0.125</v>
      </c>
      <c r="I32" s="28">
        <f t="shared" ref="I32" si="23">B32*F32*H32*B$1/C32/B$1</f>
        <v>6.0624999999999998E-2</v>
      </c>
      <c r="J32" s="28">
        <f>F32*B32*B$5*B$1/C32/1000</f>
        <v>11.261699999999999</v>
      </c>
    </row>
    <row r="33" spans="1:10" x14ac:dyDescent="0.25">
      <c r="I33" s="78">
        <f>SUM(I26:I32)</f>
        <v>0.81450833333333328</v>
      </c>
    </row>
    <row r="34" spans="1:10" x14ac:dyDescent="0.25">
      <c r="A34" s="11" t="s">
        <v>232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178</v>
      </c>
      <c r="B36" s="2">
        <v>0.16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brick</v>
      </c>
      <c r="E36" s="28">
        <f>INDEX('[1]Component wise inventories'!I$2:I$170,MATCH($A36,'[1]Component wise inventories'!$A$2:$A$170,0))</f>
        <v>900</v>
      </c>
      <c r="F36" s="28">
        <f t="shared" ref="F36" si="24">E36</f>
        <v>900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0.25800000000000001</v>
      </c>
      <c r="I36" s="28">
        <f>B36*F36*H36*B$1/C36/B$1</f>
        <v>0.61919999999999997</v>
      </c>
      <c r="J36" s="28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Expanded polystyrene (EPS)</v>
      </c>
      <c r="E37" s="28">
        <f>INDEX('[1]Component wise inventories'!I$2:I$170,MATCH($A37,'[1]Component wise inventories'!$A$2:$A$170,0))</f>
        <v>30</v>
      </c>
      <c r="F37" s="28">
        <f>E37</f>
        <v>30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7.64</v>
      </c>
      <c r="I37" s="28">
        <f t="shared" ref="I37" si="26">B37*F37*H37*B$1/C37/B$1</f>
        <v>2.4447999999999999</v>
      </c>
      <c r="J37" s="28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gypsum-lime plaster</v>
      </c>
      <c r="E38" s="28">
        <f>INDEX('[1]Component wise inventories'!I$2:I$170,MATCH($A38,'[1]Component wise inventories'!$A$2:$A$170,0))</f>
        <v>925</v>
      </c>
      <c r="F38" s="28">
        <f t="shared" ref="F38" si="27">E38</f>
        <v>925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0.155</v>
      </c>
      <c r="I38" s="28">
        <f>B38*F38*H38*B$1/C38/B$1</f>
        <v>4.779166666666667E-2</v>
      </c>
      <c r="J38" s="28">
        <f t="shared" ref="J38" si="28">F38*B38*B$5*B$1/C38/1000</f>
        <v>7.1595000000000004</v>
      </c>
    </row>
    <row r="39" spans="1:10" x14ac:dyDescent="0.25">
      <c r="A39" s="2" t="s">
        <v>138</v>
      </c>
      <c r="B39" s="2">
        <v>1.4999999999999999E-2</v>
      </c>
      <c r="C39" s="28">
        <f>INDEX('[1]Component wise inventories'!B$2:B$170,MATCH($A39,'[1]Component wise inventories'!$A$2:$A$170,0))</f>
        <v>60</v>
      </c>
      <c r="D39" s="28" t="str">
        <f>INDEX('[1]Component wise inventories'!H$2:H$170,MATCH($A39,'[1]Component wise inventories'!$A$2:$A$170,0))</f>
        <v>Lime-cement/cement-lime plaster</v>
      </c>
      <c r="E39" s="28">
        <f>INDEX('[1]Component wise inventories'!I$2:I$170,MATCH($A39,'[1]Component wise inventories'!$A$2:$A$170,0))</f>
        <v>1550</v>
      </c>
      <c r="F39" s="28">
        <f>E39</f>
        <v>1550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0.247</v>
      </c>
      <c r="I39" s="28">
        <f t="shared" ref="I39" si="29">B39*F39*H39*B$1/C39/B$1</f>
        <v>9.5712500000000006E-2</v>
      </c>
      <c r="J39" s="28">
        <f>F39*B39*B$5*B$1/C39/1000</f>
        <v>8.9977499999999999</v>
      </c>
    </row>
    <row r="40" spans="1:10" x14ac:dyDescent="0.25">
      <c r="I40" s="78">
        <f>SUM(I35:I39)</f>
        <v>3.2075041666666664</v>
      </c>
    </row>
    <row r="41" spans="1:10" x14ac:dyDescent="0.25">
      <c r="A41" s="11" t="s">
        <v>232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128</v>
      </c>
      <c r="B43" s="2">
        <v>0.01</v>
      </c>
      <c r="C43" s="28">
        <f>INDEX('[1]Component wise inventories'!B$2:B$170,MATCH($A43,'[1]Component wise inventories'!$A$2:$A$170,0))</f>
        <v>60</v>
      </c>
      <c r="D43" s="28" t="str">
        <f>INDEX('[1]Component wise inventories'!H$2:H$170,MATCH($A43,'[1]Component wise inventories'!$A$2:$A$170,0))</f>
        <v>Bitumen emulsion, 1 coat</v>
      </c>
      <c r="E43" s="28">
        <f>INDEX('[1]Component wise inventories'!I$2:I$170,MATCH($A43,'[1]Component wise inventories'!$A$2:$A$170,0))</f>
        <v>0.25</v>
      </c>
      <c r="F43" s="28">
        <f t="shared" ref="F43:F44" si="30">E43</f>
        <v>0.25</v>
      </c>
      <c r="G43" s="28" t="str">
        <f>INDEX('[1]Component wise inventories'!J$2:J$170,MATCH($A43,'[1]Component wise inventories'!$A$2:$A$170,0))</f>
        <v xml:space="preserve">m2 </v>
      </c>
      <c r="H43" s="28">
        <f>INDEX('[1]Component wise inventories'!K$2:K$170,MATCH($A43,'[1]Component wise inventories'!$A$2:$A$170,0))</f>
        <v>0.70599999999999996</v>
      </c>
      <c r="I43" s="28">
        <f>B43*F43*H43*B$1/C43/B$1</f>
        <v>2.9416666666666666E-5</v>
      </c>
      <c r="J43" s="28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8">
        <f>INDEX('[1]Component wise inventories'!B$2:B$170,MATCH($A44,'[1]Component wise inventories'!$A$2:$A$170,0))</f>
        <v>60</v>
      </c>
      <c r="D44" s="28" t="str">
        <f>INDEX('[1]Component wise inventories'!H$2:H$170,MATCH($A44,'[1]Component wise inventories'!$A$2:$A$170,0))</f>
        <v>civil engineering concrete (without reinforcement)</v>
      </c>
      <c r="E44" s="28">
        <f>INDEX('[1]Component wise inventories'!I$2:I$170,MATCH($A44,'[1]Component wise inventories'!$A$2:$A$170,0))</f>
        <v>2350</v>
      </c>
      <c r="F44" s="28">
        <f t="shared" si="30"/>
        <v>2350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1.4E-2</v>
      </c>
      <c r="I44" s="28">
        <f>B44*F44*H44*B$1/C44/B$1</f>
        <v>0.13708333333333333</v>
      </c>
      <c r="J44" s="28">
        <f t="shared" si="31"/>
        <v>227.36250000000001</v>
      </c>
    </row>
    <row r="45" spans="1:10" x14ac:dyDescent="0.25">
      <c r="A45" s="2" t="s">
        <v>47</v>
      </c>
      <c r="B45" s="2">
        <v>0.2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Polystyrene extruded (XPS)</v>
      </c>
      <c r="E45" s="28">
        <f>INDEX('[1]Component wise inventories'!I$2:I$170,MATCH($A45,'[1]Component wise inventories'!$A$2:$A$170,0))</f>
        <v>30</v>
      </c>
      <c r="F45" s="28">
        <f>E45</f>
        <v>30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14.5</v>
      </c>
      <c r="I45" s="28">
        <f t="shared" ref="I45" si="32">B45*F45*H45*B$1/C45/B$1</f>
        <v>2.9</v>
      </c>
      <c r="J45" s="28">
        <f>F45*B45*B$5*B$1/C45/1000</f>
        <v>4.6440000000000001</v>
      </c>
    </row>
    <row r="46" spans="1:10" x14ac:dyDescent="0.25">
      <c r="I46" s="78">
        <f>SUM(I43:I45)</f>
        <v>3.0371127499999999</v>
      </c>
    </row>
    <row r="47" spans="1:10" x14ac:dyDescent="0.25">
      <c r="A47" s="11" t="s">
        <v>232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civil engineering concrete (without reinforcement)</v>
      </c>
      <c r="E49" s="28">
        <f>INDEX('[1]Component wise inventories'!I$2:I$170,MATCH($A49,'[1]Component wise inventories'!$A$2:$A$170,0))</f>
        <v>2350</v>
      </c>
      <c r="F49" s="28">
        <f t="shared" ref="F49" si="33">E49</f>
        <v>2350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1.4E-2</v>
      </c>
      <c r="I49" s="28">
        <f>B49*F49*H49*B$1/C49/B$1</f>
        <v>0.12063333333333334</v>
      </c>
      <c r="J49" s="28">
        <f t="shared" ref="J49" si="34">F49*B49*B$5*B$1/C49/1000</f>
        <v>200.07900000000001</v>
      </c>
    </row>
    <row r="50" spans="1:10" x14ac:dyDescent="0.25"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11" t="s">
        <v>232</v>
      </c>
      <c r="B51" s="11" t="s">
        <v>49</v>
      </c>
      <c r="I51" s="78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gypsum-lime plaster</v>
      </c>
      <c r="E53" s="28">
        <f>INDEX('[1]Component wise inventories'!I$2:I$170,MATCH($A53,'[1]Component wise inventories'!$A$2:$A$170,0))</f>
        <v>925</v>
      </c>
      <c r="F53" s="28">
        <f t="shared" ref="F53:F54" si="35">E53</f>
        <v>925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0.155</v>
      </c>
      <c r="I53" s="28">
        <f>B53*F53*H53*B$1/C53/B$1</f>
        <v>9.558333333333334E-2</v>
      </c>
      <c r="J53" s="28">
        <f t="shared" ref="J53:J54" si="36">F53*B53*B$5*B$1/C53/1000</f>
        <v>14.319000000000001</v>
      </c>
    </row>
    <row r="54" spans="1:10" x14ac:dyDescent="0.25">
      <c r="A54" s="2" t="s">
        <v>176</v>
      </c>
      <c r="B54" s="2">
        <v>2.5000000000000001E-2</v>
      </c>
      <c r="C54" s="28">
        <f>INDEX('[1]Component wise inventories'!B$2:B$170,MATCH($A54,'[1]Component wise inventories'!$A$2:$A$170,0))</f>
        <v>30</v>
      </c>
      <c r="D54" s="28" t="str">
        <f>INDEX('[1]Component wise inventories'!H$2:H$170,MATCH($A54,'[1]Component wise inventories'!$A$2:$A$170,0))</f>
        <v>gypsum-lime plaster</v>
      </c>
      <c r="E54" s="28">
        <f>INDEX('[1]Component wise inventories'!I$2:I$170,MATCH($A54,'[1]Component wise inventories'!$A$2:$A$170,0))</f>
        <v>925</v>
      </c>
      <c r="F54" s="28">
        <f t="shared" si="35"/>
        <v>925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0.155</v>
      </c>
      <c r="I54" s="28">
        <f>B54*F54*H54*B$1/C54/B$1</f>
        <v>0.11947916666666666</v>
      </c>
      <c r="J54" s="28">
        <f t="shared" si="36"/>
        <v>17.89875</v>
      </c>
    </row>
    <row r="55" spans="1:10" x14ac:dyDescent="0.25">
      <c r="A55" s="2" t="s">
        <v>234</v>
      </c>
      <c r="B55" s="2">
        <v>5.5E-2</v>
      </c>
      <c r="C55" s="28">
        <f>INDEX('[1]Component wise inventories'!B$2:B$170,MATCH($A55,'[1]Component wise inventories'!$A$2:$A$170,0))</f>
        <v>60</v>
      </c>
      <c r="D55" s="28" t="str">
        <f>INDEX('[1]Component wise inventories'!H$2:H$170,MATCH($A55,'[1]Component wise inventories'!$A$2:$A$170,0))</f>
        <v>rockwool</v>
      </c>
      <c r="E55" s="28" t="str">
        <f>INDEX('[1]Component wise inventories'!I$2:I$170,MATCH($A55,'[1]Component wise inventories'!$A$2:$A$170,0))</f>
        <v xml:space="preserve">32-160 </v>
      </c>
      <c r="F55" s="71">
        <v>50</v>
      </c>
      <c r="G55" s="28" t="str">
        <f>INDEX('[1]Component wise inventories'!J$2:J$170,MATCH($A55,'[1]Component wise inventories'!$A$2:$A$170,0))</f>
        <v xml:space="preserve">kg </v>
      </c>
      <c r="H55" s="28">
        <f>INDEX('[1]Component wise inventories'!K$2:K$170,MATCH($A55,'[1]Component wise inventories'!$A$2:$A$170,0))</f>
        <v>1.1299999999999999</v>
      </c>
      <c r="I55" s="28">
        <f t="shared" ref="I55" si="37">B55*F55*H55*B$1/C55/B$1</f>
        <v>5.1791666666666666E-2</v>
      </c>
      <c r="J55" s="28">
        <f>F55*B55*B$5*B$1/C55/1000</f>
        <v>1.0642499999999999</v>
      </c>
    </row>
    <row r="56" spans="1:10" x14ac:dyDescent="0.25">
      <c r="I56" s="78">
        <f>SUM(I53:I55)</f>
        <v>0.26685416666666667</v>
      </c>
    </row>
    <row r="57" spans="1:10" x14ac:dyDescent="0.25">
      <c r="A57" s="11" t="s">
        <v>232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gypsum-lime plaster</v>
      </c>
      <c r="E59" s="28">
        <f>INDEX('[1]Component wise inventories'!I$2:I$170,MATCH($A59,'[1]Component wise inventories'!$A$2:$A$170,0))</f>
        <v>925</v>
      </c>
      <c r="F59" s="28">
        <f t="shared" ref="F59:F60" si="38">E59</f>
        <v>925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0.155</v>
      </c>
      <c r="I59" s="28">
        <f>B59*F59*H59*B$1/C59/B$1</f>
        <v>9.558333333333334E-2</v>
      </c>
      <c r="J59" s="28">
        <f t="shared" ref="J59:J61" si="39">F59*B59*B$5*B$1/C59/1000</f>
        <v>14.319000000000001</v>
      </c>
    </row>
    <row r="60" spans="1:10" x14ac:dyDescent="0.25">
      <c r="A60" s="2" t="s">
        <v>176</v>
      </c>
      <c r="B60" s="2">
        <v>2.5000000000000001E-2</v>
      </c>
      <c r="C60" s="28">
        <f>INDEX('[1]Component wise inventories'!B$2:B$170,MATCH($A60,'[1]Component wise inventories'!$A$2:$A$170,0))</f>
        <v>30</v>
      </c>
      <c r="D60" s="28" t="str">
        <f>INDEX('[1]Component wise inventories'!H$2:H$170,MATCH($A60,'[1]Component wise inventories'!$A$2:$A$170,0))</f>
        <v>gypsum-lime plaster</v>
      </c>
      <c r="E60" s="28">
        <f>INDEX('[1]Component wise inventories'!I$2:I$170,MATCH($A60,'[1]Component wise inventories'!$A$2:$A$170,0))</f>
        <v>925</v>
      </c>
      <c r="F60" s="28">
        <f t="shared" si="38"/>
        <v>925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0.155</v>
      </c>
      <c r="I60" s="28">
        <f>B60*F60*H60*B$1/C60/B$1</f>
        <v>0.11947916666666666</v>
      </c>
      <c r="J60" s="28">
        <f t="shared" si="39"/>
        <v>17.89875</v>
      </c>
    </row>
    <row r="61" spans="1:10" x14ac:dyDescent="0.25">
      <c r="A61" s="2" t="s">
        <v>234</v>
      </c>
      <c r="B61" s="2">
        <v>0.115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rockwool</v>
      </c>
      <c r="E61" s="28" t="str">
        <f>INDEX('[1]Component wise inventories'!I$2:I$170,MATCH($A61,'[1]Component wise inventories'!$A$2:$A$170,0))</f>
        <v xml:space="preserve">32-160 </v>
      </c>
      <c r="F61" s="71">
        <v>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1.1299999999999999</v>
      </c>
      <c r="I61" s="28">
        <f>B61*F61*H61*B$1/C61/B$1</f>
        <v>0.10829166666666666</v>
      </c>
      <c r="J61" s="28">
        <f t="shared" si="39"/>
        <v>2.22525</v>
      </c>
    </row>
    <row r="62" spans="1:10" x14ac:dyDescent="0.25">
      <c r="I62" s="78">
        <f>SUM(I59:I61)</f>
        <v>0.32335416666666666</v>
      </c>
    </row>
    <row r="63" spans="1:10" x14ac:dyDescent="0.25">
      <c r="A63" s="11" t="s">
        <v>232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128</v>
      </c>
      <c r="B65" s="2">
        <v>0.01</v>
      </c>
      <c r="C65" s="28">
        <f>INDEX('[1]Component wise inventories'!B$2:B$170,MATCH($A65,'[1]Component wise inventories'!$A$2:$A$170,0))</f>
        <v>60</v>
      </c>
      <c r="D65" s="28" t="str">
        <f>INDEX('[1]Component wise inventories'!H$2:H$170,MATCH($A65,'[1]Component wise inventories'!$A$2:$A$170,0))</f>
        <v>Bitumen emulsion, 1 coat</v>
      </c>
      <c r="E65" s="28">
        <f>INDEX('[1]Component wise inventories'!I$2:I$170,MATCH($A65,'[1]Component wise inventories'!$A$2:$A$170,0))</f>
        <v>0.25</v>
      </c>
      <c r="F65" s="28">
        <f t="shared" ref="F65:F70" si="40">E65</f>
        <v>0.25</v>
      </c>
      <c r="G65" s="28" t="str">
        <f>INDEX('[1]Component wise inventories'!J$2:J$170,MATCH($A65,'[1]Component wise inventories'!$A$2:$A$170,0))</f>
        <v xml:space="preserve">m2 </v>
      </c>
      <c r="H65" s="28">
        <f>INDEX('[1]Component wise inventories'!K$2:K$170,MATCH($A65,'[1]Component wise inventories'!$A$2:$A$170,0))</f>
        <v>0.70599999999999996</v>
      </c>
      <c r="I65" s="28">
        <f t="shared" ref="I65:I70" si="41">B65*F65*H65*B$1/C65/B$1</f>
        <v>2.9416666666666666E-5</v>
      </c>
      <c r="J65" s="28">
        <f t="shared" ref="J65:J70" si="42">F65*B65*B$5*B$1/C65/1000</f>
        <v>9.6750000000000004E-4</v>
      </c>
    </row>
    <row r="66" spans="1:10" x14ac:dyDescent="0.25">
      <c r="A66" s="2" t="s">
        <v>135</v>
      </c>
      <c r="B66" s="2">
        <v>0.22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civil engineering concrete (without reinforcement)</v>
      </c>
      <c r="E66" s="28">
        <f>INDEX('[1]Component wise inventories'!I$2:I$170,MATCH($A66,'[1]Component wise inventories'!$A$2:$A$170,0))</f>
        <v>2350</v>
      </c>
      <c r="F66" s="28">
        <f t="shared" si="40"/>
        <v>2350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1.4E-2</v>
      </c>
      <c r="I66" s="28">
        <f t="shared" si="41"/>
        <v>0.12063333333333334</v>
      </c>
      <c r="J66" s="28">
        <f t="shared" si="42"/>
        <v>200.07900000000001</v>
      </c>
    </row>
    <row r="67" spans="1:10" x14ac:dyDescent="0.25">
      <c r="A67" s="2" t="s">
        <v>235</v>
      </c>
      <c r="B67" s="2">
        <v>0.04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civil engineering concrete (without reinforcement)</v>
      </c>
      <c r="E67" s="28">
        <f>INDEX('[1]Component wise inventories'!I$2:I$170,MATCH($A67,'[1]Component wise inventories'!$A$2:$A$170,0))</f>
        <v>2350</v>
      </c>
      <c r="F67" s="28">
        <f t="shared" si="40"/>
        <v>2350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1.4E-2</v>
      </c>
      <c r="I67" s="28">
        <f t="shared" si="41"/>
        <v>2.1933333333333336E-2</v>
      </c>
      <c r="J67" s="28">
        <f t="shared" si="42"/>
        <v>36.378</v>
      </c>
    </row>
    <row r="68" spans="1:10" x14ac:dyDescent="0.25">
      <c r="A68" s="2" t="s">
        <v>56</v>
      </c>
      <c r="B68" s="2">
        <v>0.16</v>
      </c>
      <c r="C68" s="28">
        <f>INDEX('[1]Component wise inventories'!B$2:B$170,MATCH($A68,'[1]Component wise inventories'!$A$2:$A$170,0))</f>
        <v>30</v>
      </c>
      <c r="D68" s="28" t="str">
        <f>INDEX('[1]Component wise inventories'!H$2:H$170,MATCH($A68,'[1]Component wise inventories'!$A$2:$A$170,0))</f>
        <v>'polyurethane production, flexible foam, MDI-based' (kilogram, RoW, None)</v>
      </c>
      <c r="E68" s="28">
        <f>INDEX('[1]Component wise inventories'!I$2:I$170,MATCH($A68,'[1]Component wise inventories'!$A$2:$A$170,0))</f>
        <v>30</v>
      </c>
      <c r="F68" s="28">
        <f t="shared" si="40"/>
        <v>30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5.32</v>
      </c>
      <c r="I68" s="28">
        <f t="shared" si="41"/>
        <v>0.85120000000000007</v>
      </c>
      <c r="J68" s="28">
        <f t="shared" si="42"/>
        <v>3.7151999999999998</v>
      </c>
    </row>
    <row r="69" spans="1:10" x14ac:dyDescent="0.25">
      <c r="A69" s="2" t="s">
        <v>236</v>
      </c>
      <c r="B69" s="2">
        <v>0.03</v>
      </c>
      <c r="C69" s="28">
        <f>INDEX('[1]Component wise inventories'!B$2:B$170,MATCH($A69,'[1]Component wise inventories'!$A$2:$A$170,0))</f>
        <v>30</v>
      </c>
      <c r="D69" s="28" t="str">
        <f>INDEX('[1]Component wise inventories'!H$2:H$170,MATCH($A69,'[1]Component wise inventories'!$A$2:$A$170,0))</f>
        <v>sand</v>
      </c>
      <c r="E69" s="28">
        <f>INDEX('[1]Component wise inventories'!I$2:I$170,MATCH($A69,'[1]Component wise inventories'!$A$2:$A$170,0))</f>
        <v>2000</v>
      </c>
      <c r="F69" s="28">
        <f t="shared" si="40"/>
        <v>2000</v>
      </c>
      <c r="G69" s="28" t="str">
        <f>INDEX('[1]Component wise inventories'!J$2:J$170,MATCH($A69,'[1]Component wise inventories'!$A$2:$A$170,0))</f>
        <v xml:space="preserve">kg </v>
      </c>
      <c r="H69" s="28">
        <f>INDEX('[1]Component wise inventories'!K$2:K$170,MATCH($A69,'[1]Component wise inventories'!$A$2:$A$170,0))</f>
        <v>1.4E-2</v>
      </c>
      <c r="I69" s="28">
        <f t="shared" si="41"/>
        <v>2.8000000000000001E-2</v>
      </c>
      <c r="J69" s="28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8">
        <f>INDEX('[1]Component wise inventories'!B$2:B$170,MATCH($A70,'[1]Component wise inventories'!$A$2:$A$170,0))</f>
        <v>30</v>
      </c>
      <c r="D70" s="28" t="str">
        <f>INDEX('[1]Component wise inventories'!H$2:H$170,MATCH($A70,'[1]Component wise inventories'!$A$2:$A$170,0))</f>
        <v>Polyethylene fleece (PE)</v>
      </c>
      <c r="E70" s="28">
        <f>INDEX('[1]Component wise inventories'!I$2:I$170,MATCH($A70,'[1]Component wise inventories'!$A$2:$A$170,0))</f>
        <v>920</v>
      </c>
      <c r="F70" s="28">
        <f t="shared" si="40"/>
        <v>920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3.0895000000000001</v>
      </c>
      <c r="I70" s="28">
        <f t="shared" si="41"/>
        <v>0.28423399999999999</v>
      </c>
      <c r="J70" s="28">
        <f t="shared" si="42"/>
        <v>2.1362400000000004</v>
      </c>
    </row>
    <row r="71" spans="1:10" x14ac:dyDescent="0.25">
      <c r="I71" s="78">
        <f>SUM(I63:I70)</f>
        <v>1.3060300833333334</v>
      </c>
    </row>
    <row r="72" spans="1:10" x14ac:dyDescent="0.25">
      <c r="A72" s="11" t="s">
        <v>232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128</v>
      </c>
      <c r="B74" s="2">
        <v>0.01</v>
      </c>
      <c r="C74" s="28">
        <f>INDEX('[1]Component wise inventories'!B$2:B$170,MATCH($A74,'[1]Component wise inventories'!$A$2:$A$170,0))</f>
        <v>60</v>
      </c>
      <c r="D74" s="28" t="str">
        <f>INDEX('[1]Component wise inventories'!H$2:H$170,MATCH($A74,'[1]Component wise inventories'!$A$2:$A$170,0))</f>
        <v>Bitumen emulsion, 1 coat</v>
      </c>
      <c r="E74" s="28">
        <f>INDEX('[1]Component wise inventories'!I$2:I$170,MATCH($A74,'[1]Component wise inventories'!$A$2:$A$170,0))</f>
        <v>0.25</v>
      </c>
      <c r="F74" s="28">
        <f t="shared" ref="F74:F78" si="43">E74</f>
        <v>0.25</v>
      </c>
      <c r="G74" s="28" t="str">
        <f>INDEX('[1]Component wise inventories'!J$2:J$170,MATCH($A74,'[1]Component wise inventories'!$A$2:$A$170,0))</f>
        <v xml:space="preserve">m2 </v>
      </c>
      <c r="H74" s="28">
        <f>INDEX('[1]Component wise inventories'!K$2:K$170,MATCH($A74,'[1]Component wise inventories'!$A$2:$A$170,0))</f>
        <v>0.70599999999999996</v>
      </c>
      <c r="I74" s="28">
        <f>B74*F74*H74*B$1/C74/B$1</f>
        <v>2.9416666666666666E-5</v>
      </c>
      <c r="J74" s="28">
        <f t="shared" ref="J74:J78" si="44">F74*B74*B$5*B$1/C74/1000</f>
        <v>9.6750000000000004E-4</v>
      </c>
    </row>
    <row r="75" spans="1:10" x14ac:dyDescent="0.25">
      <c r="A75" s="2" t="s">
        <v>135</v>
      </c>
      <c r="B75" s="2">
        <v>0.22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civil engineering concrete (without reinforcement)</v>
      </c>
      <c r="E75" s="28">
        <f>INDEX('[1]Component wise inventories'!I$2:I$170,MATCH($A75,'[1]Component wise inventories'!$A$2:$A$170,0))</f>
        <v>2350</v>
      </c>
      <c r="F75" s="28">
        <f t="shared" si="43"/>
        <v>2350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1.4E-2</v>
      </c>
      <c r="I75" s="28">
        <f>B75*F75*H75*B$1/C75/B$1</f>
        <v>0.12063333333333334</v>
      </c>
      <c r="J75" s="28">
        <f t="shared" si="44"/>
        <v>200.07900000000001</v>
      </c>
    </row>
    <row r="76" spans="1:10" x14ac:dyDescent="0.25">
      <c r="A76" s="2" t="s">
        <v>148</v>
      </c>
      <c r="B76" s="2">
        <v>0.08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broken gravel</v>
      </c>
      <c r="E76" s="28">
        <f>INDEX('[1]Component wise inventories'!I$2:I$170,MATCH($A76,'[1]Component wise inventories'!$A$2:$A$170,0))</f>
        <v>2000</v>
      </c>
      <c r="F76" s="28">
        <f t="shared" si="43"/>
        <v>2000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1.2999999999999999E-2</v>
      </c>
      <c r="I76" s="28">
        <f>B76*F76*H76*B$1/C76/B$1</f>
        <v>3.4666666666666665E-2</v>
      </c>
      <c r="J76" s="28">
        <f t="shared" si="44"/>
        <v>61.92</v>
      </c>
    </row>
    <row r="77" spans="1:10" x14ac:dyDescent="0.25">
      <c r="A77" s="2" t="s">
        <v>56</v>
      </c>
      <c r="B77" s="2">
        <v>0.32</v>
      </c>
      <c r="C77" s="28">
        <f>INDEX('[1]Component wise inventories'!B$2:B$170,MATCH($A77,'[1]Component wise inventories'!$A$2:$A$170,0))</f>
        <v>30</v>
      </c>
      <c r="D77" s="28" t="str">
        <f>INDEX('[1]Component wise inventories'!H$2:H$170,MATCH($A77,'[1]Component wise inventories'!$A$2:$A$170,0))</f>
        <v>'polyurethane production, flexible foam, MDI-based' (kilogram, RoW, None)</v>
      </c>
      <c r="E77" s="28">
        <f>INDEX('[1]Component wise inventories'!I$2:I$170,MATCH($A77,'[1]Component wise inventories'!$A$2:$A$170,0))</f>
        <v>30</v>
      </c>
      <c r="F77" s="28">
        <f t="shared" si="43"/>
        <v>30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5.32</v>
      </c>
      <c r="I77" s="28">
        <f>B77*F77*H77*B$1/C77/B$1</f>
        <v>1.7024000000000001</v>
      </c>
      <c r="J77" s="28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Polyethylene fleece (PE)</v>
      </c>
      <c r="E78" s="28">
        <f>INDEX('[1]Component wise inventories'!I$2:I$170,MATCH($A78,'[1]Component wise inventories'!$A$2:$A$170,0))</f>
        <v>920</v>
      </c>
      <c r="F78" s="28">
        <f t="shared" si="43"/>
        <v>920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3.0895000000000001</v>
      </c>
      <c r="I78" s="28">
        <f>B78*F78*H78*B$1/C78/B$1</f>
        <v>0.28423399999999999</v>
      </c>
      <c r="J78" s="28">
        <f t="shared" si="44"/>
        <v>2.1362400000000004</v>
      </c>
    </row>
    <row r="79" spans="1:10" x14ac:dyDescent="0.25">
      <c r="I79" s="78">
        <f>SUM(I72:I78)</f>
        <v>2.141963416666667</v>
      </c>
    </row>
    <row r="80" spans="1:10" x14ac:dyDescent="0.25">
      <c r="A80" s="11" t="s">
        <v>232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82" t="s">
        <v>292</v>
      </c>
      <c r="B82" s="11"/>
      <c r="C82" s="28">
        <f>INDEX('[1]Component wise inventories'!B$2:B$205,MATCH($A82,'[1]Component wise inventories'!$A$2:$A$205,0))</f>
        <v>30</v>
      </c>
      <c r="D82" s="28" t="str">
        <f>INDEX('[1]Component wise inventories'!H$2:H$205,MATCH($A82,'[1]Component wise inventories'!$A$2:$A$205,0))</f>
        <v>Exterior door, wood, aluminium-clad</v>
      </c>
      <c r="E82" s="28" t="str">
        <f>INDEX('[1]Component wise inventories'!I$2:I$205,MATCH($A82,'[1]Component wise inventories'!$A$2:$A$205,0))</f>
        <v xml:space="preserve">- </v>
      </c>
      <c r="F82" s="28" t="str">
        <f>E82</f>
        <v xml:space="preserve">- </v>
      </c>
      <c r="G82" s="28" t="str">
        <f>INDEX('[1]Component wise inventories'!J$2:J$205,MATCH($A82,'[1]Component wise inventories'!$A$2:$A$205,0))</f>
        <v xml:space="preserve">m2 </v>
      </c>
      <c r="H82" s="28">
        <f>INDEX('[1]Component wise inventories'!K$2:K$205,MATCH($A82,'[1]Component wise inventories'!$A$2:$A$205,0))</f>
        <v>77.599999999999994</v>
      </c>
      <c r="I82" s="68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232</v>
      </c>
      <c r="B84" s="11" t="s">
        <v>183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8">
        <f>INDEX('[1]Component wise inventories'!B$2:B$194,MATCH($A86,'[1]Component wise inventories'!$A$2:$A$189,0))</f>
        <v>30</v>
      </c>
      <c r="D86" s="28" t="str">
        <f>INDEX('[1]Component wise inventories'!H$2:H$194,MATCH($A86,'[1]Component wise inventories'!$A$2:$A$189,0))</f>
        <v>'window frame production, wood-metal, U=1.6 W/m2K' (kilogram, RoW, None)</v>
      </c>
      <c r="E86" s="28">
        <f>INDEX('[1]Component wise inventories'!I$2:I$194,MATCH($A86,'[1]Component wise inventories'!$A$2:$A$189,0))</f>
        <v>83.4</v>
      </c>
      <c r="F86" s="28">
        <f>E86</f>
        <v>83.4</v>
      </c>
      <c r="G86" s="28" t="str">
        <f>INDEX('[1]Component wise inventories'!J$2:J$194,MATCH($A86,'[1]Component wise inventories'!$A$2:$A$189,0))</f>
        <v>kg</v>
      </c>
      <c r="H86" s="28">
        <f>INDEX('[1]Component wise inventories'!K$2:K$194,MATCH($A86,'[1]Component wise inventories'!$A$2:$A$189,0))</f>
        <v>0.13719999999999999</v>
      </c>
      <c r="I86" s="28">
        <f>F86*H86*B$1/C86/B$1*K86</f>
        <v>7.6283199999999995E-2</v>
      </c>
      <c r="J86" s="28"/>
      <c r="K86" s="75">
        <v>0.2</v>
      </c>
    </row>
    <row r="87" spans="1:11" x14ac:dyDescent="0.25">
      <c r="C87" s="28">
        <v>30</v>
      </c>
      <c r="D87" s="28" t="s">
        <v>113</v>
      </c>
      <c r="E87" s="28" t="s">
        <v>110</v>
      </c>
      <c r="F87" s="28" t="s">
        <v>110</v>
      </c>
      <c r="G87" s="28" t="s">
        <v>111</v>
      </c>
      <c r="H87" s="76">
        <v>58</v>
      </c>
      <c r="I87" s="28">
        <f>H87*B$1/C87/B$1*K87</f>
        <v>1.5466666666666669</v>
      </c>
      <c r="J87" s="28"/>
      <c r="K87" s="75">
        <v>0.8</v>
      </c>
    </row>
    <row r="88" spans="1:11" x14ac:dyDescent="0.25">
      <c r="A88" s="11" t="s">
        <v>232</v>
      </c>
      <c r="B88" s="11" t="s">
        <v>184</v>
      </c>
      <c r="C88" s="11"/>
      <c r="D88" s="11"/>
      <c r="E88" s="11"/>
      <c r="F88" s="11"/>
      <c r="G88" s="11"/>
      <c r="H88" s="11"/>
      <c r="I88" s="68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171</v>
      </c>
      <c r="B90" s="11"/>
      <c r="C90" s="28">
        <f>INDEX('[1]Component wise inventories'!B$2:B$194,MATCH($A90,'[1]Component wise inventories'!$A$2:$A$189,0))</f>
        <v>30</v>
      </c>
      <c r="D90" s="28" t="str">
        <f>INDEX('[1]Component wise inventories'!H$2:H$194,MATCH($A90,'[1]Component wise inventories'!$A$2:$A$189,0))</f>
        <v>'window frame production, wood-metal, U=1.6 W/m2K' (kilogram, RoW, None)</v>
      </c>
      <c r="E90" s="28">
        <f>INDEX('[1]Component wise inventories'!I$2:I$194,MATCH($A90,'[1]Component wise inventories'!$A$2:$A$189,0))</f>
        <v>83.4</v>
      </c>
      <c r="F90" s="28">
        <f>E90</f>
        <v>83.4</v>
      </c>
      <c r="G90" s="28" t="str">
        <f>INDEX('[1]Component wise inventories'!J$2:J$194,MATCH($A90,'[1]Component wise inventories'!$A$2:$A$189,0))</f>
        <v>kg</v>
      </c>
      <c r="H90" s="28">
        <f>INDEX('[1]Component wise inventories'!K$2:K$194,MATCH($A90,'[1]Component wise inventories'!$A$2:$A$189,0))</f>
        <v>0.13719999999999999</v>
      </c>
      <c r="I90" s="28">
        <f>F90*H90*B$1/C90/B$1*K90</f>
        <v>7.6283199999999995E-2</v>
      </c>
      <c r="J90" s="28"/>
      <c r="K90" s="75">
        <v>0.2</v>
      </c>
    </row>
    <row r="91" spans="1:11" x14ac:dyDescent="0.25">
      <c r="C91" s="28">
        <v>30</v>
      </c>
      <c r="D91" s="28" t="s">
        <v>254</v>
      </c>
      <c r="E91" s="81" t="s">
        <v>110</v>
      </c>
      <c r="F91" s="81" t="s">
        <v>110</v>
      </c>
      <c r="G91" s="28" t="s">
        <v>111</v>
      </c>
      <c r="H91" s="76">
        <v>43.7</v>
      </c>
      <c r="I91" s="28">
        <f>H91*B$1/C91/B$1*K91</f>
        <v>1.1653333333333336</v>
      </c>
      <c r="J91" s="28"/>
      <c r="K91" s="75">
        <v>0.8</v>
      </c>
    </row>
    <row r="92" spans="1:11" x14ac:dyDescent="0.25">
      <c r="A92" s="11" t="s">
        <v>232</v>
      </c>
      <c r="B92" s="11" t="s">
        <v>237</v>
      </c>
      <c r="C92" s="11"/>
      <c r="D92" s="11"/>
      <c r="E92" s="11"/>
      <c r="F92" s="11"/>
      <c r="G92" s="11"/>
      <c r="H92" s="11"/>
      <c r="I92" s="68">
        <f>SUM(I90:I91)</f>
        <v>1.2416165333333335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238</v>
      </c>
      <c r="B94" s="11"/>
      <c r="C94" s="28">
        <f>INDEX('[1]Component wise inventories'!B$2:B$194,MATCH($A94,'[1]Component wise inventories'!$A$2:$A$189,0))</f>
        <v>30</v>
      </c>
      <c r="D94" s="28" t="str">
        <f>INDEX('[1]Component wise inventories'!H$2:H$194,MATCH($A94,'[1]Component wise inventories'!$A$2:$A$189,0))</f>
        <v>Plastic/PVC window frame</v>
      </c>
      <c r="E94" s="28" t="str">
        <f>INDEX('[1]Component wise inventories'!I$2:I$194,MATCH($A94,'[1]Component wise inventories'!$A$2:$A$189,0))</f>
        <v xml:space="preserve">- </v>
      </c>
      <c r="F94" s="28" t="str">
        <f>E94</f>
        <v xml:space="preserve">- </v>
      </c>
      <c r="G94" s="28" t="str">
        <f>INDEX('[1]Component wise inventories'!J$2:J$194,MATCH($A94,'[1]Component wise inventories'!$A$2:$A$189,0))</f>
        <v xml:space="preserve">m2 </v>
      </c>
      <c r="H94" s="28">
        <f>INDEX('[1]Component wise inventories'!K$2:K$194,MATCH($A94,'[1]Component wise inventories'!$A$2:$A$189,0))</f>
        <v>285</v>
      </c>
      <c r="I94" s="28">
        <f>H94*B$1/C94/B$1*K94</f>
        <v>1.9000000000000001</v>
      </c>
      <c r="J94" s="28"/>
      <c r="K94" s="75">
        <v>0.2</v>
      </c>
    </row>
    <row r="95" spans="1:11" x14ac:dyDescent="0.25">
      <c r="A95" s="11"/>
      <c r="B95" s="11"/>
      <c r="C95" s="28">
        <v>30</v>
      </c>
      <c r="D95" s="28" t="s">
        <v>254</v>
      </c>
      <c r="E95" s="81" t="s">
        <v>110</v>
      </c>
      <c r="F95" s="81" t="s">
        <v>110</v>
      </c>
      <c r="G95" s="28" t="s">
        <v>111</v>
      </c>
      <c r="H95" s="76">
        <v>43.7</v>
      </c>
      <c r="I95" s="28">
        <f>H95*B$1/C95/B$1*K95</f>
        <v>1.1653333333333336</v>
      </c>
      <c r="J95" s="28"/>
      <c r="K95" s="75">
        <v>0.8</v>
      </c>
    </row>
    <row r="96" spans="1:11" x14ac:dyDescent="0.25">
      <c r="A96" s="11" t="s">
        <v>232</v>
      </c>
      <c r="B96" s="66" t="s">
        <v>66</v>
      </c>
      <c r="C96" s="11"/>
      <c r="D96" s="11"/>
      <c r="E96" s="11"/>
      <c r="F96" s="11"/>
      <c r="G96" s="11"/>
      <c r="H96" s="11"/>
      <c r="I96" s="68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8"/>
      <c r="C99" s="28"/>
      <c r="D99" s="28" t="str">
        <f>INDEX('[1]Component wise inventories'!H$2:H$194,MATCH($A99,'[1]Component wise inventories'!$A$2:$A$189,0))</f>
        <v>'market for electricity, low voltage'</v>
      </c>
      <c r="E99" s="28">
        <f>INDEX('[1]Component wise inventories'!I$2:I$194,MATCH($A99,'[1]Component wise inventories'!$A$2:$A$189,0))</f>
        <v>0</v>
      </c>
      <c r="F99" s="28">
        <f>E99</f>
        <v>0</v>
      </c>
      <c r="G99" s="28" t="str">
        <f>INDEX('[1]Component wise inventories'!J$2:J$194,MATCH($A99,'[1]Component wise inventories'!$A$2:$A$189,0))</f>
        <v>kWh</v>
      </c>
      <c r="H99" s="28">
        <f>INDEX('[1]Component wise inventories'!K$2:K$194,MATCH($A99,'[1]Component wise inventories'!$A$2:$A$189,0))</f>
        <v>4.4990000000000002E-2</v>
      </c>
      <c r="I99" s="68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232</v>
      </c>
      <c r="B102" s="66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239</v>
      </c>
    </row>
    <row r="105" spans="1:10" x14ac:dyDescent="0.25">
      <c r="A105" s="11" t="s">
        <v>74</v>
      </c>
      <c r="B105" s="11" t="s">
        <v>239</v>
      </c>
      <c r="C105" s="28"/>
      <c r="D105" s="28" t="str">
        <f>INDEX('[1]Component wise inventories'!H$2:H$205,MATCH($B105,'[1]Component wise inventories'!$A$2:$A$205,0))</f>
        <v>heat production, borehole heat exchanger, brine-water heat pump 10kW</v>
      </c>
      <c r="E105" s="28">
        <f>INDEX('[1]Component wise inventories'!I$2:I$205,MATCH($B105,'[1]Component wise inventories'!$A$2:$A$205,0))</f>
        <v>0</v>
      </c>
      <c r="F105" s="28">
        <f>E105</f>
        <v>0</v>
      </c>
      <c r="G105" s="28" t="str">
        <f>INDEX('[1]Component wise inventories'!J$2:J$205,MATCH($B105,'[1]Component wise inventories'!$A$2:$A$205,0))</f>
        <v>megajoule</v>
      </c>
      <c r="H105" s="28">
        <f>INDEX('[1]Component wise inventories'!K$2:K$205,MATCH($B105,'[1]Component wise inventories'!$A$2:$A$205,0))</f>
        <v>8.2799999999999992E-3</v>
      </c>
      <c r="I105" s="68">
        <f>H105*B103</f>
        <v>0.58291199999999999</v>
      </c>
    </row>
    <row r="106" spans="1:10" x14ac:dyDescent="0.25">
      <c r="A106" s="11"/>
      <c r="B106" s="26" t="s">
        <v>75</v>
      </c>
    </row>
    <row r="107" spans="1:10" x14ac:dyDescent="0.25">
      <c r="A107" s="11"/>
      <c r="B107" s="11"/>
    </row>
    <row r="108" spans="1:10" x14ac:dyDescent="0.25">
      <c r="A108" s="11" t="s">
        <v>232</v>
      </c>
      <c r="B108" s="11" t="s">
        <v>76</v>
      </c>
      <c r="C108" s="28"/>
      <c r="D108" s="28"/>
      <c r="E108" s="28"/>
      <c r="F108" s="28"/>
      <c r="G108" s="28"/>
      <c r="H108" s="28"/>
      <c r="J108" s="28">
        <f>SUM(J14:J107)*50*2</f>
        <v>176088.77324999997</v>
      </c>
    </row>
    <row r="109" spans="1:10" x14ac:dyDescent="0.25">
      <c r="A109" s="11"/>
      <c r="B109" s="11" t="s">
        <v>77</v>
      </c>
      <c r="C109" s="28"/>
      <c r="D109" s="28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8">
        <f>INDEX('[1]Component wise inventories'!I$2:I$205,MATCH($B109,'[1]Component wise inventories'!$A$2:$A$205,0))</f>
        <v>0</v>
      </c>
      <c r="F109" s="28">
        <f>E109</f>
        <v>0</v>
      </c>
      <c r="G109" s="28">
        <f>INDEX('[1]Component wise inventories'!J$2:J$205,MATCH($B109,'[1]Component wise inventories'!$A$2:$A$205,0))</f>
        <v>0</v>
      </c>
      <c r="H109" s="28">
        <f>INDEX('[1]Component wise inventories'!K$2:K$205,MATCH($B109,'[1]Component wise inventories'!$A$2:$A$205,0))</f>
        <v>0.11509999999999999</v>
      </c>
      <c r="I109" s="77">
        <f>J108*H109/B$1/B98</f>
        <v>0.11388973814944367</v>
      </c>
    </row>
    <row r="111" spans="1:10" s="11" customFormat="1" x14ac:dyDescent="0.25">
      <c r="A111" s="11" t="s">
        <v>11</v>
      </c>
      <c r="B111" s="66" t="s">
        <v>268</v>
      </c>
    </row>
    <row r="112" spans="1:10" s="11" customFormat="1" x14ac:dyDescent="0.25">
      <c r="A112" s="11" t="s">
        <v>278</v>
      </c>
      <c r="B112" s="11">
        <v>32.03</v>
      </c>
    </row>
    <row r="113" spans="1:10" s="11" customFormat="1" x14ac:dyDescent="0.25">
      <c r="A113" s="11" t="s">
        <v>273</v>
      </c>
      <c r="B113" s="5" t="s">
        <v>290</v>
      </c>
      <c r="D113" s="28" t="str">
        <f>INDEX('[1]Component wise inventories'!H$2:H$221,MATCH($B113,'[1]Component wise inventories'!$A$2:$A$221,0))</f>
        <v>heat production, borehole heat exchanger, brine-water heat pump 10kW</v>
      </c>
      <c r="E113" s="28">
        <f>INDEX('[1]Component wise inventories'!I$2:I$221,MATCH($B113,'[1]Component wise inventories'!$A$2:$A$221,0))</f>
        <v>0</v>
      </c>
      <c r="F113" s="28">
        <f>E113</f>
        <v>0</v>
      </c>
      <c r="G113" s="28" t="str">
        <f>INDEX('[1]Component wise inventories'!J$2:J$221,MATCH($B113,'[1]Component wise inventories'!$A$2:$A$221,0))</f>
        <v>megajoule</v>
      </c>
      <c r="H113" s="28">
        <f>INDEX('[1]Component wise inventories'!K$2:K$221,MATCH($B113,'[1]Component wise inventories'!$A$2:$A$221,0))</f>
        <v>8.2799999999999992E-3</v>
      </c>
      <c r="I113" s="68">
        <f>H113*B112</f>
        <v>0.26520839999999996</v>
      </c>
    </row>
    <row r="114" spans="1:10" s="28" customFormat="1" x14ac:dyDescent="0.25">
      <c r="A114" s="5" t="s">
        <v>274</v>
      </c>
      <c r="B114" s="5" t="s">
        <v>157</v>
      </c>
      <c r="C114" s="5"/>
      <c r="D114" s="5"/>
      <c r="E114" s="5"/>
      <c r="F114" s="5"/>
      <c r="G114" s="5"/>
      <c r="H114" s="5"/>
      <c r="I114" s="5"/>
      <c r="J114" s="5"/>
    </row>
    <row r="115" spans="1:10" s="28" customFormat="1" x14ac:dyDescent="0.25">
      <c r="A115" s="5" t="s">
        <v>277</v>
      </c>
      <c r="B115" s="26" t="s">
        <v>287</v>
      </c>
      <c r="C115" s="5"/>
      <c r="D115" s="5"/>
      <c r="E115" s="5"/>
      <c r="F115" s="5"/>
      <c r="G115" s="5"/>
      <c r="H115" s="5"/>
      <c r="I115" s="5"/>
      <c r="J115" s="5"/>
    </row>
    <row r="117" spans="1:10" s="2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8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8" customFormat="1" x14ac:dyDescent="0.25">
      <c r="A120" s="5" t="s">
        <v>80</v>
      </c>
      <c r="B120" s="7">
        <v>0.68200000000000005</v>
      </c>
      <c r="C120" s="7">
        <f>I8+I17</f>
        <v>2.0540916666666664</v>
      </c>
      <c r="D120" s="5"/>
      <c r="E120" s="5"/>
      <c r="F120" s="5"/>
      <c r="G120" s="5"/>
      <c r="H120" s="5"/>
      <c r="I120" s="5"/>
      <c r="J120" s="5"/>
    </row>
    <row r="121" spans="1:10" s="28" customFormat="1" x14ac:dyDescent="0.25">
      <c r="A121" s="5" t="s">
        <v>120</v>
      </c>
      <c r="B121" s="7">
        <v>1.9</v>
      </c>
      <c r="C121" s="7">
        <f>I25+I33</f>
        <v>2.5784916666666668</v>
      </c>
      <c r="D121" s="5"/>
      <c r="E121" s="5"/>
      <c r="F121" s="5"/>
      <c r="G121" s="5"/>
      <c r="H121" s="5"/>
      <c r="I121" s="5"/>
      <c r="J121" s="5"/>
    </row>
    <row r="122" spans="1:10" s="28" customFormat="1" x14ac:dyDescent="0.25">
      <c r="A122" s="5" t="s">
        <v>121</v>
      </c>
      <c r="B122" s="7">
        <v>1.47</v>
      </c>
      <c r="C122" s="7">
        <f>I40+I46</f>
        <v>6.2446169166666667</v>
      </c>
      <c r="D122" s="5"/>
      <c r="E122" s="5"/>
      <c r="F122" s="5"/>
      <c r="G122" s="5"/>
      <c r="H122" s="5"/>
      <c r="I122" s="5"/>
      <c r="J122" s="5"/>
    </row>
    <row r="123" spans="1:10" s="28" customFormat="1" x14ac:dyDescent="0.25">
      <c r="A123" s="5" t="s">
        <v>122</v>
      </c>
      <c r="B123" s="7">
        <v>0.71699999999999997</v>
      </c>
      <c r="C123" s="7">
        <f>I51+I56+I62</f>
        <v>0.71084166666666659</v>
      </c>
      <c r="D123" s="5"/>
      <c r="E123" s="5"/>
      <c r="F123" s="5"/>
      <c r="G123" s="5"/>
      <c r="H123" s="5"/>
      <c r="I123" s="5"/>
      <c r="J123" s="5"/>
    </row>
    <row r="124" spans="1:10" s="28" customFormat="1" x14ac:dyDescent="0.25">
      <c r="A124" s="5" t="s">
        <v>106</v>
      </c>
      <c r="B124" s="7">
        <v>1.24</v>
      </c>
      <c r="C124" s="7">
        <f>I71+I79</f>
        <v>3.4479935000000004</v>
      </c>
      <c r="D124" s="5"/>
      <c r="E124" s="5"/>
      <c r="F124" s="5"/>
      <c r="G124" s="5"/>
      <c r="H124" s="5"/>
      <c r="I124" s="5"/>
      <c r="J124" s="5"/>
    </row>
    <row r="125" spans="1:10" s="28" customFormat="1" x14ac:dyDescent="0.25">
      <c r="A125" s="5" t="s">
        <v>124</v>
      </c>
      <c r="B125" s="7">
        <v>8.6899999999999998E-3</v>
      </c>
      <c r="C125" s="7">
        <f>I82</f>
        <v>7.1512699483029891E-3</v>
      </c>
      <c r="D125" s="5"/>
      <c r="E125" s="5"/>
      <c r="F125" s="5"/>
      <c r="G125" s="5"/>
      <c r="H125" s="5"/>
      <c r="I125" s="5"/>
      <c r="J125" s="5"/>
    </row>
    <row r="126" spans="1:10" s="28" customFormat="1" x14ac:dyDescent="0.25">
      <c r="A126" s="5" t="s">
        <v>123</v>
      </c>
      <c r="B126" s="7">
        <v>0.50600000000000001</v>
      </c>
      <c r="C126" s="7">
        <f>I92+I88+I96</f>
        <v>5.9298997333333343</v>
      </c>
      <c r="D126" s="5"/>
      <c r="E126" s="5"/>
      <c r="F126" s="5"/>
      <c r="G126" s="5"/>
      <c r="H126" s="5"/>
      <c r="I126" s="5"/>
      <c r="J126" s="5"/>
    </row>
    <row r="127" spans="1:10" s="28" customFormat="1" x14ac:dyDescent="0.25">
      <c r="A127" s="5" t="s">
        <v>76</v>
      </c>
      <c r="B127" s="7">
        <v>0.40400000000000003</v>
      </c>
      <c r="C127" s="7">
        <f>I109</f>
        <v>0.11388973814944367</v>
      </c>
      <c r="D127" s="5"/>
      <c r="E127" s="5"/>
      <c r="F127" s="5"/>
      <c r="G127" s="5"/>
      <c r="H127" s="5"/>
      <c r="I127" s="5"/>
      <c r="J127" s="5"/>
    </row>
    <row r="128" spans="1:10" s="28" customFormat="1" x14ac:dyDescent="0.25">
      <c r="A128" s="5" t="s">
        <v>125</v>
      </c>
      <c r="B128" s="7">
        <v>0.376</v>
      </c>
      <c r="C128" s="7">
        <f>I113*0.9+I99</f>
        <v>1.4066680050438303</v>
      </c>
      <c r="D128" s="5"/>
      <c r="E128" s="5"/>
      <c r="F128" s="5"/>
      <c r="G128" s="5"/>
      <c r="H128" s="5"/>
      <c r="I128" s="5"/>
      <c r="J128" s="5"/>
    </row>
    <row r="129" spans="1:10" s="28" customFormat="1" x14ac:dyDescent="0.25">
      <c r="A129" s="5" t="s">
        <v>70</v>
      </c>
      <c r="B129" s="7">
        <v>1.1499999999999999</v>
      </c>
      <c r="C129" s="7">
        <f>I105</f>
        <v>0.58291199999999999</v>
      </c>
      <c r="D129" s="5"/>
      <c r="E129" s="5"/>
      <c r="F129" s="5"/>
      <c r="G129" s="5"/>
      <c r="H129" s="5"/>
      <c r="I129" s="5"/>
      <c r="J129" s="5"/>
    </row>
    <row r="130" spans="1:10" s="28" customFormat="1" x14ac:dyDescent="0.25">
      <c r="A130" s="5" t="s">
        <v>126</v>
      </c>
      <c r="B130" s="7">
        <v>0.38</v>
      </c>
      <c r="C130" s="7">
        <f>I113*0.1</f>
        <v>2.6520839999999997E-2</v>
      </c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/>
      <c r="B131" s="5"/>
      <c r="C131" s="7"/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1"/>
  <sheetViews>
    <sheetView topLeftCell="A116" zoomScaleNormal="100" workbookViewId="0">
      <selection activeCell="B143" sqref="B143:C145"/>
    </sheetView>
  </sheetViews>
  <sheetFormatPr defaultColWidth="11.5703125" defaultRowHeight="15" x14ac:dyDescent="0.25"/>
  <cols>
    <col min="1" max="1" width="41.140625" style="27" customWidth="1"/>
    <col min="2" max="2" width="19.85546875" style="27" customWidth="1"/>
    <col min="3" max="16384" width="11.5703125" style="27"/>
  </cols>
  <sheetData>
    <row r="1" spans="1:10" s="27" customFormat="1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s="27" customForma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s="27" customFormat="1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s="27" customFormat="1" x14ac:dyDescent="0.25">
      <c r="A4" s="11" t="s">
        <v>240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s="27" customFormat="1" x14ac:dyDescent="0.25">
      <c r="A5" s="2" t="s">
        <v>13</v>
      </c>
      <c r="B5" s="14">
        <v>313.10000000000002</v>
      </c>
    </row>
    <row r="6" spans="1:10" s="27" customFormat="1" x14ac:dyDescent="0.25">
      <c r="A6" s="2" t="s">
        <v>14</v>
      </c>
      <c r="B6" s="2">
        <v>0.08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0.6166666666666667</v>
      </c>
      <c r="J6" s="28">
        <f t="shared" ref="J6" si="1">F6*B6*B$5*B$1/C6/1000</f>
        <v>92.677600000000012</v>
      </c>
    </row>
    <row r="7" spans="1:10" s="27" customFormat="1" x14ac:dyDescent="0.25">
      <c r="A7" s="2" t="s">
        <v>82</v>
      </c>
      <c r="B7" s="2">
        <v>0.4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civil engineering concrete (without reinforcement)</v>
      </c>
      <c r="E7" s="28">
        <f>INDEX('[1]Component wise inventories'!I$2:I$170,MATCH($A7,'[1]Component wise inventories'!$A$2:$A$170,0))</f>
        <v>2350</v>
      </c>
      <c r="F7" s="28">
        <f>E7</f>
        <v>2350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1.4E-2</v>
      </c>
      <c r="I7" s="28">
        <f t="shared" ref="I7" si="2">B7*F7*H7*B$1/C7/B$1</f>
        <v>0.21933333333333332</v>
      </c>
      <c r="J7" s="28">
        <f>F7*B7*B$5*B$1/C7/1000</f>
        <v>294.31400000000002</v>
      </c>
    </row>
    <row r="8" spans="1:10" s="27" customFormat="1" x14ac:dyDescent="0.25">
      <c r="A8" s="2" t="s">
        <v>159</v>
      </c>
      <c r="B8" s="2">
        <v>0.02</v>
      </c>
      <c r="C8" s="28">
        <f>INDEX('[1]Component wise inventories'!B$2:B$170,MATCH($A8,'[1]Component wise inventories'!$A$2:$A$170,0))</f>
        <v>30</v>
      </c>
      <c r="D8" s="28" t="str">
        <f>INDEX('[1]Component wise inventories'!H$2:H$170,MATCH($A8,'[1]Component wise inventories'!$A$2:$A$170,0))</f>
        <v>Expanded polystyrene (EPS)</v>
      </c>
      <c r="E8" s="28">
        <f>INDEX('[1]Component wise inventories'!I$2:I$170,MATCH($A8,'[1]Component wise inventories'!$A$2:$A$170,0))</f>
        <v>15</v>
      </c>
      <c r="F8" s="28">
        <f t="shared" ref="F8" si="3">E8</f>
        <v>15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7.64</v>
      </c>
      <c r="I8" s="28">
        <f>B8*F8*H8*B$1/C8/B$1</f>
        <v>7.6399999999999996E-2</v>
      </c>
      <c r="J8" s="28">
        <f t="shared" ref="J8" si="4">F8*B8*B$5*B$1/C8/1000</f>
        <v>0.18786000000000003</v>
      </c>
    </row>
    <row r="9" spans="1:10" s="27" customFormat="1" x14ac:dyDescent="0.25">
      <c r="A9" s="2" t="s">
        <v>47</v>
      </c>
      <c r="B9" s="2">
        <v>0.16</v>
      </c>
      <c r="C9" s="28">
        <f>INDEX('[1]Component wise inventories'!B$2:B$170,MATCH($A9,'[1]Component wise inventories'!$A$2:$A$170,0))</f>
        <v>30</v>
      </c>
      <c r="D9" s="28" t="str">
        <f>INDEX('[1]Component wise inventories'!H$2:H$170,MATCH($A9,'[1]Component wise inventories'!$A$2:$A$170,0))</f>
        <v>Polystyrene extruded (XPS)</v>
      </c>
      <c r="E9" s="28">
        <f>INDEX('[1]Component wise inventories'!I$2:I$170,MATCH($A9,'[1]Component wise inventories'!$A$2:$A$170,0))</f>
        <v>30</v>
      </c>
      <c r="F9" s="28">
        <f>E9</f>
        <v>30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14.5</v>
      </c>
      <c r="I9" s="28">
        <f t="shared" ref="I9" si="5">B9*F9*H9*B$1/C9/B$1</f>
        <v>2.3199999999999998</v>
      </c>
      <c r="J9" s="28">
        <f>F9*B9*B$5*B$1/C9/1000</f>
        <v>3.0057600000000004</v>
      </c>
    </row>
    <row r="10" spans="1:10" s="27" customFormat="1" x14ac:dyDescent="0.25">
      <c r="A10" s="2" t="s">
        <v>241</v>
      </c>
      <c r="B10" s="2">
        <v>0.12</v>
      </c>
      <c r="C10" s="28">
        <f>INDEX('[1]Component wise inventories'!B$2:B$170,MATCH($A10,'[1]Component wise inventories'!$A$2:$A$170,0))</f>
        <v>60</v>
      </c>
      <c r="D10" s="28" t="str">
        <f>INDEX('[1]Component wise inventories'!H$2:H$170,MATCH($A10,'[1]Component wise inventories'!$A$2:$A$170,0))</f>
        <v>phenolic resin (PF)</v>
      </c>
      <c r="E10" s="28">
        <f>INDEX('[1]Component wise inventories'!I$2:I$170,MATCH($A10,'[1]Component wise inventories'!$A$2:$A$170,0))</f>
        <v>40</v>
      </c>
      <c r="F10" s="28">
        <f t="shared" ref="F10" si="6">E10</f>
        <v>40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6.23</v>
      </c>
      <c r="I10" s="28">
        <f>B10*F10*H10*B$1/C10/B$1</f>
        <v>0.49840000000000001</v>
      </c>
      <c r="J10" s="28">
        <f t="shared" ref="J10" si="7">F10*B10*B$5*B$1/C10/1000</f>
        <v>1.5028800000000002</v>
      </c>
    </row>
    <row r="11" spans="1:10" s="27" customFormat="1" x14ac:dyDescent="0.25">
      <c r="A11" s="2" t="s">
        <v>85</v>
      </c>
      <c r="B11" s="2">
        <v>0.01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ref="I11" si="8">B11*F11*H11*B$1/C11/B$1</f>
        <v>2.0208333333333335E-2</v>
      </c>
      <c r="J11" s="28">
        <f>F11*B11*B$5*B$1/C11/1000</f>
        <v>3.0370700000000008</v>
      </c>
    </row>
    <row r="12" spans="1:10" s="27" customFormat="1" x14ac:dyDescent="0.25">
      <c r="I12" s="78">
        <f>SUM(I4:I11)</f>
        <v>3.7510083333333335</v>
      </c>
    </row>
    <row r="13" spans="1:10" s="27" customFormat="1" x14ac:dyDescent="0.25">
      <c r="A13" s="11" t="s">
        <v>240</v>
      </c>
      <c r="B13" s="11" t="s">
        <v>23</v>
      </c>
    </row>
    <row r="14" spans="1:10" s="27" customFormat="1" x14ac:dyDescent="0.25">
      <c r="A14" s="2" t="s">
        <v>13</v>
      </c>
      <c r="B14" s="14">
        <v>313.60000000000002</v>
      </c>
    </row>
    <row r="15" spans="1:10" s="27" customFormat="1" x14ac:dyDescent="0.25">
      <c r="A15" s="2" t="s">
        <v>14</v>
      </c>
      <c r="B15" s="2">
        <v>0.08</v>
      </c>
      <c r="C15" s="28">
        <f>INDEX('[1]Component wise inventories'!B$2:B$170,MATCH($A15,'[1]Component wise inventories'!$A$2:$A$170,0))</f>
        <v>30</v>
      </c>
      <c r="D15" s="28" t="str">
        <f>INDEX('[1]Component wise inventories'!H$2:H$170,MATCH($A15,'[1]Component wise inventories'!$A$2:$A$170,0))</f>
        <v>Cement subfloor, 85 mm</v>
      </c>
      <c r="E15" s="28">
        <f>INDEX('[1]Component wise inventories'!I$2:I$170,MATCH($A15,'[1]Component wise inventories'!$A$2:$A$170,0))</f>
        <v>1850</v>
      </c>
      <c r="F15" s="28">
        <f t="shared" ref="F15" si="9">E15</f>
        <v>1850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0.125</v>
      </c>
      <c r="I15" s="28">
        <f>B15*F15*H15*B$1/C15/B$1</f>
        <v>0.6166666666666667</v>
      </c>
      <c r="J15" s="28">
        <f t="shared" ref="J15" si="10">F15*B15*B$5*B$1/C15/1000</f>
        <v>92.677600000000012</v>
      </c>
    </row>
    <row r="16" spans="1:10" s="27" customFormat="1" x14ac:dyDescent="0.25">
      <c r="A16" s="2" t="s">
        <v>82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 t="shared" ref="I16" si="11">B16*F16*H16*B$1/C16/B$1</f>
        <v>0.13708333333333333</v>
      </c>
      <c r="J16" s="28">
        <f>F16*B16*B$5*B$1/C16/1000</f>
        <v>183.94624999999999</v>
      </c>
    </row>
    <row r="17" spans="1:10" s="27" customFormat="1" x14ac:dyDescent="0.25">
      <c r="A17" s="2" t="s">
        <v>25</v>
      </c>
      <c r="B17" s="2">
        <v>7.0000000000000007E-2</v>
      </c>
      <c r="C17" s="28">
        <f>INDEX('[1]Component wise inventories'!B$2:B$170,MATCH($A17,'[1]Component wise inventories'!$A$2:$A$170,0))</f>
        <v>30</v>
      </c>
      <c r="D17" s="28" t="str">
        <f>INDEX('[1]Component wise inventories'!H$2:H$170,MATCH($A17,'[1]Component wise inventories'!$A$2:$A$170,0))</f>
        <v>Expanded polystyrene (EPS)</v>
      </c>
      <c r="E17" s="28">
        <f>INDEX('[1]Component wise inventories'!I$2:I$170,MATCH($A17,'[1]Component wise inventories'!$A$2:$A$170,0))</f>
        <v>30</v>
      </c>
      <c r="F17" s="28">
        <f t="shared" ref="F17" si="12">E17</f>
        <v>30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7.64</v>
      </c>
      <c r="I17" s="28">
        <f>B17*F17*H17*B$1/C17/B$1</f>
        <v>0.53480000000000005</v>
      </c>
      <c r="J17" s="28">
        <f t="shared" ref="J17" si="13">F17*B17*B$5*B$1/C17/1000</f>
        <v>1.3150200000000003</v>
      </c>
    </row>
    <row r="18" spans="1:10" s="27" customFormat="1" x14ac:dyDescent="0.25">
      <c r="A18" s="2" t="s">
        <v>85</v>
      </c>
      <c r="B18" s="2">
        <v>0.01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Solid wood spruce / fir / larch, air dried, planed</v>
      </c>
      <c r="E18" s="28">
        <f>INDEX('[1]Component wise inventories'!I$2:I$170,MATCH($A18,'[1]Component wise inventories'!$A$2:$A$170,0))</f>
        <v>485</v>
      </c>
      <c r="F18" s="28">
        <f>E18</f>
        <v>485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0.125</v>
      </c>
      <c r="I18" s="28">
        <f t="shared" ref="I18" si="14">B18*F18*H18*B$1/C18/B$1</f>
        <v>2.0208333333333335E-2</v>
      </c>
      <c r="J18" s="28">
        <f>F18*B18*B$5*B$1/C18/1000</f>
        <v>3.0370700000000008</v>
      </c>
    </row>
    <row r="19" spans="1:10" s="27" customFormat="1" x14ac:dyDescent="0.25">
      <c r="I19" s="78">
        <f>SUM(I13:I18)</f>
        <v>1.3087583333333335</v>
      </c>
    </row>
    <row r="20" spans="1:10" s="27" customFormat="1" x14ac:dyDescent="0.25">
      <c r="A20" s="11" t="s">
        <v>240</v>
      </c>
      <c r="B20" s="11" t="s">
        <v>27</v>
      </c>
    </row>
    <row r="21" spans="1:10" s="27" customFormat="1" x14ac:dyDescent="0.25">
      <c r="A21" s="2" t="s">
        <v>13</v>
      </c>
      <c r="B21" s="14">
        <v>251.5</v>
      </c>
    </row>
    <row r="22" spans="1:10" s="27" customFormat="1" x14ac:dyDescent="0.25">
      <c r="A22" s="2" t="s">
        <v>14</v>
      </c>
      <c r="B22" s="2">
        <v>0.08</v>
      </c>
      <c r="C22" s="28">
        <f>INDEX('[1]Component wise inventories'!B$2:B$170,MATCH($A22,'[1]Component wise inventories'!$A$2:$A$170,0))</f>
        <v>30</v>
      </c>
      <c r="D22" s="28" t="str">
        <f>INDEX('[1]Component wise inventories'!H$2:H$170,MATCH($A22,'[1]Component wise inventories'!$A$2:$A$170,0))</f>
        <v>Cement subfloor, 85 mm</v>
      </c>
      <c r="E22" s="28">
        <f>INDEX('[1]Component wise inventories'!I$2:I$170,MATCH($A22,'[1]Component wise inventories'!$A$2:$A$170,0))</f>
        <v>1850</v>
      </c>
      <c r="F22" s="28">
        <f t="shared" ref="F22:F23" si="15">E22</f>
        <v>1850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0.125</v>
      </c>
      <c r="I22" s="28">
        <f>B22*F22*H22*B$1/C22/B$1</f>
        <v>0.6166666666666667</v>
      </c>
      <c r="J22" s="28">
        <f t="shared" ref="J22:J23" si="16">F22*B22*B$5*B$1/C22/1000</f>
        <v>92.677600000000012</v>
      </c>
    </row>
    <row r="23" spans="1:10" s="27" customFormat="1" x14ac:dyDescent="0.25">
      <c r="A23" s="2" t="s">
        <v>242</v>
      </c>
      <c r="B23" s="2">
        <v>0.14000000000000001</v>
      </c>
      <c r="C23" s="28">
        <f>INDEX('[1]Component wise inventories'!B$2:B$170,MATCH($A23,'[1]Component wise inventories'!$A$2:$A$170,0))</f>
        <v>60</v>
      </c>
      <c r="D23" s="28" t="str">
        <f>INDEX('[1]Component wise inventories'!H$2:H$170,MATCH($A23,'[1]Component wise inventories'!$A$2:$A$170,0))</f>
        <v>concrete brick</v>
      </c>
      <c r="E23" s="28">
        <f>INDEX('[1]Component wise inventories'!I$2:I$170,MATCH($A23,'[1]Component wise inventories'!$A$2:$A$170,0))</f>
        <v>2300</v>
      </c>
      <c r="F23" s="28">
        <f t="shared" si="15"/>
        <v>2300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0.217</v>
      </c>
      <c r="I23" s="28">
        <f>B23*F23*H23*B$1/C23/B$1</f>
        <v>1.1645666666666667</v>
      </c>
      <c r="J23" s="28">
        <f t="shared" si="16"/>
        <v>100.81820000000003</v>
      </c>
    </row>
    <row r="24" spans="1:10" s="27" customFormat="1" x14ac:dyDescent="0.25">
      <c r="A24" s="2" t="s">
        <v>243</v>
      </c>
      <c r="B24" s="2">
        <v>0.14000000000000001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Glued laminated timber, UF bonded, dry area</v>
      </c>
      <c r="E24" s="28">
        <f>INDEX('[1]Component wise inventories'!I$2:I$170,MATCH($A24,'[1]Component wise inventories'!$A$2:$A$170,0))</f>
        <v>470</v>
      </c>
      <c r="F24" s="28">
        <f>E24</f>
        <v>470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0.44600000000000001</v>
      </c>
      <c r="I24" s="28">
        <f t="shared" ref="I24" si="17">B24*F24*H24*B$1/C24/B$1</f>
        <v>0.4891133333333334</v>
      </c>
      <c r="J24" s="28">
        <f>F24*B24*B$5*B$1/C24/1000</f>
        <v>20.601980000000008</v>
      </c>
    </row>
    <row r="25" spans="1:10" s="27" customFormat="1" x14ac:dyDescent="0.25">
      <c r="A25" s="2" t="s">
        <v>25</v>
      </c>
      <c r="B25" s="2">
        <v>0.22500000000000001</v>
      </c>
      <c r="C25" s="28">
        <f>INDEX('[1]Component wise inventories'!B$2:B$170,MATCH($A25,'[1]Component wise inventories'!$A$2:$A$170,0))</f>
        <v>30</v>
      </c>
      <c r="D25" s="28" t="str">
        <f>INDEX('[1]Component wise inventories'!H$2:H$170,MATCH($A25,'[1]Component wise inventories'!$A$2:$A$170,0))</f>
        <v>Expanded polystyrene (EPS)</v>
      </c>
      <c r="E25" s="28">
        <f>INDEX('[1]Component wise inventories'!I$2:I$170,MATCH($A25,'[1]Component wise inventories'!$A$2:$A$170,0))</f>
        <v>30</v>
      </c>
      <c r="F25" s="28">
        <f t="shared" ref="F25" si="18">E25</f>
        <v>30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7.64</v>
      </c>
      <c r="I25" s="28">
        <f>B25*F25*H25*B$1/C25/B$1</f>
        <v>1.7190000000000001</v>
      </c>
      <c r="J25" s="28">
        <f t="shared" ref="J25" si="19">F25*B25*B$5*B$1/C25/1000</f>
        <v>4.2268500000000007</v>
      </c>
    </row>
    <row r="26" spans="1:10" s="27" customFormat="1" x14ac:dyDescent="0.25">
      <c r="A26" s="2" t="s">
        <v>85</v>
      </c>
      <c r="B26" s="2">
        <v>0.01</v>
      </c>
      <c r="C26" s="28">
        <f>INDEX('[1]Component wise inventories'!B$2:B$170,MATCH($A26,'[1]Component wise inventories'!$A$2:$A$170,0))</f>
        <v>30</v>
      </c>
      <c r="D26" s="28" t="str">
        <f>INDEX('[1]Component wise inventories'!H$2:H$170,MATCH($A26,'[1]Component wise inventories'!$A$2:$A$170,0))</f>
        <v>Solid wood spruce / fir / larch, air dried, planed</v>
      </c>
      <c r="E26" s="28">
        <f>INDEX('[1]Component wise inventories'!I$2:I$170,MATCH($A26,'[1]Component wise inventories'!$A$2:$A$170,0))</f>
        <v>485</v>
      </c>
      <c r="F26" s="28">
        <f>E26</f>
        <v>485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0.125</v>
      </c>
      <c r="I26" s="28">
        <f t="shared" ref="I26" si="20">B26*F26*H26*B$1/C26/B$1</f>
        <v>2.0208333333333335E-2</v>
      </c>
      <c r="J26" s="28">
        <f>F26*B26*B$5*B$1/C26/1000</f>
        <v>3.0370700000000008</v>
      </c>
    </row>
    <row r="27" spans="1:10" s="27" customFormat="1" x14ac:dyDescent="0.25">
      <c r="I27" s="78">
        <f>SUM(I20:I26)</f>
        <v>4.0095550000000006</v>
      </c>
    </row>
    <row r="28" spans="1:10" s="27" customFormat="1" x14ac:dyDescent="0.25">
      <c r="A28" s="11" t="s">
        <v>240</v>
      </c>
      <c r="B28" s="11" t="s">
        <v>29</v>
      </c>
    </row>
    <row r="29" spans="1:10" s="27" customFormat="1" x14ac:dyDescent="0.25">
      <c r="A29" s="2" t="s">
        <v>13</v>
      </c>
      <c r="B29" s="14">
        <v>313.60000000000002</v>
      </c>
    </row>
    <row r="30" spans="1:10" s="27" customFormat="1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:F31" si="21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:J31" si="22">F30*B30*B$5*B$1/C30/1000</f>
        <v>92.677600000000012</v>
      </c>
    </row>
    <row r="31" spans="1:10" s="27" customFormat="1" x14ac:dyDescent="0.25">
      <c r="A31" s="2" t="s">
        <v>242</v>
      </c>
      <c r="B31" s="2">
        <v>0.14000000000000001</v>
      </c>
      <c r="C31" s="28">
        <f>INDEX('[1]Component wise inventories'!B$2:B$170,MATCH($A31,'[1]Component wise inventories'!$A$2:$A$170,0))</f>
        <v>60</v>
      </c>
      <c r="D31" s="28" t="str">
        <f>INDEX('[1]Component wise inventories'!H$2:H$170,MATCH($A31,'[1]Component wise inventories'!$A$2:$A$170,0))</f>
        <v>concrete brick</v>
      </c>
      <c r="E31" s="28">
        <f>INDEX('[1]Component wise inventories'!I$2:I$170,MATCH($A31,'[1]Component wise inventories'!$A$2:$A$170,0))</f>
        <v>2300</v>
      </c>
      <c r="F31" s="28">
        <f t="shared" si="21"/>
        <v>2300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0.217</v>
      </c>
      <c r="I31" s="28">
        <f>B31*F31*H31*B$1/C31/B$1</f>
        <v>1.1645666666666667</v>
      </c>
      <c r="J31" s="28">
        <f t="shared" si="22"/>
        <v>100.81820000000003</v>
      </c>
    </row>
    <row r="32" spans="1:10" s="27" customFormat="1" x14ac:dyDescent="0.25">
      <c r="A32" s="2" t="s">
        <v>243</v>
      </c>
      <c r="B32" s="2">
        <v>0.14000000000000001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Glued laminated timber, UF bonded, dry area</v>
      </c>
      <c r="E32" s="28">
        <f>INDEX('[1]Component wise inventories'!I$2:I$170,MATCH($A32,'[1]Component wise inventories'!$A$2:$A$170,0))</f>
        <v>470</v>
      </c>
      <c r="F32" s="28">
        <f>E32</f>
        <v>470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0.44600000000000001</v>
      </c>
      <c r="I32" s="28">
        <f t="shared" ref="I32" si="23">B32*F32*H32*B$1/C32/B$1</f>
        <v>0.4891133333333334</v>
      </c>
      <c r="J32" s="28">
        <f>F32*B32*B$5*B$1/C32/1000</f>
        <v>20.601980000000008</v>
      </c>
    </row>
    <row r="33" spans="1:10" s="27" customFormat="1" x14ac:dyDescent="0.25">
      <c r="A33" s="2" t="s">
        <v>25</v>
      </c>
      <c r="B33" s="2">
        <v>0.04</v>
      </c>
      <c r="C33" s="28">
        <f>INDEX('[1]Component wise inventories'!B$2:B$170,MATCH($A33,'[1]Component wise inventories'!$A$2:$A$170,0))</f>
        <v>30</v>
      </c>
      <c r="D33" s="28" t="str">
        <f>INDEX('[1]Component wise inventories'!H$2:H$170,MATCH($A33,'[1]Component wise inventories'!$A$2:$A$170,0))</f>
        <v>Expanded polystyrene (EPS)</v>
      </c>
      <c r="E33" s="28">
        <f>INDEX('[1]Component wise inventories'!I$2:I$170,MATCH($A33,'[1]Component wise inventories'!$A$2:$A$170,0))</f>
        <v>30</v>
      </c>
      <c r="F33" s="28">
        <f t="shared" ref="F33" si="24">E33</f>
        <v>30</v>
      </c>
      <c r="G33" s="28" t="str">
        <f>INDEX('[1]Component wise inventories'!J$2:J$170,MATCH($A33,'[1]Component wise inventories'!$A$2:$A$170,0))</f>
        <v xml:space="preserve">kg </v>
      </c>
      <c r="H33" s="28">
        <f>INDEX('[1]Component wise inventories'!K$2:K$170,MATCH($A33,'[1]Component wise inventories'!$A$2:$A$170,0))</f>
        <v>7.64</v>
      </c>
      <c r="I33" s="28">
        <f>B33*F33*H33*B$1/C33/B$1</f>
        <v>0.30559999999999998</v>
      </c>
      <c r="J33" s="28">
        <f t="shared" ref="J33" si="25">F33*B33*B$5*B$1/C33/1000</f>
        <v>0.75144000000000011</v>
      </c>
    </row>
    <row r="34" spans="1:10" s="27" customFormat="1" x14ac:dyDescent="0.25">
      <c r="A34" s="2" t="s">
        <v>85</v>
      </c>
      <c r="B34" s="2">
        <v>0.01</v>
      </c>
      <c r="C34" s="28">
        <f>INDEX('[1]Component wise inventories'!B$2:B$170,MATCH($A34,'[1]Component wise inventories'!$A$2:$A$170,0))</f>
        <v>30</v>
      </c>
      <c r="D34" s="28" t="str">
        <f>INDEX('[1]Component wise inventories'!H$2:H$170,MATCH($A34,'[1]Component wise inventories'!$A$2:$A$170,0))</f>
        <v>Solid wood spruce / fir / larch, air dried, planed</v>
      </c>
      <c r="E34" s="28">
        <f>INDEX('[1]Component wise inventories'!I$2:I$170,MATCH($A34,'[1]Component wise inventories'!$A$2:$A$170,0))</f>
        <v>485</v>
      </c>
      <c r="F34" s="28">
        <f>E34</f>
        <v>485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0.125</v>
      </c>
      <c r="I34" s="28">
        <f t="shared" ref="I34" si="26">B34*F34*H34*B$1/C34/B$1</f>
        <v>2.0208333333333335E-2</v>
      </c>
      <c r="J34" s="28">
        <f>F34*B34*B$5*B$1/C34/1000</f>
        <v>3.0370700000000008</v>
      </c>
    </row>
    <row r="35" spans="1:10" s="27" customFormat="1" x14ac:dyDescent="0.25">
      <c r="A35" s="2"/>
      <c r="I35" s="78">
        <f>SUM(I28:I34)</f>
        <v>2.596155</v>
      </c>
    </row>
    <row r="36" spans="1:10" s="27" customFormat="1" x14ac:dyDescent="0.25">
      <c r="A36" s="11" t="s">
        <v>240</v>
      </c>
      <c r="B36" s="11" t="s">
        <v>39</v>
      </c>
    </row>
    <row r="37" spans="1:10" s="27" customFormat="1" x14ac:dyDescent="0.25">
      <c r="A37" s="2" t="s">
        <v>13</v>
      </c>
      <c r="B37" s="14">
        <v>23.93</v>
      </c>
    </row>
    <row r="38" spans="1:10" s="27" customFormat="1" x14ac:dyDescent="0.25">
      <c r="A38" s="2" t="s">
        <v>244</v>
      </c>
      <c r="B38" s="2">
        <v>3.2000000000000001E-2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Medium density fibreboard (MDF), UF bonded</v>
      </c>
      <c r="E38" s="28">
        <f>INDEX('[1]Component wise inventories'!I$2:I$170,MATCH($A38,'[1]Component wise inventories'!$A$2:$A$170,0))</f>
        <v>685</v>
      </c>
      <c r="F38" s="28">
        <f t="shared" ref="F38" si="27">E38</f>
        <v>685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1.04</v>
      </c>
      <c r="I38" s="28">
        <f>B38*F38*H38*B$1/C38/B$1</f>
        <v>0.75989333333333342</v>
      </c>
      <c r="J38" s="28">
        <f t="shared" ref="J38" si="28">F38*B38*B$5*B$1/C38/1000</f>
        <v>13.726304000000003</v>
      </c>
    </row>
    <row r="39" spans="1:10" s="27" customFormat="1" x14ac:dyDescent="0.25">
      <c r="A39" s="79" t="s">
        <v>142</v>
      </c>
      <c r="B39" s="2">
        <v>0.2</v>
      </c>
      <c r="C39" s="28">
        <f>INDEX('[1]Component wise inventories'!B$2:B$170,MATCH($A39,'[1]Component wise inventories'!$A$2:$A$170,0))</f>
        <v>30</v>
      </c>
      <c r="D39" s="28" t="str">
        <f>INDEX('[1]Component wise inventories'!H$2:H$170,MATCH($A39,'[1]Component wise inventories'!$A$2:$A$170,0))</f>
        <v>Glued laminated timber, UF bonded, dry area</v>
      </c>
      <c r="E39" s="28">
        <f>INDEX('[1]Component wise inventories'!I$2:I$170,MATCH($A39,'[1]Component wise inventories'!$A$2:$A$170,0))</f>
        <v>470</v>
      </c>
      <c r="F39" s="28">
        <f>E39</f>
        <v>470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0.44600000000000001</v>
      </c>
      <c r="I39" s="28">
        <f t="shared" ref="I39" si="29">B39*F39*H39*B$1/C39/B$1</f>
        <v>1.3974666666666666</v>
      </c>
      <c r="J39" s="28">
        <f>F39*B39*B$5*B$1/C39/1000</f>
        <v>58.8628</v>
      </c>
    </row>
    <row r="40" spans="1:10" s="27" customFormat="1" x14ac:dyDescent="0.25">
      <c r="A40" s="10" t="s">
        <v>245</v>
      </c>
      <c r="B40" s="27">
        <v>0.08</v>
      </c>
      <c r="C40" s="28">
        <f>INDEX('[1]Component wise inventories'!B$2:B$170,MATCH($A40,'[1]Component wise inventories'!$A$2:$A$170,0))</f>
        <v>30</v>
      </c>
      <c r="D40" s="28" t="str">
        <f>INDEX('[1]Component wise inventories'!H$2:H$170,MATCH($A40,'[1]Component wise inventories'!$A$2:$A$170,0))</f>
        <v>Glued laminated timber, UF bonded, dry area</v>
      </c>
      <c r="E40" s="28">
        <f>INDEX('[1]Component wise inventories'!I$2:I$170,MATCH($A40,'[1]Component wise inventories'!$A$2:$A$170,0))</f>
        <v>470</v>
      </c>
      <c r="F40" s="28">
        <f t="shared" ref="F40" si="30">E40</f>
        <v>470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0.44600000000000001</v>
      </c>
      <c r="I40" s="28">
        <f>B40*F40*H40*B$1/C40/B$1</f>
        <v>0.55898666666666663</v>
      </c>
      <c r="J40" s="28">
        <f t="shared" ref="J40" si="31">F40*B40*B$5*B$1/C40/1000</f>
        <v>23.545120000000004</v>
      </c>
    </row>
    <row r="41" spans="1:10" s="27" customFormat="1" x14ac:dyDescent="0.25">
      <c r="A41" s="80" t="s">
        <v>246</v>
      </c>
      <c r="B41" s="27">
        <v>0.02</v>
      </c>
      <c r="C41" s="28">
        <f>INDEX('[1]Component wise inventories'!B$2:B$170,MATCH($A41,'[1]Component wise inventories'!$A$2:$A$170,0))</f>
        <v>30</v>
      </c>
      <c r="D41" s="28" t="str">
        <f>INDEX('[1]Component wise inventories'!H$2:H$170,MATCH($A41,'[1]Component wise inventories'!$A$2:$A$170,0))</f>
        <v>Solid wood spruce / fir / larch, air dried, planed</v>
      </c>
      <c r="E41" s="28">
        <f>INDEX('[1]Component wise inventories'!I$2:I$170,MATCH($A41,'[1]Component wise inventories'!$A$2:$A$170,0))</f>
        <v>485</v>
      </c>
      <c r="F41" s="28">
        <f>E41</f>
        <v>485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0.125</v>
      </c>
      <c r="I41" s="28">
        <f t="shared" ref="I41" si="32">B41*F41*H41*B$1/C41/B$1</f>
        <v>4.041666666666667E-2</v>
      </c>
      <c r="J41" s="28">
        <f>F41*B41*B$5*B$1/C41/1000</f>
        <v>6.0741400000000016</v>
      </c>
    </row>
    <row r="42" spans="1:10" s="27" customFormat="1" x14ac:dyDescent="0.25">
      <c r="I42" s="78">
        <f>SUM(I36:I41)</f>
        <v>2.7567633333333337</v>
      </c>
    </row>
    <row r="43" spans="1:10" s="27" customFormat="1" x14ac:dyDescent="0.25">
      <c r="A43" s="11" t="s">
        <v>240</v>
      </c>
      <c r="B43" s="11" t="s">
        <v>41</v>
      </c>
    </row>
    <row r="44" spans="1:10" s="27" customFormat="1" x14ac:dyDescent="0.25">
      <c r="A44" s="2" t="s">
        <v>13</v>
      </c>
      <c r="B44" s="14">
        <v>263.89999999999998</v>
      </c>
    </row>
    <row r="45" spans="1:10" s="27" customFormat="1" x14ac:dyDescent="0.25">
      <c r="A45" s="2" t="s">
        <v>244</v>
      </c>
      <c r="B45" s="2">
        <v>1.6E-2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Medium density fibreboard (MDF), UF bonded</v>
      </c>
      <c r="E45" s="28">
        <f>INDEX('[1]Component wise inventories'!I$2:I$170,MATCH($A45,'[1]Component wise inventories'!$A$2:$A$170,0))</f>
        <v>685</v>
      </c>
      <c r="F45" s="28">
        <f t="shared" ref="F45" si="33">E45</f>
        <v>685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1.04</v>
      </c>
      <c r="I45" s="28">
        <f>B45*F45*H45*B$1/C45/B$1</f>
        <v>0.37994666666666671</v>
      </c>
      <c r="J45" s="28">
        <f t="shared" ref="J45" si="34">F45*B45*B$5*B$1/C45/1000</f>
        <v>6.8631520000000013</v>
      </c>
    </row>
    <row r="46" spans="1:10" s="27" customFormat="1" x14ac:dyDescent="0.25">
      <c r="A46" s="2" t="s">
        <v>132</v>
      </c>
      <c r="B46" s="2">
        <v>1.4999999999999999E-2</v>
      </c>
      <c r="C46" s="28">
        <f>INDEX('[1]Component wise inventories'!B$2:B$170,MATCH($A46,'[1]Component wise inventories'!$A$2:$A$170,0))</f>
        <v>60</v>
      </c>
      <c r="D46" s="28" t="str">
        <f>INDEX('[1]Component wise inventories'!H$2:H$170,MATCH($A46,'[1]Component wise inventories'!$A$2:$A$170,0))</f>
        <v>gypsum fiber board</v>
      </c>
      <c r="E46" s="28">
        <f>INDEX('[1]Component wise inventories'!I$2:I$170,MATCH($A46,'[1]Component wise inventories'!$A$2:$A$170,0))</f>
        <v>1200</v>
      </c>
      <c r="F46" s="28">
        <f>E46</f>
        <v>1200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0.53700000000000003</v>
      </c>
      <c r="I46" s="28">
        <f t="shared" ref="I46" si="35">B46*F46*H46*B$1/C46/B$1</f>
        <v>0.16109999999999999</v>
      </c>
      <c r="J46" s="28">
        <f>F46*B46*B$5*B$1/C46/1000</f>
        <v>5.6358000000000006</v>
      </c>
    </row>
    <row r="47" spans="1:10" s="27" customFormat="1" x14ac:dyDescent="0.25">
      <c r="A47" s="2" t="s">
        <v>247</v>
      </c>
      <c r="B47" s="2">
        <v>1.6E-2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Medium density fibreboard (MDF), UF bonded</v>
      </c>
      <c r="E47" s="28">
        <f>INDEX('[1]Component wise inventories'!I$2:I$170,MATCH($A47,'[1]Component wise inventories'!$A$2:$A$170,0))</f>
        <v>685</v>
      </c>
      <c r="F47" s="28">
        <f t="shared" ref="F47" si="36">E47</f>
        <v>685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1.04</v>
      </c>
      <c r="I47" s="28">
        <f>B47*F47*H47*B$1/C47/B$1</f>
        <v>0.18997333333333336</v>
      </c>
      <c r="J47" s="28">
        <f t="shared" ref="J47" si="37">F47*B47*B$5*B$1/C47/1000</f>
        <v>3.4315760000000006</v>
      </c>
    </row>
    <row r="48" spans="1:10" s="27" customFormat="1" x14ac:dyDescent="0.25">
      <c r="A48" s="2" t="s">
        <v>246</v>
      </c>
      <c r="B48" s="2">
        <v>0.02</v>
      </c>
      <c r="C48" s="28">
        <f>INDEX('[1]Component wise inventories'!B$2:B$170,MATCH($A48,'[1]Component wise inventories'!$A$2:$A$170,0))</f>
        <v>30</v>
      </c>
      <c r="D48" s="28" t="str">
        <f>INDEX('[1]Component wise inventories'!H$2:H$170,MATCH($A48,'[1]Component wise inventories'!$A$2:$A$170,0))</f>
        <v>Solid wood spruce / fir / larch, air dried, planed</v>
      </c>
      <c r="E48" s="28">
        <f>INDEX('[1]Component wise inventories'!I$2:I$170,MATCH($A48,'[1]Component wise inventories'!$A$2:$A$170,0))</f>
        <v>485</v>
      </c>
      <c r="F48" s="28">
        <f>E48</f>
        <v>485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0.125</v>
      </c>
      <c r="I48" s="28">
        <f t="shared" ref="I48" si="38">B48*F48*H48*B$1/C48/B$1</f>
        <v>4.041666666666667E-2</v>
      </c>
      <c r="J48" s="28">
        <f>F48*B48*B$5*B$1/C48/1000</f>
        <v>6.0741400000000016</v>
      </c>
    </row>
    <row r="49" spans="1:10" s="27" customFormat="1" x14ac:dyDescent="0.25">
      <c r="A49" s="2" t="s">
        <v>245</v>
      </c>
      <c r="B49" s="2">
        <v>0.14000000000000001</v>
      </c>
      <c r="C49" s="28">
        <f>INDEX('[1]Component wise inventories'!B$2:B$170,MATCH($A49,'[1]Component wise inventories'!$A$2:$A$170,0))</f>
        <v>30</v>
      </c>
      <c r="D49" s="28" t="str">
        <f>INDEX('[1]Component wise inventories'!H$2:H$170,MATCH($A49,'[1]Component wise inventories'!$A$2:$A$170,0))</f>
        <v>Glued laminated timber, UF bonded, dry area</v>
      </c>
      <c r="E49" s="28">
        <f>INDEX('[1]Component wise inventories'!I$2:I$170,MATCH($A49,'[1]Component wise inventories'!$A$2:$A$170,0))</f>
        <v>470</v>
      </c>
      <c r="F49" s="28">
        <f t="shared" ref="F49" si="39">E49</f>
        <v>470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0.44600000000000001</v>
      </c>
      <c r="I49" s="28">
        <f>B49*F49*H49*B$1/C49/B$1</f>
        <v>0.9782266666666668</v>
      </c>
      <c r="J49" s="28">
        <f t="shared" ref="J49" si="40">F49*B49*B$5*B$1/C49/1000</f>
        <v>41.203960000000016</v>
      </c>
    </row>
    <row r="50" spans="1:10" s="27" customFormat="1" x14ac:dyDescent="0.25">
      <c r="A50" s="79" t="s">
        <v>142</v>
      </c>
      <c r="B50" s="2">
        <v>0.28000000000000003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Glued laminated timber, UF bonded, dry area</v>
      </c>
      <c r="E50" s="28">
        <f>INDEX('[1]Component wise inventories'!I$2:I$170,MATCH($A50,'[1]Component wise inventories'!$A$2:$A$170,0))</f>
        <v>470</v>
      </c>
      <c r="F50" s="28">
        <f>E50</f>
        <v>470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0.44600000000000001</v>
      </c>
      <c r="I50" s="28">
        <f t="shared" ref="I50" si="41">B50*F50*H50*B$1/C50/B$1</f>
        <v>1.9564533333333336</v>
      </c>
      <c r="J50" s="28">
        <f>F50*B50*B$5*B$1/C50/1000</f>
        <v>82.407920000000033</v>
      </c>
    </row>
    <row r="51" spans="1:10" s="27" customFormat="1" x14ac:dyDescent="0.25">
      <c r="I51" s="78">
        <f>SUM(I43:I50)</f>
        <v>3.7061166666666669</v>
      </c>
    </row>
    <row r="52" spans="1:10" s="27" customFormat="1" x14ac:dyDescent="0.25">
      <c r="A52" s="11" t="s">
        <v>240</v>
      </c>
      <c r="B52" s="11" t="s">
        <v>46</v>
      </c>
    </row>
    <row r="53" spans="1:10" s="27" customFormat="1" x14ac:dyDescent="0.25">
      <c r="A53" s="2" t="s">
        <v>13</v>
      </c>
      <c r="B53" s="14">
        <v>204.1</v>
      </c>
    </row>
    <row r="54" spans="1:10" s="27" customFormat="1" x14ac:dyDescent="0.25">
      <c r="A54" s="2" t="s">
        <v>144</v>
      </c>
      <c r="B54" s="2">
        <v>0.2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civil engineering concrete (without reinforcement)</v>
      </c>
      <c r="E54" s="28">
        <f>INDEX('[1]Component wise inventories'!I$2:I$170,MATCH($A54,'[1]Component wise inventories'!$A$2:$A$170,0))</f>
        <v>2350</v>
      </c>
      <c r="F54" s="28">
        <f t="shared" ref="F54" si="42">E54</f>
        <v>2350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1.4E-2</v>
      </c>
      <c r="I54" s="28">
        <f>B54*F54*H54*B$1/C54/B$1</f>
        <v>0.10966666666666666</v>
      </c>
      <c r="J54" s="28">
        <f t="shared" ref="J54" si="43">F54*B54*B$5*B$1/C54/1000</f>
        <v>147.15700000000001</v>
      </c>
    </row>
    <row r="55" spans="1:10" s="27" customFormat="1" x14ac:dyDescent="0.25">
      <c r="A55" s="2" t="s">
        <v>47</v>
      </c>
      <c r="B55" s="2">
        <v>0.16</v>
      </c>
      <c r="C55" s="28">
        <f>INDEX('[1]Component wise inventories'!B$2:B$170,MATCH($A55,'[1]Component wise inventories'!$A$2:$A$170,0))</f>
        <v>30</v>
      </c>
      <c r="D55" s="28" t="str">
        <f>INDEX('[1]Component wise inventories'!H$2:H$170,MATCH($A55,'[1]Component wise inventories'!$A$2:$A$170,0))</f>
        <v>Polystyrene extruded (XPS)</v>
      </c>
      <c r="E55" s="28">
        <f>INDEX('[1]Component wise inventories'!I$2:I$170,MATCH($A55,'[1]Component wise inventories'!$A$2:$A$170,0))</f>
        <v>30</v>
      </c>
      <c r="F55" s="28">
        <f>E55</f>
        <v>30</v>
      </c>
      <c r="G55" s="28" t="str">
        <f>INDEX('[1]Component wise inventories'!J$2:J$170,MATCH($A55,'[1]Component wise inventories'!$A$2:$A$170,0))</f>
        <v xml:space="preserve">kg </v>
      </c>
      <c r="H55" s="28">
        <f>INDEX('[1]Component wise inventories'!K$2:K$170,MATCH($A55,'[1]Component wise inventories'!$A$2:$A$170,0))</f>
        <v>14.5</v>
      </c>
      <c r="I55" s="28">
        <f t="shared" ref="I55" si="44">B55*F55*H55*B$1/C55/B$1</f>
        <v>2.3199999999999998</v>
      </c>
      <c r="J55" s="28">
        <f>F55*B55*B$5*B$1/C55/1000</f>
        <v>3.0057600000000004</v>
      </c>
    </row>
    <row r="56" spans="1:10" s="27" customFormat="1" x14ac:dyDescent="0.25">
      <c r="A56" s="2" t="s">
        <v>133</v>
      </c>
      <c r="B56" s="2">
        <v>0.02</v>
      </c>
      <c r="C56" s="28">
        <f>INDEX('[1]Component wise inventories'!B$2:B$170,MATCH($A56,'[1]Component wise inventories'!$A$2:$A$170,0))</f>
        <v>60</v>
      </c>
      <c r="D56" s="28" t="str">
        <f>INDEX('[1]Component wise inventories'!H$2:H$170,MATCH($A56,'[1]Component wise inventories'!$A$2:$A$170,0))</f>
        <v>Lime-cement/cement-lime plaster</v>
      </c>
      <c r="E56" s="28">
        <f>INDEX('[1]Component wise inventories'!I$2:I$170,MATCH($A56,'[1]Component wise inventories'!$A$2:$A$170,0))</f>
        <v>1550</v>
      </c>
      <c r="F56" s="28">
        <f>E56</f>
        <v>1550</v>
      </c>
      <c r="G56" s="28" t="str">
        <f>INDEX('[1]Component wise inventories'!J$2:J$170,MATCH($A56,'[1]Component wise inventories'!$A$2:$A$170,0))</f>
        <v xml:space="preserve">kg </v>
      </c>
      <c r="H56" s="28">
        <f>INDEX('[1]Component wise inventories'!K$2:K$170,MATCH($A56,'[1]Component wise inventories'!$A$2:$A$170,0))</f>
        <v>0.247</v>
      </c>
      <c r="I56" s="28">
        <f t="shared" ref="I56" si="45">B56*F56*H56*B$1/C56/B$1</f>
        <v>0.12761666666666666</v>
      </c>
      <c r="J56" s="28">
        <f>F56*B56*B$5*B$1/C56/1000</f>
        <v>9.7061000000000011</v>
      </c>
    </row>
    <row r="57" spans="1:10" s="27" customFormat="1" x14ac:dyDescent="0.25">
      <c r="I57" s="78">
        <f>SUM(I54:I56)</f>
        <v>2.5572833333333329</v>
      </c>
    </row>
    <row r="58" spans="1:10" s="27" customFormat="1" x14ac:dyDescent="0.25">
      <c r="A58" s="11" t="s">
        <v>240</v>
      </c>
      <c r="B58" s="11" t="s">
        <v>48</v>
      </c>
    </row>
    <row r="59" spans="1:10" s="27" customFormat="1" x14ac:dyDescent="0.25">
      <c r="A59" s="2" t="s">
        <v>13</v>
      </c>
      <c r="B59" s="14">
        <v>1875.9</v>
      </c>
    </row>
    <row r="60" spans="1:10" s="27" customFormat="1" x14ac:dyDescent="0.25">
      <c r="A60" s="2" t="s">
        <v>176</v>
      </c>
      <c r="B60" s="18">
        <v>0.05</v>
      </c>
      <c r="C60" s="28">
        <f>INDEX('[1]Component wise inventories'!B$2:B$170,MATCH($A60,'[1]Component wise inventories'!$A$2:$A$170,0))</f>
        <v>30</v>
      </c>
      <c r="D60" s="28" t="str">
        <f>INDEX('[1]Component wise inventories'!H$2:H$170,MATCH($A60,'[1]Component wise inventories'!$A$2:$A$170,0))</f>
        <v>gypsum-lime plaster</v>
      </c>
      <c r="E60" s="28">
        <f>INDEX('[1]Component wise inventories'!I$2:I$170,MATCH($A60,'[1]Component wise inventories'!$A$2:$A$170,0))</f>
        <v>925</v>
      </c>
      <c r="F60" s="28">
        <f t="shared" ref="F60" si="46">E60</f>
        <v>925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0.155</v>
      </c>
      <c r="I60" s="28">
        <f>B60*F60*H60*B$1/C60/B$1</f>
        <v>0.23895833333333333</v>
      </c>
      <c r="J60" s="28">
        <f t="shared" ref="J60" si="47">F60*B60*B$5*B$1/C60/1000</f>
        <v>28.961750000000002</v>
      </c>
    </row>
    <row r="61" spans="1:10" s="27" customFormat="1" x14ac:dyDescent="0.25">
      <c r="A61" s="2" t="s">
        <v>248</v>
      </c>
      <c r="B61" s="18">
        <v>0.05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rockwool</v>
      </c>
      <c r="E61" s="28" t="str">
        <f>INDEX('[1]Component wise inventories'!I$2:I$170,MATCH($A61,'[1]Component wise inventories'!$A$2:$A$170,0))</f>
        <v xml:space="preserve">32-160 </v>
      </c>
      <c r="F61" s="71">
        <v>60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1.1299999999999999</v>
      </c>
      <c r="I61" s="28">
        <f t="shared" ref="I61" si="48">B61*F61*H61*B$1/C61/B$1</f>
        <v>5.6499999999999995E-2</v>
      </c>
      <c r="J61" s="28">
        <f>F61*B61*B$5*B$1/C61/1000</f>
        <v>0.93930000000000002</v>
      </c>
    </row>
    <row r="62" spans="1:10" s="27" customFormat="1" x14ac:dyDescent="0.25">
      <c r="I62" s="78">
        <f>SUM(I60:I61)</f>
        <v>0.29545833333333332</v>
      </c>
    </row>
    <row r="63" spans="1:10" s="27" customFormat="1" x14ac:dyDescent="0.25">
      <c r="A63" s="11" t="s">
        <v>240</v>
      </c>
      <c r="B63" s="11" t="s">
        <v>49</v>
      </c>
    </row>
    <row r="64" spans="1:10" s="27" customFormat="1" x14ac:dyDescent="0.25">
      <c r="A64" s="2" t="s">
        <v>13</v>
      </c>
      <c r="B64" s="14">
        <v>400.3</v>
      </c>
    </row>
    <row r="65" spans="1:10" s="27" customFormat="1" x14ac:dyDescent="0.25">
      <c r="A65" s="2" t="s">
        <v>222</v>
      </c>
      <c r="B65" s="2">
        <v>0.03</v>
      </c>
      <c r="C65" s="28">
        <f>INDEX('[1]Component wise inventories'!B$2:B$170,MATCH($A65,'[1]Component wise inventories'!$A$2:$A$170,0))</f>
        <v>0</v>
      </c>
      <c r="D65" s="28">
        <f>INDEX('[1]Component wise inventories'!H$2:H$170,MATCH($A65,'[1]Component wise inventories'!$A$2:$A$170,0))</f>
        <v>0</v>
      </c>
      <c r="E65" s="28">
        <f>INDEX('[1]Component wise inventories'!I$2:I$170,MATCH($A65,'[1]Component wise inventories'!$A$2:$A$170,0))</f>
        <v>0</v>
      </c>
      <c r="F65" s="28">
        <f t="shared" ref="F65" si="49">E65</f>
        <v>0</v>
      </c>
      <c r="G65" s="28">
        <f>INDEX('[1]Component wise inventories'!J$2:J$170,MATCH($A65,'[1]Component wise inventories'!$A$2:$A$170,0))</f>
        <v>0</v>
      </c>
      <c r="H65" s="28">
        <f>INDEX('[1]Component wise inventories'!K$2:K$170,MATCH($A65,'[1]Component wise inventories'!$A$2:$A$170,0))</f>
        <v>0</v>
      </c>
      <c r="I65" s="71">
        <v>0</v>
      </c>
      <c r="J65" s="71">
        <v>0</v>
      </c>
    </row>
    <row r="66" spans="1:10" s="27" customFormat="1" x14ac:dyDescent="0.25">
      <c r="A66" s="2" t="s">
        <v>132</v>
      </c>
      <c r="B66" s="2">
        <v>0.03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gypsum fiber board</v>
      </c>
      <c r="E66" s="28">
        <f>INDEX('[1]Component wise inventories'!I$2:I$170,MATCH($A66,'[1]Component wise inventories'!$A$2:$A$170,0))</f>
        <v>1200</v>
      </c>
      <c r="F66" s="28">
        <f>E66</f>
        <v>1200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0.53700000000000003</v>
      </c>
      <c r="I66" s="28">
        <f t="shared" ref="I66" si="50">B66*F66*H66*B$1/C66/B$1</f>
        <v>0.32219999999999999</v>
      </c>
      <c r="J66" s="28">
        <f>F66*B66*B$5*B$1/C66/1000</f>
        <v>11.271600000000001</v>
      </c>
    </row>
    <row r="67" spans="1:10" s="27" customFormat="1" x14ac:dyDescent="0.25">
      <c r="A67" s="2" t="s">
        <v>249</v>
      </c>
      <c r="B67" s="2">
        <v>3.2000000000000001E-2</v>
      </c>
      <c r="C67" s="28">
        <f>INDEX('[1]Component wise inventories'!B$2:B$170,MATCH($A67,'[1]Component wise inventories'!$A$2:$A$170,0))</f>
        <v>0</v>
      </c>
      <c r="D67" s="28">
        <f>INDEX('[1]Component wise inventories'!H$2:H$170,MATCH($A67,'[1]Component wise inventories'!$A$2:$A$170,0))</f>
        <v>0</v>
      </c>
      <c r="E67" s="28">
        <f>INDEX('[1]Component wise inventories'!I$2:I$170,MATCH($A67,'[1]Component wise inventories'!$A$2:$A$170,0))</f>
        <v>0</v>
      </c>
      <c r="F67" s="28">
        <f t="shared" ref="F67" si="51">E67</f>
        <v>0</v>
      </c>
      <c r="G67" s="28">
        <f>INDEX('[1]Component wise inventories'!J$2:J$170,MATCH($A67,'[1]Component wise inventories'!$A$2:$A$170,0))</f>
        <v>0</v>
      </c>
      <c r="H67" s="28">
        <f>INDEX('[1]Component wise inventories'!K$2:K$170,MATCH($A67,'[1]Component wise inventories'!$A$2:$A$170,0))</f>
        <v>0</v>
      </c>
      <c r="I67" s="71">
        <v>0</v>
      </c>
      <c r="J67" s="71">
        <v>0</v>
      </c>
    </row>
    <row r="68" spans="1:10" s="27" customFormat="1" x14ac:dyDescent="0.25">
      <c r="A68" s="79" t="s">
        <v>146</v>
      </c>
      <c r="B68" s="2">
        <v>0.24</v>
      </c>
      <c r="C68" s="28">
        <f>INDEX('[1]Component wise inventories'!B$2:B$170,MATCH($A68,'[1]Component wise inventories'!$A$2:$A$170,0))</f>
        <v>30</v>
      </c>
      <c r="D68" s="28" t="str">
        <f>INDEX('[1]Component wise inventories'!H$2:H$170,MATCH($A68,'[1]Component wise inventories'!$A$2:$A$170,0))</f>
        <v>Glued laminated timber, UF bonded, dry area</v>
      </c>
      <c r="E68" s="28">
        <f>INDEX('[1]Component wise inventories'!I$2:I$170,MATCH($A68,'[1]Component wise inventories'!$A$2:$A$170,0))</f>
        <v>470</v>
      </c>
      <c r="F68" s="28">
        <f>E68</f>
        <v>470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0.44600000000000001</v>
      </c>
      <c r="I68" s="28">
        <f t="shared" ref="I68" si="52">B68*F68*H68*B$1/C68/B$1</f>
        <v>1.67696</v>
      </c>
      <c r="J68" s="28">
        <f>F68*B68*B$5*B$1/C68/1000</f>
        <v>70.635360000000006</v>
      </c>
    </row>
    <row r="69" spans="1:10" s="27" customFormat="1" x14ac:dyDescent="0.25">
      <c r="I69" s="78">
        <f>SUM(I64:I68)</f>
        <v>1.99916</v>
      </c>
    </row>
    <row r="70" spans="1:10" s="27" customFormat="1" x14ac:dyDescent="0.25">
      <c r="A70" s="11" t="s">
        <v>240</v>
      </c>
      <c r="B70" s="11" t="s">
        <v>50</v>
      </c>
    </row>
    <row r="71" spans="1:10" s="27" customFormat="1" x14ac:dyDescent="0.25">
      <c r="A71" s="2" t="s">
        <v>13</v>
      </c>
      <c r="B71" s="14">
        <v>1873.6</v>
      </c>
    </row>
    <row r="72" spans="1:10" s="27" customFormat="1" x14ac:dyDescent="0.25">
      <c r="A72" s="2" t="s">
        <v>144</v>
      </c>
      <c r="B72" s="2">
        <v>0.2</v>
      </c>
      <c r="C72" s="28">
        <f>INDEX('[1]Component wise inventories'!B$2:B$170,MATCH($A72,'[1]Component wise inventories'!$A$2:$A$170,0))</f>
        <v>60</v>
      </c>
      <c r="D72" s="28" t="str">
        <f>INDEX('[1]Component wise inventories'!H$2:H$170,MATCH($A72,'[1]Component wise inventories'!$A$2:$A$170,0))</f>
        <v>civil engineering concrete (without reinforcement)</v>
      </c>
      <c r="E72" s="28">
        <f>INDEX('[1]Component wise inventories'!I$2:I$170,MATCH($A72,'[1]Component wise inventories'!$A$2:$A$170,0))</f>
        <v>2350</v>
      </c>
      <c r="F72" s="28">
        <f t="shared" ref="F72" si="53">E72</f>
        <v>2350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1.4E-2</v>
      </c>
      <c r="I72" s="28">
        <f>B72*F72*H72*B$1/C72/B$1</f>
        <v>0.10966666666666666</v>
      </c>
      <c r="J72" s="28">
        <f t="shared" ref="J72" si="54">F72*B72*B$5*B$1/C72/1000</f>
        <v>147.15700000000001</v>
      </c>
    </row>
    <row r="73" spans="1:10" s="27" customFormat="1" x14ac:dyDescent="0.25">
      <c r="C73" s="28"/>
      <c r="D73" s="28"/>
      <c r="E73" s="28"/>
      <c r="F73" s="28"/>
      <c r="G73" s="28"/>
      <c r="H73" s="28"/>
      <c r="I73" s="78">
        <f>SUM(I72:I72)</f>
        <v>0.10966666666666666</v>
      </c>
      <c r="J73" s="28"/>
    </row>
    <row r="74" spans="1:10" s="27" customFormat="1" x14ac:dyDescent="0.25">
      <c r="A74" s="11" t="s">
        <v>240</v>
      </c>
      <c r="B74" s="11" t="s">
        <v>52</v>
      </c>
    </row>
    <row r="75" spans="1:10" s="27" customFormat="1" x14ac:dyDescent="0.25">
      <c r="A75" s="2" t="s">
        <v>13</v>
      </c>
      <c r="B75" s="14">
        <v>62.7</v>
      </c>
    </row>
    <row r="76" spans="1:10" s="27" customFormat="1" x14ac:dyDescent="0.25">
      <c r="A76" s="2" t="s">
        <v>242</v>
      </c>
      <c r="B76" s="2">
        <v>0.14000000000000001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concrete brick</v>
      </c>
      <c r="E76" s="28">
        <f>INDEX('[1]Component wise inventories'!I$2:I$170,MATCH($A76,'[1]Component wise inventories'!$A$2:$A$170,0))</f>
        <v>2300</v>
      </c>
      <c r="F76" s="28">
        <f t="shared" ref="F76:F78" si="55">E76</f>
        <v>2300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0.217</v>
      </c>
      <c r="I76" s="28">
        <f>B76*F76*H76*B$1/C76/B$1</f>
        <v>1.1645666666666667</v>
      </c>
      <c r="J76" s="28">
        <f t="shared" ref="J76" si="56">F76*B76*B$5*B$1/C76/1000</f>
        <v>100.81820000000003</v>
      </c>
    </row>
    <row r="77" spans="1:10" s="27" customFormat="1" x14ac:dyDescent="0.25">
      <c r="A77" s="2" t="s">
        <v>243</v>
      </c>
      <c r="B77" s="2">
        <v>0.14000000000000001</v>
      </c>
      <c r="C77" s="28">
        <f>INDEX('[1]Component wise inventories'!B$2:B$170,MATCH($A77,'[1]Component wise inventories'!$A$2:$A$170,0))</f>
        <v>60</v>
      </c>
      <c r="D77" s="28" t="str">
        <f>INDEX('[1]Component wise inventories'!H$2:H$170,MATCH($A77,'[1]Component wise inventories'!$A$2:$A$170,0))</f>
        <v>Glued laminated timber, UF bonded, dry area</v>
      </c>
      <c r="E77" s="28">
        <f>INDEX('[1]Component wise inventories'!I$2:I$170,MATCH($A77,'[1]Component wise inventories'!$A$2:$A$170,0))</f>
        <v>470</v>
      </c>
      <c r="F77" s="28">
        <f>E77</f>
        <v>470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0.44600000000000001</v>
      </c>
      <c r="I77" s="28">
        <f t="shared" ref="I77" si="57">B77*F77*H77*B$1/C77/B$1</f>
        <v>0.4891133333333334</v>
      </c>
      <c r="J77" s="28">
        <f>F77*B77*B$5*B$1/C77/1000</f>
        <v>20.601980000000008</v>
      </c>
    </row>
    <row r="78" spans="1:10" s="27" customFormat="1" x14ac:dyDescent="0.25">
      <c r="A78" s="2" t="s">
        <v>25</v>
      </c>
      <c r="B78" s="2">
        <v>0.1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Expanded polystyrene (EPS)</v>
      </c>
      <c r="E78" s="28">
        <f>INDEX('[1]Component wise inventories'!I$2:I$170,MATCH($A78,'[1]Component wise inventories'!$A$2:$A$170,0))</f>
        <v>30</v>
      </c>
      <c r="F78" s="28">
        <f t="shared" si="55"/>
        <v>30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7.64</v>
      </c>
      <c r="I78" s="28">
        <f>B78*F78*H78*B$1/C78/B$1</f>
        <v>0.7639999999999999</v>
      </c>
      <c r="J78" s="28">
        <f t="shared" ref="J78" si="58">F78*B78*B$5*B$1/C78/1000</f>
        <v>1.8786</v>
      </c>
    </row>
    <row r="79" spans="1:10" s="27" customFormat="1" x14ac:dyDescent="0.25">
      <c r="A79" s="2" t="s">
        <v>250</v>
      </c>
      <c r="B79" s="2">
        <v>2.5000000000000001E-3</v>
      </c>
      <c r="C79" s="28">
        <f>INDEX('[1]Component wise inventories'!B$2:B$170,MATCH($A79,'[1]Component wise inventories'!$A$2:$A$170,0))</f>
        <v>60</v>
      </c>
      <c r="D79" s="28" t="str">
        <f>INDEX('[1]Component wise inventories'!H$2:H$170,MATCH($A79,'[1]Component wise inventories'!$A$2:$A$170,0))</f>
        <v>Polyethylene fleece (PE)</v>
      </c>
      <c r="E79" s="28">
        <f>INDEX('[1]Component wise inventories'!I$2:I$170,MATCH($A79,'[1]Component wise inventories'!$A$2:$A$170,0))</f>
        <v>920</v>
      </c>
      <c r="F79" s="28">
        <f>E79</f>
        <v>920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3.0895000000000001</v>
      </c>
      <c r="I79" s="28">
        <f t="shared" ref="I79" si="59">B79*F79*H79*B$1/C79/B$1</f>
        <v>0.11843083333333335</v>
      </c>
      <c r="J79" s="28">
        <f>F79*B79*B$5*B$1/C79/1000</f>
        <v>0.72013000000000005</v>
      </c>
    </row>
    <row r="80" spans="1:10" s="27" customFormat="1" x14ac:dyDescent="0.25">
      <c r="A80" s="2" t="s">
        <v>251</v>
      </c>
      <c r="B80" s="2">
        <v>0.15</v>
      </c>
      <c r="C80" s="28">
        <f>INDEX('[1]Component wise inventories'!B$2:B$170,MATCH($A80,'[1]Component wise inventories'!$A$2:$A$170,0))</f>
        <v>30</v>
      </c>
      <c r="D80" s="28" t="str">
        <f>INDEX('[1]Component wise inventories'!H$2:H$170,MATCH($A80,'[1]Component wise inventories'!$A$2:$A$170,0))</f>
        <v>rockwool</v>
      </c>
      <c r="E80" s="28" t="str">
        <f>INDEX('[1]Component wise inventories'!I$2:I$170,MATCH($A80,'[1]Component wise inventories'!$A$2:$A$170,0))</f>
        <v xml:space="preserve">32-160 </v>
      </c>
      <c r="F80" s="71">
        <v>50</v>
      </c>
      <c r="G80" s="28" t="str">
        <f>INDEX('[1]Component wise inventories'!J$2:J$170,MATCH($A80,'[1]Component wise inventories'!$A$2:$A$170,0))</f>
        <v xml:space="preserve">kg </v>
      </c>
      <c r="H80" s="28">
        <f>INDEX('[1]Component wise inventories'!K$2:K$170,MATCH($A80,'[1]Component wise inventories'!$A$2:$A$170,0))</f>
        <v>1.1299999999999999</v>
      </c>
      <c r="I80" s="28">
        <f>B80*F80*H80*B$1/C80/B$1</f>
        <v>0.28249999999999997</v>
      </c>
      <c r="J80" s="28">
        <f t="shared" ref="J80" si="60">F80*B80*B$5*B$1/C80/1000</f>
        <v>4.6965000000000003</v>
      </c>
    </row>
    <row r="81" spans="1:10" s="27" customFormat="1" x14ac:dyDescent="0.25">
      <c r="A81" s="2" t="s">
        <v>149</v>
      </c>
      <c r="B81" s="2">
        <v>2.7E-2</v>
      </c>
      <c r="C81" s="28">
        <f>INDEX('[1]Component wise inventories'!B$2:B$170,MATCH($A81,'[1]Component wise inventories'!$A$2:$A$170,0))</f>
        <v>30</v>
      </c>
      <c r="D81" s="28" t="str">
        <f>INDEX('[1]Component wise inventories'!H$2:H$170,MATCH($A81,'[1]Component wise inventories'!$A$2:$A$170,0))</f>
        <v>Glued laminated timber, UF bonded, dry area</v>
      </c>
      <c r="E81" s="28">
        <f>INDEX('[1]Component wise inventories'!I$2:I$170,MATCH($A81,'[1]Component wise inventories'!$A$2:$A$170,0))</f>
        <v>470</v>
      </c>
      <c r="F81" s="28">
        <f>E81</f>
        <v>470</v>
      </c>
      <c r="G81" s="28" t="str">
        <f>INDEX('[1]Component wise inventories'!J$2:J$170,MATCH($A81,'[1]Component wise inventories'!$A$2:$A$170,0))</f>
        <v xml:space="preserve">kg </v>
      </c>
      <c r="H81" s="28">
        <f>INDEX('[1]Component wise inventories'!K$2:K$170,MATCH($A81,'[1]Component wise inventories'!$A$2:$A$170,0))</f>
        <v>0.44600000000000001</v>
      </c>
      <c r="I81" s="28">
        <f t="shared" ref="I81" si="61">B81*F81*H81*B$1/C81/B$1</f>
        <v>0.18865800000000002</v>
      </c>
      <c r="J81" s="28">
        <f>F81*B81*B$5*B$1/C81/1000</f>
        <v>7.9464779999999999</v>
      </c>
    </row>
    <row r="82" spans="1:10" s="27" customFormat="1" x14ac:dyDescent="0.25">
      <c r="I82" s="78">
        <f>SUM(I74:I81)</f>
        <v>3.0072688333333337</v>
      </c>
    </row>
    <row r="83" spans="1:10" s="27" customFormat="1" x14ac:dyDescent="0.25">
      <c r="A83" s="11" t="s">
        <v>240</v>
      </c>
      <c r="B83" s="11" t="s">
        <v>54</v>
      </c>
    </row>
    <row r="84" spans="1:10" s="27" customFormat="1" x14ac:dyDescent="0.25">
      <c r="A84" s="2" t="s">
        <v>13</v>
      </c>
      <c r="B84" s="14">
        <v>277.10000000000002</v>
      </c>
    </row>
    <row r="85" spans="1:10" s="27" customFormat="1" x14ac:dyDescent="0.25">
      <c r="A85" s="2" t="s">
        <v>128</v>
      </c>
      <c r="B85" s="2">
        <v>3.0000000000000001E-3</v>
      </c>
      <c r="C85" s="28">
        <f>INDEX('[1]Component wise inventories'!B$2:B$170,MATCH($A85,'[1]Component wise inventories'!$A$2:$A$170,0))</f>
        <v>60</v>
      </c>
      <c r="D85" s="28" t="str">
        <f>INDEX('[1]Component wise inventories'!H$2:H$170,MATCH($A85,'[1]Component wise inventories'!$A$2:$A$170,0))</f>
        <v>Bitumen emulsion, 1 coat</v>
      </c>
      <c r="E85" s="28">
        <f>INDEX('[1]Component wise inventories'!I$2:I$170,MATCH($A85,'[1]Component wise inventories'!$A$2:$A$170,0))</f>
        <v>0.25</v>
      </c>
      <c r="F85" s="28">
        <f t="shared" ref="F85" si="62">E85</f>
        <v>0.25</v>
      </c>
      <c r="G85" s="28" t="str">
        <f>INDEX('[1]Component wise inventories'!J$2:J$170,MATCH($A85,'[1]Component wise inventories'!$A$2:$A$170,0))</f>
        <v xml:space="preserve">m2 </v>
      </c>
      <c r="H85" s="28">
        <f>INDEX('[1]Component wise inventories'!K$2:K$170,MATCH($A85,'[1]Component wise inventories'!$A$2:$A$170,0))</f>
        <v>0.70599999999999996</v>
      </c>
      <c r="I85" s="28">
        <f>B85*F85*H85*B$1/C85/B$1</f>
        <v>8.8250000000000011E-6</v>
      </c>
      <c r="J85" s="28">
        <f t="shared" ref="J85" si="63">F85*B85*B$5*B$1/C85/1000</f>
        <v>2.3482500000000003E-4</v>
      </c>
    </row>
    <row r="86" spans="1:10" s="27" customFormat="1" x14ac:dyDescent="0.25">
      <c r="A86" s="2" t="s">
        <v>252</v>
      </c>
      <c r="B86" s="2">
        <v>8.2000000000000007E-3</v>
      </c>
      <c r="C86" s="28">
        <f>INDEX('[1]Component wise inventories'!B$2:B$170,MATCH($A86,'[1]Component wise inventories'!$A$2:$A$170,0))</f>
        <v>30</v>
      </c>
      <c r="D86" s="28" t="str">
        <f>INDEX('[1]Component wise inventories'!H$2:H$170,MATCH($A86,'[1]Component wise inventories'!$A$2:$A$170,0))</f>
        <v>hot bitumen</v>
      </c>
      <c r="E86" s="28">
        <f>INDEX('[1]Component wise inventories'!I$2:I$170,MATCH($A86,'[1]Component wise inventories'!$A$2:$A$170,0))</f>
        <v>1000</v>
      </c>
      <c r="F86" s="28">
        <f>E86</f>
        <v>1000</v>
      </c>
      <c r="G86" s="28" t="str">
        <f>INDEX('[1]Component wise inventories'!J$2:J$170,MATCH($A86,'[1]Component wise inventories'!$A$2:$A$170,0))</f>
        <v xml:space="preserve">kg </v>
      </c>
      <c r="H86" s="28">
        <f>INDEX('[1]Component wise inventories'!K$2:K$170,MATCH($A86,'[1]Component wise inventories'!$A$2:$A$170,0))</f>
        <v>3.06</v>
      </c>
      <c r="I86" s="28">
        <f t="shared" ref="I86" si="64">B86*F86*H86*B$1/C86/B$1</f>
        <v>0.83640000000000003</v>
      </c>
      <c r="J86" s="28">
        <f>F86*B86*B$5*B$1/C86/1000</f>
        <v>5.1348400000000014</v>
      </c>
    </row>
    <row r="87" spans="1:10" s="27" customFormat="1" x14ac:dyDescent="0.25">
      <c r="A87" s="2" t="s">
        <v>243</v>
      </c>
      <c r="B87" s="2">
        <v>0.14000000000000001</v>
      </c>
      <c r="C87" s="28">
        <f>INDEX('[1]Component wise inventories'!B$2:B$170,MATCH($A87,'[1]Component wise inventories'!$A$2:$A$170,0))</f>
        <v>60</v>
      </c>
      <c r="D87" s="28" t="str">
        <f>INDEX('[1]Component wise inventories'!H$2:H$170,MATCH($A87,'[1]Component wise inventories'!$A$2:$A$170,0))</f>
        <v>Glued laminated timber, UF bonded, dry area</v>
      </c>
      <c r="E87" s="28">
        <f>INDEX('[1]Component wise inventories'!I$2:I$170,MATCH($A87,'[1]Component wise inventories'!$A$2:$A$170,0))</f>
        <v>470</v>
      </c>
      <c r="F87" s="28">
        <f t="shared" ref="F87" si="65">E87</f>
        <v>470</v>
      </c>
      <c r="G87" s="28" t="str">
        <f>INDEX('[1]Component wise inventories'!J$2:J$170,MATCH($A87,'[1]Component wise inventories'!$A$2:$A$170,0))</f>
        <v xml:space="preserve">kg </v>
      </c>
      <c r="H87" s="28">
        <f>INDEX('[1]Component wise inventories'!K$2:K$170,MATCH($A87,'[1]Component wise inventories'!$A$2:$A$170,0))</f>
        <v>0.44600000000000001</v>
      </c>
      <c r="I87" s="28">
        <f>B87*F87*H87*B$1/C87/B$1</f>
        <v>0.4891133333333334</v>
      </c>
      <c r="J87" s="28">
        <f t="shared" ref="J87" si="66">F87*B87*B$5*B$1/C87/1000</f>
        <v>20.601980000000008</v>
      </c>
    </row>
    <row r="88" spans="1:10" s="27" customFormat="1" x14ac:dyDescent="0.25">
      <c r="A88" s="2" t="s">
        <v>250</v>
      </c>
      <c r="B88" s="2">
        <v>2.5000000000000001E-3</v>
      </c>
      <c r="C88" s="28">
        <f>INDEX('[1]Component wise inventories'!B$2:B$170,MATCH($A88,'[1]Component wise inventories'!$A$2:$A$170,0))</f>
        <v>60</v>
      </c>
      <c r="D88" s="28" t="str">
        <f>INDEX('[1]Component wise inventories'!H$2:H$170,MATCH($A88,'[1]Component wise inventories'!$A$2:$A$170,0))</f>
        <v>Polyethylene fleece (PE)</v>
      </c>
      <c r="E88" s="28">
        <f>INDEX('[1]Component wise inventories'!I$2:I$170,MATCH($A88,'[1]Component wise inventories'!$A$2:$A$170,0))</f>
        <v>920</v>
      </c>
      <c r="F88" s="28">
        <f>E88</f>
        <v>920</v>
      </c>
      <c r="G88" s="28" t="str">
        <f>INDEX('[1]Component wise inventories'!J$2:J$170,MATCH($A88,'[1]Component wise inventories'!$A$2:$A$170,0))</f>
        <v xml:space="preserve">kg </v>
      </c>
      <c r="H88" s="28">
        <f>INDEX('[1]Component wise inventories'!K$2:K$170,MATCH($A88,'[1]Component wise inventories'!$A$2:$A$170,0))</f>
        <v>3.0895000000000001</v>
      </c>
      <c r="I88" s="28">
        <f t="shared" ref="I88" si="67">B88*F88*H88*B$1/C88/B$1</f>
        <v>0.11843083333333335</v>
      </c>
      <c r="J88" s="28">
        <f>F88*B88*B$5*B$1/C88/1000</f>
        <v>0.72013000000000005</v>
      </c>
    </row>
    <row r="89" spans="1:10" s="27" customFormat="1" x14ac:dyDescent="0.25">
      <c r="A89" s="2" t="s">
        <v>251</v>
      </c>
      <c r="B89" s="2">
        <v>0.32</v>
      </c>
      <c r="C89" s="28">
        <f>INDEX('[1]Component wise inventories'!B$2:B$170,MATCH($A89,'[1]Component wise inventories'!$A$2:$A$170,0))</f>
        <v>30</v>
      </c>
      <c r="D89" s="28" t="str">
        <f>INDEX('[1]Component wise inventories'!H$2:H$170,MATCH($A89,'[1]Component wise inventories'!$A$2:$A$170,0))</f>
        <v>rockwool</v>
      </c>
      <c r="E89" s="28" t="str">
        <f>INDEX('[1]Component wise inventories'!I$2:I$170,MATCH($A89,'[1]Component wise inventories'!$A$2:$A$170,0))</f>
        <v xml:space="preserve">32-160 </v>
      </c>
      <c r="F89" s="71">
        <v>50</v>
      </c>
      <c r="G89" s="28" t="str">
        <f>INDEX('[1]Component wise inventories'!J$2:J$170,MATCH($A89,'[1]Component wise inventories'!$A$2:$A$170,0))</f>
        <v xml:space="preserve">kg </v>
      </c>
      <c r="H89" s="28">
        <f>INDEX('[1]Component wise inventories'!K$2:K$170,MATCH($A89,'[1]Component wise inventories'!$A$2:$A$170,0))</f>
        <v>1.1299999999999999</v>
      </c>
      <c r="I89" s="28">
        <f>B89*F89*H89*B$1/C89/B$1</f>
        <v>0.60266666666666657</v>
      </c>
      <c r="J89" s="28">
        <f t="shared" ref="J89" si="68">F89*B89*B$5*B$1/C89/1000</f>
        <v>10.019200000000001</v>
      </c>
    </row>
    <row r="90" spans="1:10" s="27" customFormat="1" x14ac:dyDescent="0.25">
      <c r="A90" s="2" t="s">
        <v>57</v>
      </c>
      <c r="B90" s="2">
        <v>7.0000000000000007E-2</v>
      </c>
      <c r="C90" s="28">
        <f>INDEX('[1]Component wise inventories'!B$2:B$170,MATCH($A90,'[1]Component wise inventories'!$A$2:$A$170,0))</f>
        <v>0</v>
      </c>
      <c r="D90" s="28">
        <f>INDEX('[1]Component wise inventories'!H$2:H$170,MATCH($A90,'[1]Component wise inventories'!$A$2:$A$170,0))</f>
        <v>0</v>
      </c>
      <c r="E90" s="28">
        <f>INDEX('[1]Component wise inventories'!I$2:I$170,MATCH($A90,'[1]Component wise inventories'!$A$2:$A$170,0))</f>
        <v>0</v>
      </c>
      <c r="F90" s="28">
        <f>E90</f>
        <v>0</v>
      </c>
      <c r="G90" s="28">
        <f>INDEX('[1]Component wise inventories'!J$2:J$170,MATCH($A90,'[1]Component wise inventories'!$A$2:$A$170,0))</f>
        <v>0</v>
      </c>
      <c r="H90" s="28">
        <f>INDEX('[1]Component wise inventories'!K$2:K$170,MATCH($A90,'[1]Component wise inventories'!$A$2:$A$170,0))</f>
        <v>0</v>
      </c>
      <c r="I90" s="71">
        <v>0</v>
      </c>
      <c r="J90" s="71">
        <v>0</v>
      </c>
    </row>
    <row r="91" spans="1:10" s="27" customFormat="1" x14ac:dyDescent="0.25">
      <c r="I91" s="78">
        <f>SUM(I83:I90)</f>
        <v>2.0466196583333334</v>
      </c>
    </row>
    <row r="92" spans="1:10" s="27" customFormat="1" x14ac:dyDescent="0.25">
      <c r="A92" s="11" t="s">
        <v>240</v>
      </c>
      <c r="B92" s="11" t="s">
        <v>194</v>
      </c>
    </row>
    <row r="93" spans="1:10" s="27" customFormat="1" x14ac:dyDescent="0.25">
      <c r="A93" s="17" t="s">
        <v>195</v>
      </c>
      <c r="B93" s="11">
        <v>1</v>
      </c>
      <c r="C93" s="28">
        <f>INDEX('[1]Component wise inventories'!B$2:B$170,MATCH($A93,'[1]Component wise inventories'!$A$2:$A$170,0))</f>
        <v>60</v>
      </c>
      <c r="D93" s="28" t="str">
        <f>INDEX('[1]Component wise inventories'!H$2:H$170,MATCH($A93,'[1]Component wise inventories'!$A$2:$A$170,0))</f>
        <v>Precast concrete part, normal concrete, ex works</v>
      </c>
      <c r="E93" s="28">
        <f>INDEX('[1]Component wise inventories'!I$2:I$170,MATCH($A93,'[1]Component wise inventories'!$A$2:$A$170,0))</f>
        <v>2500</v>
      </c>
      <c r="F93" s="28">
        <f t="shared" ref="F93" si="69">E93</f>
        <v>2500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0.17199999999999999</v>
      </c>
      <c r="I93" s="28">
        <f>B93*F93*H93*B$1/C93/B$1</f>
        <v>7.1666666666666661</v>
      </c>
      <c r="J93" s="28">
        <f t="shared" ref="J93" si="70">F93*B93*B$5*B$1/C93/1000</f>
        <v>782.75</v>
      </c>
    </row>
    <row r="94" spans="1:10" s="27" customFormat="1" x14ac:dyDescent="0.25">
      <c r="C94" s="28"/>
      <c r="D94" s="28"/>
      <c r="E94" s="28"/>
      <c r="F94" s="28"/>
      <c r="G94" s="28"/>
      <c r="H94" s="28"/>
      <c r="I94" s="78">
        <f>SUM(I93:I93)</f>
        <v>7.1666666666666661</v>
      </c>
      <c r="J94" s="28"/>
    </row>
    <row r="95" spans="1:10" s="27" customFormat="1" x14ac:dyDescent="0.25">
      <c r="A95" s="11" t="s">
        <v>11</v>
      </c>
      <c r="B95" s="11" t="s">
        <v>61</v>
      </c>
    </row>
    <row r="96" spans="1:10" s="27" customFormat="1" x14ac:dyDescent="0.25">
      <c r="A96" s="11" t="s">
        <v>13</v>
      </c>
      <c r="B96" s="11">
        <v>1.8</v>
      </c>
    </row>
    <row r="97" spans="1:11" s="27" customFormat="1" x14ac:dyDescent="0.25">
      <c r="A97" s="11" t="s">
        <v>62</v>
      </c>
      <c r="B97" s="11"/>
      <c r="C97" s="28">
        <f>INDEX('[1]Component wise inventories'!B$2:B$205,MATCH($A97,'[1]Component wise inventories'!$A$2:$A$205,0))</f>
        <v>30</v>
      </c>
      <c r="D97" s="28" t="str">
        <f>INDEX('[1]Component wise inventories'!H$2:H$205,MATCH($A97,'[1]Component wise inventories'!$A$2:$A$205,0))</f>
        <v>Exterior door, wood, aluminium-clad</v>
      </c>
      <c r="E97" s="28" t="str">
        <f>INDEX('[1]Component wise inventories'!I$2:I$205,MATCH($A97,'[1]Component wise inventories'!$A$2:$A$205,0))</f>
        <v xml:space="preserve">- </v>
      </c>
      <c r="F97" s="28" t="str">
        <f>E97</f>
        <v xml:space="preserve">- </v>
      </c>
      <c r="G97" s="28" t="str">
        <f>INDEX('[1]Component wise inventories'!J$2:J$205,MATCH($A97,'[1]Component wise inventories'!$A$2:$A$205,0))</f>
        <v xml:space="preserve">m2 </v>
      </c>
      <c r="H97" s="28">
        <f>INDEX('[1]Component wise inventories'!K$2:K$205,MATCH($A97,'[1]Component wise inventories'!$A$2:$A$205,0))</f>
        <v>77.599999999999994</v>
      </c>
      <c r="I97" s="68">
        <f>H97*B$1/C97/B$1*B96/B113</f>
        <v>3.9794871794871789E-3</v>
      </c>
    </row>
    <row r="98" spans="1:11" s="27" customFormat="1" x14ac:dyDescent="0.25">
      <c r="A98" s="11"/>
      <c r="B98" s="11"/>
    </row>
    <row r="99" spans="1:11" s="27" customFormat="1" x14ac:dyDescent="0.25">
      <c r="A99" s="11" t="s">
        <v>11</v>
      </c>
      <c r="B99" s="11" t="s">
        <v>183</v>
      </c>
    </row>
    <row r="100" spans="1:11" s="27" customFormat="1" x14ac:dyDescent="0.25">
      <c r="A100" s="11" t="s">
        <v>64</v>
      </c>
      <c r="B100" s="11">
        <v>252.3</v>
      </c>
    </row>
    <row r="101" spans="1:11" s="27" customFormat="1" x14ac:dyDescent="0.25">
      <c r="A101" s="11" t="s">
        <v>65</v>
      </c>
      <c r="B101" s="11"/>
      <c r="C101" s="28">
        <f>INDEX('[1]Component wise inventories'!B$2:B$194,MATCH($A101,'[1]Component wise inventories'!$A$2:$A$189,0))</f>
        <v>30</v>
      </c>
      <c r="D101" s="28" t="str">
        <f>INDEX('[1]Component wise inventories'!H$2:H$194,MATCH($A101,'[1]Component wise inventories'!$A$2:$A$189,0))</f>
        <v>'window frame production, wood-metal, U=1.6 W/m2K' (kilogram, RoW, None)</v>
      </c>
      <c r="E101" s="28">
        <f>INDEX('[1]Component wise inventories'!I$2:I$194,MATCH($A101,'[1]Component wise inventories'!$A$2:$A$189,0))</f>
        <v>83.4</v>
      </c>
      <c r="F101" s="28">
        <f>E101</f>
        <v>83.4</v>
      </c>
      <c r="G101" s="28" t="str">
        <f>INDEX('[1]Component wise inventories'!J$2:J$194,MATCH($A101,'[1]Component wise inventories'!$A$2:$A$189,0))</f>
        <v>kg</v>
      </c>
      <c r="H101" s="28">
        <f>INDEX('[1]Component wise inventories'!K$2:K$194,MATCH($A101,'[1]Component wise inventories'!$A$2:$A$189,0))</f>
        <v>0.13719999999999999</v>
      </c>
      <c r="I101" s="28">
        <f>F101*H101*B$1/C101/B$1*K101</f>
        <v>7.6283199999999995E-2</v>
      </c>
      <c r="J101" s="28"/>
      <c r="K101" s="75">
        <v>0.2</v>
      </c>
    </row>
    <row r="102" spans="1:11" s="27" customFormat="1" x14ac:dyDescent="0.25">
      <c r="A102" s="11"/>
      <c r="B102" s="11"/>
      <c r="C102" s="28">
        <v>30</v>
      </c>
      <c r="D102" s="28" t="s">
        <v>113</v>
      </c>
      <c r="E102" s="28" t="s">
        <v>110</v>
      </c>
      <c r="F102" s="28" t="s">
        <v>110</v>
      </c>
      <c r="G102" s="28" t="s">
        <v>111</v>
      </c>
      <c r="H102" s="76">
        <v>58</v>
      </c>
      <c r="I102" s="28">
        <f>H102*B$1/C102/B$1*K102</f>
        <v>1.5466666666666669</v>
      </c>
      <c r="J102" s="28"/>
      <c r="K102" s="75">
        <v>0.8</v>
      </c>
    </row>
    <row r="103" spans="1:11" s="27" customFormat="1" x14ac:dyDescent="0.25">
      <c r="A103" s="11" t="s">
        <v>11</v>
      </c>
      <c r="B103" s="11" t="s">
        <v>184</v>
      </c>
      <c r="C103" s="11"/>
      <c r="D103" s="11"/>
      <c r="E103" s="11"/>
      <c r="F103" s="11"/>
      <c r="G103" s="11"/>
      <c r="H103" s="11"/>
      <c r="I103" s="68">
        <f>SUM(I101:I102)</f>
        <v>1.6229498666666669</v>
      </c>
      <c r="J103" s="11"/>
      <c r="K103" s="11"/>
    </row>
    <row r="104" spans="1:11" s="27" customFormat="1" x14ac:dyDescent="0.25">
      <c r="A104" s="11" t="s">
        <v>64</v>
      </c>
      <c r="B104" s="11">
        <v>116.5</v>
      </c>
    </row>
    <row r="105" spans="1:11" s="27" customFormat="1" x14ac:dyDescent="0.25">
      <c r="A105" s="11" t="s">
        <v>65</v>
      </c>
      <c r="B105" s="11"/>
      <c r="C105" s="28">
        <f>INDEX('[1]Component wise inventories'!B$2:B$194,MATCH($A105,'[1]Component wise inventories'!$A$2:$A$189,0))</f>
        <v>30</v>
      </c>
      <c r="D105" s="28" t="str">
        <f>INDEX('[1]Component wise inventories'!H$2:H$194,MATCH($A105,'[1]Component wise inventories'!$A$2:$A$189,0))</f>
        <v>'window frame production, wood-metal, U=1.6 W/m2K' (kilogram, RoW, None)</v>
      </c>
      <c r="E105" s="28">
        <f>INDEX('[1]Component wise inventories'!I$2:I$194,MATCH($A105,'[1]Component wise inventories'!$A$2:$A$189,0))</f>
        <v>83.4</v>
      </c>
      <c r="F105" s="28">
        <f>E105</f>
        <v>83.4</v>
      </c>
      <c r="G105" s="28" t="str">
        <f>INDEX('[1]Component wise inventories'!J$2:J$194,MATCH($A105,'[1]Component wise inventories'!$A$2:$A$189,0))</f>
        <v>kg</v>
      </c>
      <c r="H105" s="28">
        <f>INDEX('[1]Component wise inventories'!K$2:K$194,MATCH($A105,'[1]Component wise inventories'!$A$2:$A$189,0))</f>
        <v>0.13719999999999999</v>
      </c>
      <c r="I105" s="28">
        <f>F105*H105*B$1/C105/B$1*K105</f>
        <v>7.6283199999999995E-2</v>
      </c>
      <c r="J105" s="28"/>
      <c r="K105" s="75">
        <v>0.2</v>
      </c>
    </row>
    <row r="106" spans="1:11" s="27" customFormat="1" x14ac:dyDescent="0.25">
      <c r="C106" s="28">
        <v>30</v>
      </c>
      <c r="D106" s="28" t="s">
        <v>113</v>
      </c>
      <c r="E106" s="28" t="s">
        <v>110</v>
      </c>
      <c r="F106" s="28" t="s">
        <v>110</v>
      </c>
      <c r="G106" s="28" t="s">
        <v>111</v>
      </c>
      <c r="H106" s="76">
        <v>58</v>
      </c>
      <c r="I106" s="28">
        <f>H106*B$1/C106/B$1*K106</f>
        <v>1.5466666666666669</v>
      </c>
      <c r="J106" s="28"/>
      <c r="K106" s="75">
        <v>0.8</v>
      </c>
    </row>
    <row r="107" spans="1:11" s="27" customFormat="1" x14ac:dyDescent="0.25">
      <c r="A107" s="11" t="s">
        <v>11</v>
      </c>
      <c r="B107" s="11" t="s">
        <v>237</v>
      </c>
      <c r="C107" s="11"/>
      <c r="D107" s="11"/>
      <c r="E107" s="11"/>
      <c r="F107" s="11"/>
      <c r="G107" s="11"/>
      <c r="H107" s="11"/>
      <c r="I107" s="68">
        <f>SUM(I105:I106)</f>
        <v>1.6229498666666669</v>
      </c>
      <c r="J107" s="11"/>
      <c r="K107" s="11"/>
    </row>
    <row r="108" spans="1:11" s="27" customFormat="1" x14ac:dyDescent="0.25">
      <c r="A108" s="11" t="s">
        <v>64</v>
      </c>
      <c r="B108" s="11">
        <v>30</v>
      </c>
    </row>
    <row r="109" spans="1:11" s="27" customFormat="1" x14ac:dyDescent="0.25">
      <c r="A109" s="11" t="s">
        <v>65</v>
      </c>
      <c r="B109" s="11"/>
      <c r="C109" s="28">
        <f>INDEX('[1]Component wise inventories'!B$2:B$194,MATCH($A109,'[1]Component wise inventories'!$A$2:$A$189,0))</f>
        <v>30</v>
      </c>
      <c r="D109" s="28" t="str">
        <f>INDEX('[1]Component wise inventories'!H$2:H$194,MATCH($A109,'[1]Component wise inventories'!$A$2:$A$189,0))</f>
        <v>'window frame production, wood-metal, U=1.6 W/m2K' (kilogram, RoW, None)</v>
      </c>
      <c r="E109" s="28">
        <f>INDEX('[1]Component wise inventories'!I$2:I$194,MATCH($A109,'[1]Component wise inventories'!$A$2:$A$189,0))</f>
        <v>83.4</v>
      </c>
      <c r="F109" s="28">
        <f>E109</f>
        <v>83.4</v>
      </c>
      <c r="G109" s="28" t="str">
        <f>INDEX('[1]Component wise inventories'!J$2:J$194,MATCH($A109,'[1]Component wise inventories'!$A$2:$A$189,0))</f>
        <v>kg</v>
      </c>
      <c r="H109" s="28">
        <f>INDEX('[1]Component wise inventories'!K$2:K$194,MATCH($A109,'[1]Component wise inventories'!$A$2:$A$189,0))</f>
        <v>0.13719999999999999</v>
      </c>
      <c r="I109" s="28">
        <f>F109*H109*B$1/C109/B$1*K109</f>
        <v>7.6283199999999995E-2</v>
      </c>
      <c r="J109" s="28"/>
      <c r="K109" s="75">
        <v>0.2</v>
      </c>
    </row>
    <row r="110" spans="1:11" s="27" customFormat="1" x14ac:dyDescent="0.25">
      <c r="C110" s="28">
        <v>30</v>
      </c>
      <c r="D110" s="28" t="s">
        <v>113</v>
      </c>
      <c r="E110" s="28" t="s">
        <v>110</v>
      </c>
      <c r="F110" s="28" t="s">
        <v>110</v>
      </c>
      <c r="G110" s="28" t="s">
        <v>111</v>
      </c>
      <c r="H110" s="76">
        <v>58</v>
      </c>
      <c r="I110" s="28">
        <f>H110*B$1/C110/B$1*K110</f>
        <v>1.5466666666666669</v>
      </c>
      <c r="J110" s="28"/>
      <c r="K110" s="75">
        <v>0.8</v>
      </c>
    </row>
    <row r="111" spans="1:11" s="27" customFormat="1" x14ac:dyDescent="0.25">
      <c r="A111" s="11" t="s">
        <v>11</v>
      </c>
      <c r="B111" s="11" t="s">
        <v>66</v>
      </c>
      <c r="C111" s="11"/>
      <c r="D111" s="11"/>
      <c r="E111" s="11"/>
      <c r="F111" s="11"/>
      <c r="G111" s="11"/>
      <c r="H111" s="11"/>
      <c r="I111" s="68">
        <f>SUM(I109:I110)</f>
        <v>1.6229498666666669</v>
      </c>
      <c r="J111" s="11"/>
      <c r="K111" s="11"/>
    </row>
    <row r="112" spans="1:11" s="27" customFormat="1" x14ac:dyDescent="0.25">
      <c r="A112" s="11" t="s">
        <v>67</v>
      </c>
      <c r="B112" s="11">
        <v>10</v>
      </c>
    </row>
    <row r="113" spans="1:10" s="27" customFormat="1" x14ac:dyDescent="0.25">
      <c r="A113" s="11" t="s">
        <v>68</v>
      </c>
      <c r="B113" s="11">
        <v>1170</v>
      </c>
    </row>
    <row r="114" spans="1:10" s="27" customFormat="1" x14ac:dyDescent="0.25">
      <c r="A114" s="11" t="s">
        <v>69</v>
      </c>
      <c r="B114" s="28"/>
      <c r="C114" s="28"/>
      <c r="D114" s="28" t="str">
        <f>INDEX('[1]Component wise inventories'!H$2:H$194,MATCH($A114,'[1]Component wise inventories'!$A$2:$A$189,0))</f>
        <v>'market for electricity, low voltage'</v>
      </c>
      <c r="E114" s="28">
        <f>INDEX('[1]Component wise inventories'!I$2:I$194,MATCH($A114,'[1]Component wise inventories'!$A$2:$A$189,0))</f>
        <v>0</v>
      </c>
      <c r="F114" s="28">
        <f>E114</f>
        <v>0</v>
      </c>
      <c r="G114" s="28" t="str">
        <f>INDEX('[1]Component wise inventories'!J$2:J$194,MATCH($A114,'[1]Component wise inventories'!$A$2:$A$189,0))</f>
        <v>kWh</v>
      </c>
      <c r="H114" s="28">
        <f>INDEX('[1]Component wise inventories'!K$2:K$194,MATCH($A114,'[1]Component wise inventories'!$A$2:$A$189,0))</f>
        <v>4.4990000000000002E-2</v>
      </c>
      <c r="I114" s="68">
        <f>H114*B112*3500/B113</f>
        <v>1.3458547008547008</v>
      </c>
    </row>
    <row r="115" spans="1:10" s="27" customFormat="1" x14ac:dyDescent="0.25">
      <c r="A115" s="11"/>
      <c r="B115" s="11"/>
    </row>
    <row r="116" spans="1:10" s="27" customFormat="1" x14ac:dyDescent="0.25">
      <c r="A116" s="11"/>
      <c r="B116" s="11"/>
    </row>
    <row r="117" spans="1:10" s="27" customFormat="1" x14ac:dyDescent="0.25">
      <c r="A117" s="11" t="s">
        <v>11</v>
      </c>
      <c r="B117" s="11" t="s">
        <v>70</v>
      </c>
    </row>
    <row r="118" spans="1:10" s="27" customFormat="1" x14ac:dyDescent="0.25">
      <c r="A118" s="11" t="s">
        <v>71</v>
      </c>
      <c r="B118" s="11">
        <v>74.900000000000006</v>
      </c>
    </row>
    <row r="119" spans="1:10" s="27" customFormat="1" x14ac:dyDescent="0.25">
      <c r="A119" s="11" t="s">
        <v>72</v>
      </c>
      <c r="B119" s="26" t="s">
        <v>253</v>
      </c>
    </row>
    <row r="120" spans="1:10" s="27" customFormat="1" x14ac:dyDescent="0.25">
      <c r="A120" s="11" t="s">
        <v>74</v>
      </c>
      <c r="B120" s="26" t="s">
        <v>253</v>
      </c>
      <c r="C120" s="28"/>
      <c r="D120" s="28" t="str">
        <f>INDEX('[1]Component wise inventories'!H$2:H$205,MATCH($B120,'[1]Component wise inventories'!$A$2:$A$205,0))</f>
        <v>heat production, borehole heat exchanger, brine-water heat pump 10kW</v>
      </c>
      <c r="E120" s="28">
        <f>INDEX('[1]Component wise inventories'!I$2:I$205,MATCH($B120,'[1]Component wise inventories'!$A$2:$A$205,0))</f>
        <v>0</v>
      </c>
      <c r="F120" s="28">
        <f>E120</f>
        <v>0</v>
      </c>
      <c r="G120" s="28" t="str">
        <f>INDEX('[1]Component wise inventories'!J$2:J$205,MATCH($B120,'[1]Component wise inventories'!$A$2:$A$205,0))</f>
        <v>megajoule</v>
      </c>
      <c r="H120" s="28">
        <f>INDEX('[1]Component wise inventories'!K$2:K$205,MATCH($B120,'[1]Component wise inventories'!$A$2:$A$205,0))</f>
        <v>8.2799999999999992E-3</v>
      </c>
      <c r="I120" s="68">
        <f>H120*B118</f>
        <v>0.62017199999999995</v>
      </c>
    </row>
    <row r="121" spans="1:10" s="27" customFormat="1" x14ac:dyDescent="0.25">
      <c r="A121" s="11"/>
      <c r="B121" s="26" t="s">
        <v>75</v>
      </c>
    </row>
    <row r="122" spans="1:10" s="27" customFormat="1" x14ac:dyDescent="0.25">
      <c r="A122" s="11"/>
      <c r="B122" s="11"/>
    </row>
    <row r="123" spans="1:10" s="27" customFormat="1" x14ac:dyDescent="0.25">
      <c r="A123" s="11" t="s">
        <v>11</v>
      </c>
      <c r="B123" s="11" t="s">
        <v>76</v>
      </c>
      <c r="C123" s="28"/>
      <c r="D123" s="28"/>
      <c r="E123" s="28"/>
      <c r="F123" s="28"/>
      <c r="G123" s="28"/>
      <c r="H123" s="28"/>
      <c r="J123" s="28">
        <f>SUM(J29:J122)*50*2</f>
        <v>184043.33448250001</v>
      </c>
    </row>
    <row r="124" spans="1:10" s="27" customFormat="1" x14ac:dyDescent="0.25">
      <c r="A124" s="11"/>
      <c r="B124" s="11" t="s">
        <v>77</v>
      </c>
      <c r="C124" s="28"/>
      <c r="D124" s="28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 s="28">
        <f>INDEX('[1]Component wise inventories'!I$2:I$205,MATCH($B124,'[1]Component wise inventories'!$A$2:$A$205,0))</f>
        <v>0</v>
      </c>
      <c r="F124" s="28">
        <f>E124</f>
        <v>0</v>
      </c>
      <c r="G124" s="28">
        <f>INDEX('[1]Component wise inventories'!J$2:J$205,MATCH($B124,'[1]Component wise inventories'!$A$2:$A$205,0))</f>
        <v>0</v>
      </c>
      <c r="H124" s="28">
        <f>INDEX('[1]Component wise inventories'!K$2:K$205,MATCH($B124,'[1]Component wise inventories'!$A$2:$A$205,0))</f>
        <v>0.11509999999999999</v>
      </c>
      <c r="I124" s="68">
        <f>J123*H124/B$1/B113</f>
        <v>0.30175766095350071</v>
      </c>
    </row>
    <row r="127" spans="1:10" s="11" customFormat="1" x14ac:dyDescent="0.25">
      <c r="A127" s="11" t="s">
        <v>11</v>
      </c>
      <c r="B127" s="11" t="s">
        <v>268</v>
      </c>
    </row>
    <row r="128" spans="1:10" s="11" customFormat="1" x14ac:dyDescent="0.25">
      <c r="A128" s="11" t="s">
        <v>278</v>
      </c>
      <c r="B128" s="11">
        <v>68.45</v>
      </c>
    </row>
    <row r="129" spans="1:10" s="11" customFormat="1" x14ac:dyDescent="0.25">
      <c r="A129" s="11" t="s">
        <v>273</v>
      </c>
      <c r="B129" s="5" t="s">
        <v>291</v>
      </c>
      <c r="D129" s="28" t="str">
        <f>INDEX('[1]Component wise inventories'!H$2:H$221,MATCH($B129,'[1]Component wise inventories'!$A$2:$A$221,0))</f>
        <v>heat production, borehole heat exchanger, brine-water heat pump 10kW</v>
      </c>
      <c r="E129" s="28">
        <f>INDEX('[1]Component wise inventories'!I$2:I$221,MATCH($B129,'[1]Component wise inventories'!$A$2:$A$221,0))</f>
        <v>0</v>
      </c>
      <c r="F129" s="28">
        <f>E129</f>
        <v>0</v>
      </c>
      <c r="G129" s="28" t="str">
        <f>INDEX('[1]Component wise inventories'!J$2:J$221,MATCH($B129,'[1]Component wise inventories'!$A$2:$A$221,0))</f>
        <v>megajoule</v>
      </c>
      <c r="H129" s="28">
        <f>INDEX('[1]Component wise inventories'!K$2:K$221,MATCH($B129,'[1]Component wise inventories'!$A$2:$A$221,0))</f>
        <v>8.2799999999999992E-3</v>
      </c>
      <c r="I129" s="68">
        <f>H129*B128</f>
        <v>0.56676599999999999</v>
      </c>
    </row>
    <row r="130" spans="1:10" s="28" customFormat="1" x14ac:dyDescent="0.25">
      <c r="A130" s="5" t="s">
        <v>274</v>
      </c>
      <c r="B130" s="5" t="s">
        <v>157</v>
      </c>
      <c r="C130" s="5"/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 t="s">
        <v>277</v>
      </c>
      <c r="B131" s="26" t="s">
        <v>287</v>
      </c>
      <c r="C131" s="5"/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6" t="s">
        <v>118</v>
      </c>
      <c r="C134" s="6" t="s">
        <v>119</v>
      </c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 t="s">
        <v>80</v>
      </c>
      <c r="B135" s="7">
        <v>1.49</v>
      </c>
      <c r="C135" s="7">
        <f>I12</f>
        <v>3.7510083333333335</v>
      </c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 t="s">
        <v>120</v>
      </c>
      <c r="B136" s="7">
        <v>2.27</v>
      </c>
      <c r="C136" s="7">
        <f>I19+I27+I35</f>
        <v>7.9144683333333337</v>
      </c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 t="s">
        <v>121</v>
      </c>
      <c r="B137" s="7">
        <v>1.08</v>
      </c>
      <c r="C137" s="7">
        <f>I42+I51+I57</f>
        <v>9.0201633333333326</v>
      </c>
      <c r="D137" s="5"/>
      <c r="E137" s="5"/>
      <c r="F137" s="5"/>
      <c r="G137" s="5"/>
      <c r="H137" s="5"/>
      <c r="I137" s="5"/>
      <c r="J137" s="5"/>
    </row>
    <row r="138" spans="1:10" s="28" customFormat="1" x14ac:dyDescent="0.25">
      <c r="A138" s="5" t="s">
        <v>122</v>
      </c>
      <c r="B138" s="7">
        <v>3.84</v>
      </c>
      <c r="C138" s="7">
        <f>I62+I69+I73</f>
        <v>2.4042849999999998</v>
      </c>
      <c r="D138" s="5"/>
      <c r="E138" s="5"/>
      <c r="F138" s="5"/>
      <c r="G138" s="5"/>
      <c r="H138" s="5"/>
      <c r="I138" s="5"/>
      <c r="J138" s="5"/>
    </row>
    <row r="139" spans="1:10" s="28" customFormat="1" x14ac:dyDescent="0.25">
      <c r="A139" s="5" t="s">
        <v>106</v>
      </c>
      <c r="B139" s="7">
        <v>0.96799999999999997</v>
      </c>
      <c r="C139" s="7">
        <f>I82+I91</f>
        <v>5.0538884916666671</v>
      </c>
      <c r="D139" s="5"/>
      <c r="E139" s="5"/>
      <c r="F139" s="5"/>
      <c r="G139" s="5"/>
      <c r="H139" s="5"/>
      <c r="I139" s="5"/>
      <c r="J139" s="5"/>
    </row>
    <row r="140" spans="1:10" s="28" customFormat="1" x14ac:dyDescent="0.25">
      <c r="A140" s="5" t="s">
        <v>124</v>
      </c>
      <c r="B140" s="7">
        <v>4.6100000000000004E-3</v>
      </c>
      <c r="C140" s="7">
        <f>I97</f>
        <v>3.9794871794871789E-3</v>
      </c>
      <c r="D140" s="5"/>
      <c r="E140" s="5"/>
      <c r="F140" s="5"/>
      <c r="G140" s="5"/>
      <c r="H140" s="5"/>
      <c r="I140" s="5"/>
      <c r="J140" s="5"/>
    </row>
    <row r="141" spans="1:10" s="28" customFormat="1" x14ac:dyDescent="0.25">
      <c r="A141" s="5" t="s">
        <v>123</v>
      </c>
      <c r="B141" s="7">
        <v>1.1499999999999999</v>
      </c>
      <c r="C141" s="7">
        <f>I111+I107+I103</f>
        <v>4.8688496000000008</v>
      </c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76</v>
      </c>
      <c r="B142" s="7">
        <v>0.56100000000000005</v>
      </c>
      <c r="C142" s="7">
        <f>I124</f>
        <v>0.30175766095350071</v>
      </c>
      <c r="D142" s="5"/>
      <c r="E142" s="5"/>
      <c r="F142" s="5"/>
      <c r="G142" s="5"/>
      <c r="H142" s="5"/>
      <c r="I142" s="5"/>
      <c r="J142" s="5"/>
    </row>
    <row r="143" spans="1:10" s="28" customFormat="1" x14ac:dyDescent="0.25">
      <c r="A143" s="5" t="s">
        <v>125</v>
      </c>
      <c r="B143" s="7">
        <v>0.46</v>
      </c>
      <c r="C143" s="7">
        <f>I129*0.9+I114</f>
        <v>1.8559441008547009</v>
      </c>
      <c r="D143" s="5"/>
      <c r="E143" s="5"/>
      <c r="F143" s="5"/>
      <c r="G143" s="5"/>
      <c r="H143" s="5"/>
      <c r="I143" s="5"/>
      <c r="J143" s="5"/>
    </row>
    <row r="144" spans="1:10" s="28" customFormat="1" x14ac:dyDescent="0.25">
      <c r="A144" s="5" t="s">
        <v>70</v>
      </c>
      <c r="B144" s="7">
        <v>1.23</v>
      </c>
      <c r="C144" s="7">
        <f>I120</f>
        <v>0.62017199999999995</v>
      </c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 t="s">
        <v>126</v>
      </c>
      <c r="B145" s="7">
        <v>0.24199999999999999</v>
      </c>
      <c r="C145" s="7">
        <f>I129*0.1</f>
        <v>5.6676600000000001E-2</v>
      </c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N10" sqref="N10"/>
    </sheetView>
  </sheetViews>
  <sheetFormatPr defaultRowHeight="15" x14ac:dyDescent="0.25"/>
  <cols>
    <col min="1" max="1" width="11.28515625" bestFit="1" customWidth="1"/>
  </cols>
  <sheetData>
    <row r="1" spans="1:24" x14ac:dyDescent="0.25">
      <c r="C1" s="59" t="s">
        <v>260</v>
      </c>
      <c r="D1" s="60"/>
      <c r="E1" s="59" t="s">
        <v>261</v>
      </c>
      <c r="F1" s="60"/>
      <c r="G1" s="59" t="s">
        <v>262</v>
      </c>
      <c r="H1" s="60"/>
      <c r="I1" s="59" t="s">
        <v>264</v>
      </c>
      <c r="J1" s="60"/>
      <c r="K1" s="59" t="s">
        <v>263</v>
      </c>
      <c r="L1" s="60"/>
      <c r="N1" s="56"/>
      <c r="O1" s="59" t="s">
        <v>260</v>
      </c>
      <c r="P1" s="60"/>
      <c r="Q1" s="59" t="s">
        <v>261</v>
      </c>
      <c r="R1" s="60"/>
      <c r="S1" s="59" t="s">
        <v>262</v>
      </c>
      <c r="T1" s="60"/>
      <c r="U1" s="59" t="s">
        <v>264</v>
      </c>
      <c r="V1" s="60"/>
      <c r="W1" s="59" t="s">
        <v>263</v>
      </c>
      <c r="X1" s="60"/>
    </row>
    <row r="2" spans="1:24" x14ac:dyDescent="0.25">
      <c r="C2" s="44" t="s">
        <v>265</v>
      </c>
      <c r="D2" s="45" t="s">
        <v>266</v>
      </c>
      <c r="E2" s="44" t="s">
        <v>265</v>
      </c>
      <c r="F2" s="45" t="s">
        <v>266</v>
      </c>
      <c r="G2" s="44" t="s">
        <v>265</v>
      </c>
      <c r="H2" s="45" t="s">
        <v>266</v>
      </c>
      <c r="I2" s="44" t="s">
        <v>265</v>
      </c>
      <c r="J2" s="45" t="s">
        <v>266</v>
      </c>
      <c r="K2" s="44" t="s">
        <v>265</v>
      </c>
      <c r="L2" s="45" t="s">
        <v>266</v>
      </c>
      <c r="N2" s="56"/>
      <c r="O2" s="44" t="s">
        <v>265</v>
      </c>
      <c r="P2" s="45" t="s">
        <v>266</v>
      </c>
      <c r="Q2" s="44" t="s">
        <v>265</v>
      </c>
      <c r="R2" s="45" t="s">
        <v>266</v>
      </c>
      <c r="S2" s="44" t="s">
        <v>265</v>
      </c>
      <c r="T2" s="45" t="s">
        <v>266</v>
      </c>
      <c r="U2" s="44" t="s">
        <v>265</v>
      </c>
      <c r="V2" s="45" t="s">
        <v>266</v>
      </c>
      <c r="W2" s="44" t="s">
        <v>265</v>
      </c>
      <c r="X2" s="45" t="s">
        <v>266</v>
      </c>
    </row>
    <row r="3" spans="1:24" x14ac:dyDescent="0.25">
      <c r="A3" s="63" t="s">
        <v>270</v>
      </c>
      <c r="B3" t="str">
        <f>'mfh01'!A244</f>
        <v>Floor</v>
      </c>
      <c r="C3" s="48">
        <f>'mfh07'!B111</f>
        <v>1.0900000000000001</v>
      </c>
      <c r="D3" s="49">
        <f>'mfh07'!C111</f>
        <v>2.6265499999999999</v>
      </c>
      <c r="E3" s="48">
        <f>'mfh08'!B134</f>
        <v>0.90400000000000003</v>
      </c>
      <c r="F3" s="49">
        <f>'mfh08'!C134</f>
        <v>3.7258881000000001</v>
      </c>
      <c r="G3" s="48">
        <f>'mfh10'!B125</f>
        <v>0.873</v>
      </c>
      <c r="H3" s="49">
        <f>'mfh10'!C125</f>
        <v>2.286406608333333</v>
      </c>
      <c r="I3" s="48">
        <f>'mfh11'!B120</f>
        <v>0.68200000000000005</v>
      </c>
      <c r="J3" s="49">
        <f>'mfh11'!C120</f>
        <v>2.0540916666666664</v>
      </c>
      <c r="K3" s="48">
        <f>'mfh12'!B135</f>
        <v>1.49</v>
      </c>
      <c r="L3" s="49">
        <f>'mfh12'!C135</f>
        <v>3.7510083333333335</v>
      </c>
      <c r="N3" s="56" t="s">
        <v>270</v>
      </c>
      <c r="O3" s="48">
        <f t="shared" ref="O3:X3" si="0">C11</f>
        <v>16.528009999999998</v>
      </c>
      <c r="P3" s="49">
        <f t="shared" si="0"/>
        <v>17.865615647857698</v>
      </c>
      <c r="Q3" s="48">
        <f t="shared" si="0"/>
        <v>7.9017999999999997</v>
      </c>
      <c r="R3" s="49">
        <f t="shared" si="0"/>
        <v>25.412235298460619</v>
      </c>
      <c r="S3" s="48">
        <f t="shared" si="0"/>
        <v>9.7205000000000013</v>
      </c>
      <c r="T3" s="49">
        <f t="shared" si="0"/>
        <v>16.529808691973475</v>
      </c>
      <c r="U3" s="48">
        <f t="shared" si="0"/>
        <v>6.9276899999999992</v>
      </c>
      <c r="V3" s="49">
        <f t="shared" si="0"/>
        <v>21.086976158097745</v>
      </c>
      <c r="W3" s="48">
        <f t="shared" si="0"/>
        <v>11.36361</v>
      </c>
      <c r="X3" s="49">
        <f t="shared" si="0"/>
        <v>33.318400239799658</v>
      </c>
    </row>
    <row r="4" spans="1:24" x14ac:dyDescent="0.25">
      <c r="A4" s="63"/>
      <c r="B4" t="str">
        <f>'mfh01'!A245</f>
        <v>Ceiling</v>
      </c>
      <c r="C4" s="48">
        <f>'mfh07'!B112</f>
        <v>3.23</v>
      </c>
      <c r="D4" s="49">
        <f>'mfh07'!C112</f>
        <v>2.5448728666666662</v>
      </c>
      <c r="E4" s="48">
        <f>'mfh08'!B135</f>
        <v>1.53</v>
      </c>
      <c r="F4" s="49">
        <f>'mfh08'!C135</f>
        <v>3.0158278666666671</v>
      </c>
      <c r="G4" s="48">
        <f>'mfh10'!B126</f>
        <v>2.5</v>
      </c>
      <c r="H4" s="49">
        <f>'mfh10'!C126</f>
        <v>3.0462406666666664</v>
      </c>
      <c r="I4" s="48">
        <f>'mfh11'!B121</f>
        <v>1.9</v>
      </c>
      <c r="J4" s="49">
        <f>'mfh11'!C121</f>
        <v>2.5784916666666668</v>
      </c>
      <c r="K4" s="48">
        <f>'mfh12'!B136</f>
        <v>2.27</v>
      </c>
      <c r="L4" s="49">
        <f>'mfh12'!C136</f>
        <v>7.9144683333333337</v>
      </c>
      <c r="N4" s="56" t="s">
        <v>271</v>
      </c>
      <c r="O4" s="48">
        <f t="shared" ref="O4:X4" si="1">C15</f>
        <v>7.2469999999999999</v>
      </c>
      <c r="P4" s="49">
        <f t="shared" si="1"/>
        <v>9.327077400342235</v>
      </c>
      <c r="Q4" s="48">
        <f t="shared" si="1"/>
        <v>3.2769999999999997</v>
      </c>
      <c r="R4" s="49">
        <f t="shared" si="1"/>
        <v>2.0483642800249577</v>
      </c>
      <c r="S4" s="48">
        <f t="shared" si="1"/>
        <v>2.798</v>
      </c>
      <c r="T4" s="49">
        <f t="shared" si="1"/>
        <v>1.4301133000000001</v>
      </c>
      <c r="U4" s="48">
        <f t="shared" si="1"/>
        <v>1.9059999999999997</v>
      </c>
      <c r="V4" s="49">
        <f t="shared" si="1"/>
        <v>2.0161008450438302</v>
      </c>
      <c r="W4" s="48">
        <f t="shared" si="1"/>
        <v>1.9319999999999999</v>
      </c>
      <c r="X4" s="49">
        <f t="shared" si="1"/>
        <v>2.5327927008547007</v>
      </c>
    </row>
    <row r="5" spans="1:24" x14ac:dyDescent="0.25">
      <c r="A5" s="63"/>
      <c r="B5" t="str">
        <f>'mfh01'!A246</f>
        <v>External wall</v>
      </c>
      <c r="C5" s="48">
        <f>'mfh07'!B113</f>
        <v>0.504</v>
      </c>
      <c r="D5" s="49">
        <f>'mfh07'!C113</f>
        <v>3.4933375</v>
      </c>
      <c r="E5" s="48">
        <f>'mfh08'!B136</f>
        <v>2.62</v>
      </c>
      <c r="F5" s="49">
        <f>'mfh08'!C136</f>
        <v>9.4527731666666668</v>
      </c>
      <c r="G5" s="48">
        <f>'mfh10'!B127</f>
        <v>1.69</v>
      </c>
      <c r="H5" s="49">
        <f>'mfh10'!C127</f>
        <v>4.7833066666666673</v>
      </c>
      <c r="I5" s="48">
        <f>'mfh11'!B122</f>
        <v>1.47</v>
      </c>
      <c r="J5" s="49">
        <f>'mfh11'!C122</f>
        <v>6.2446169166666667</v>
      </c>
      <c r="K5" s="48">
        <f>'mfh12'!B137</f>
        <v>1.08</v>
      </c>
      <c r="L5" s="49">
        <f>'mfh12'!C137</f>
        <v>9.0201633333333326</v>
      </c>
      <c r="N5" s="56"/>
      <c r="O5" s="44"/>
      <c r="P5" s="45"/>
      <c r="Q5" s="44"/>
      <c r="R5" s="45"/>
      <c r="S5" s="44"/>
      <c r="T5" s="45"/>
      <c r="U5" s="44"/>
      <c r="V5" s="45"/>
      <c r="W5" s="44"/>
      <c r="X5" s="45"/>
    </row>
    <row r="6" spans="1:24" x14ac:dyDescent="0.25">
      <c r="A6" s="63"/>
      <c r="B6" t="str">
        <f>'mfh01'!A247</f>
        <v>Internal wall</v>
      </c>
      <c r="C6" s="48">
        <f>'mfh07'!B114</f>
        <v>0.62</v>
      </c>
      <c r="D6" s="49">
        <f>'mfh07'!C114</f>
        <v>0.90758333333333319</v>
      </c>
      <c r="E6" s="48">
        <f>'mfh08'!B137</f>
        <v>0.89100000000000001</v>
      </c>
      <c r="F6" s="49">
        <f>'mfh08'!C137</f>
        <v>1.4943249999999999</v>
      </c>
      <c r="G6" s="48">
        <f>'mfh10'!B128</f>
        <v>0.55600000000000005</v>
      </c>
      <c r="H6" s="49">
        <f>'mfh10'!C128</f>
        <v>0.57656666666666667</v>
      </c>
      <c r="I6" s="48">
        <f>'mfh11'!B123</f>
        <v>0.71699999999999997</v>
      </c>
      <c r="J6" s="49">
        <f>'mfh11'!C123</f>
        <v>0.71084166666666659</v>
      </c>
      <c r="K6" s="48">
        <f>'mfh12'!B138</f>
        <v>3.84</v>
      </c>
      <c r="L6" s="49">
        <f>'mfh12'!C138</f>
        <v>2.4042849999999998</v>
      </c>
      <c r="N6" s="56"/>
      <c r="O6" s="44"/>
      <c r="P6" s="45"/>
      <c r="Q6" s="44"/>
      <c r="R6" s="45"/>
      <c r="S6" s="44"/>
      <c r="T6" s="45"/>
      <c r="U6" s="44"/>
      <c r="V6" s="45"/>
      <c r="W6" s="44"/>
      <c r="X6" s="45"/>
    </row>
    <row r="7" spans="1:24" x14ac:dyDescent="0.25">
      <c r="A7" s="63"/>
      <c r="B7" t="str">
        <f>'mfh01'!A248</f>
        <v>Roof</v>
      </c>
      <c r="C7" s="48">
        <f>'mfh07'!B115</f>
        <v>0.76900000000000002</v>
      </c>
      <c r="D7" s="49">
        <f>'mfh07'!C115</f>
        <v>1.8370628666666664</v>
      </c>
      <c r="E7" s="48">
        <f>'mfh08'!B138</f>
        <v>0.61499999999999999</v>
      </c>
      <c r="F7" s="49">
        <f>'mfh08'!C138</f>
        <v>4.015902333333333</v>
      </c>
      <c r="G7" s="48">
        <f>'mfh10'!B129</f>
        <v>2.72</v>
      </c>
      <c r="H7" s="49">
        <f>'mfh10'!C129</f>
        <v>2.460298775</v>
      </c>
      <c r="I7" s="48">
        <f>'mfh11'!B124</f>
        <v>1.24</v>
      </c>
      <c r="J7" s="49">
        <f>'mfh11'!C124</f>
        <v>3.4479935000000004</v>
      </c>
      <c r="K7" s="48">
        <f>'mfh12'!B139</f>
        <v>0.96799999999999997</v>
      </c>
      <c r="L7" s="49">
        <f>'mfh12'!C139</f>
        <v>5.0538884916666671</v>
      </c>
      <c r="N7" s="56"/>
      <c r="O7" s="44"/>
      <c r="P7" s="45"/>
      <c r="Q7" s="44"/>
      <c r="R7" s="45"/>
      <c r="S7" s="44"/>
      <c r="T7" s="45"/>
      <c r="U7" s="44"/>
      <c r="V7" s="45"/>
      <c r="W7" s="44"/>
      <c r="X7" s="45"/>
    </row>
    <row r="8" spans="1:24" x14ac:dyDescent="0.25">
      <c r="A8" s="63"/>
      <c r="B8" t="str">
        <f>'mfh01'!A249</f>
        <v>door</v>
      </c>
      <c r="C8" s="48">
        <f>'mfh07'!B116</f>
        <v>7.0099999999999997E-3</v>
      </c>
      <c r="D8" s="49">
        <f>'mfh07'!C116</f>
        <v>5.7733799568484481E-3</v>
      </c>
      <c r="E8" s="48">
        <f>'mfh08'!B139</f>
        <v>1.6799999999999999E-2</v>
      </c>
      <c r="F8" s="49">
        <f>'mfh08'!C139</f>
        <v>1.7416882075051252E-2</v>
      </c>
      <c r="G8" s="48">
        <f>'mfh10'!B130</f>
        <v>8.5500000000000007E-2</v>
      </c>
      <c r="H8" s="49">
        <f>'mfh10'!C130</f>
        <v>8.308095238095238E-2</v>
      </c>
      <c r="I8" s="48">
        <f>'mfh11'!B125</f>
        <v>8.6899999999999998E-3</v>
      </c>
      <c r="J8" s="49">
        <f>'mfh11'!C125</f>
        <v>7.1512699483029891E-3</v>
      </c>
      <c r="K8" s="48">
        <f>'mfh12'!B140</f>
        <v>4.6100000000000004E-3</v>
      </c>
      <c r="L8" s="49">
        <f>'mfh12'!C140</f>
        <v>3.9794871794871789E-3</v>
      </c>
      <c r="N8" s="56"/>
      <c r="O8" s="44"/>
      <c r="P8" s="45"/>
      <c r="Q8" s="44"/>
      <c r="R8" s="45"/>
      <c r="S8" s="44"/>
      <c r="T8" s="45"/>
      <c r="U8" s="44"/>
      <c r="V8" s="45"/>
      <c r="W8" s="44"/>
      <c r="X8" s="45"/>
    </row>
    <row r="9" spans="1:24" x14ac:dyDescent="0.25">
      <c r="A9" s="63"/>
      <c r="B9" t="str">
        <f>'mfh01'!A250</f>
        <v>windows</v>
      </c>
      <c r="C9" s="48">
        <f>'mfh07'!B117</f>
        <v>9.8000000000000007</v>
      </c>
      <c r="D9" s="49">
        <f>'mfh07'!C117</f>
        <v>3.1696165333333335</v>
      </c>
      <c r="E9" s="48">
        <f>'mfh08'!B140</f>
        <v>0.92200000000000004</v>
      </c>
      <c r="F9" s="49">
        <f>'mfh08'!C140</f>
        <v>3.2458997333333337</v>
      </c>
      <c r="G9" s="48">
        <f>'mfh10'!B131</f>
        <v>0.56999999999999995</v>
      </c>
      <c r="H9" s="49">
        <f>'mfh10'!C131</f>
        <v>2.8645664000000002</v>
      </c>
      <c r="I9" s="48">
        <f>'mfh11'!B126</f>
        <v>0.50600000000000001</v>
      </c>
      <c r="J9" s="49">
        <f>'mfh11'!C126</f>
        <v>5.9298997333333343</v>
      </c>
      <c r="K9" s="48">
        <f>'mfh12'!B141</f>
        <v>1.1499999999999999</v>
      </c>
      <c r="L9" s="49">
        <f>'mfh12'!C141</f>
        <v>4.8688496000000008</v>
      </c>
      <c r="N9" s="56"/>
      <c r="O9" s="44"/>
      <c r="P9" s="45"/>
      <c r="Q9" s="44"/>
      <c r="R9" s="45"/>
      <c r="S9" s="44"/>
      <c r="T9" s="45"/>
      <c r="U9" s="44"/>
      <c r="V9" s="45"/>
      <c r="W9" s="44"/>
      <c r="X9" s="45"/>
    </row>
    <row r="10" spans="1:24" x14ac:dyDescent="0.25">
      <c r="A10" s="63"/>
      <c r="B10" t="str">
        <f>'mfh01'!A251</f>
        <v>transport</v>
      </c>
      <c r="C10" s="48">
        <f>'mfh07'!B118</f>
        <v>0.50800000000000001</v>
      </c>
      <c r="D10" s="49">
        <f>'mfh07'!C118</f>
        <v>3.2808191679008507</v>
      </c>
      <c r="E10" s="48">
        <f>'mfh08'!B141</f>
        <v>0.40300000000000002</v>
      </c>
      <c r="F10" s="49">
        <f>'mfh08'!C141</f>
        <v>0.44420221638556612</v>
      </c>
      <c r="G10" s="48">
        <f>'mfh10'!B132</f>
        <v>0.72599999999999998</v>
      </c>
      <c r="H10" s="49">
        <f>'mfh10'!C132</f>
        <v>0.42934195625918903</v>
      </c>
      <c r="I10" s="48">
        <f>'mfh11'!B127</f>
        <v>0.40400000000000003</v>
      </c>
      <c r="J10" s="49">
        <f>'mfh11'!C127</f>
        <v>0.11388973814944367</v>
      </c>
      <c r="K10" s="48">
        <f>'mfh12'!B142</f>
        <v>0.56100000000000005</v>
      </c>
      <c r="L10" s="49">
        <f>'mfh12'!C142</f>
        <v>0.30175766095350071</v>
      </c>
      <c r="N10" s="56"/>
      <c r="O10" s="44"/>
      <c r="P10" s="45"/>
      <c r="Q10" s="44"/>
      <c r="R10" s="45"/>
      <c r="S10" s="44"/>
      <c r="T10" s="45"/>
      <c r="U10" s="44"/>
      <c r="V10" s="45"/>
      <c r="W10" s="44"/>
      <c r="X10" s="45"/>
    </row>
    <row r="11" spans="1:24" x14ac:dyDescent="0.25">
      <c r="A11" s="63"/>
      <c r="C11" s="52">
        <f t="shared" ref="C11:L11" si="2">SUM(C3:C10)</f>
        <v>16.528009999999998</v>
      </c>
      <c r="D11" s="53">
        <f t="shared" si="2"/>
        <v>17.865615647857698</v>
      </c>
      <c r="E11" s="52">
        <f t="shared" si="2"/>
        <v>7.9017999999999997</v>
      </c>
      <c r="F11" s="53">
        <f t="shared" si="2"/>
        <v>25.412235298460619</v>
      </c>
      <c r="G11" s="52">
        <f t="shared" si="2"/>
        <v>9.7205000000000013</v>
      </c>
      <c r="H11" s="53">
        <f t="shared" si="2"/>
        <v>16.529808691973475</v>
      </c>
      <c r="I11" s="52">
        <f t="shared" si="2"/>
        <v>6.9276899999999992</v>
      </c>
      <c r="J11" s="53">
        <f t="shared" si="2"/>
        <v>21.086976158097745</v>
      </c>
      <c r="K11" s="52">
        <f t="shared" si="2"/>
        <v>11.36361</v>
      </c>
      <c r="L11" s="53">
        <f t="shared" si="2"/>
        <v>33.318400239799658</v>
      </c>
      <c r="N11" s="56"/>
      <c r="O11" s="44"/>
      <c r="P11" s="45"/>
      <c r="Q11" s="44"/>
      <c r="R11" s="45"/>
      <c r="S11" s="44"/>
      <c r="T11" s="45"/>
      <c r="U11" s="44"/>
      <c r="V11" s="45"/>
      <c r="W11" s="44"/>
      <c r="X11" s="45"/>
    </row>
    <row r="12" spans="1:24" x14ac:dyDescent="0.25">
      <c r="A12" s="63" t="s">
        <v>271</v>
      </c>
      <c r="B12" t="str">
        <f>'mfh01'!A252</f>
        <v>transmission heat demand</v>
      </c>
      <c r="C12" s="48">
        <f>'mfh07'!B119</f>
        <v>3.2</v>
      </c>
      <c r="D12" s="49">
        <f>'mfh07'!C119</f>
        <v>3.7731946003422365</v>
      </c>
      <c r="E12" s="48">
        <f>'mfh08'!B142</f>
        <v>1.28</v>
      </c>
      <c r="F12" s="49">
        <f>'mfh08'!C142</f>
        <v>1.3688412400249579</v>
      </c>
      <c r="G12" s="48">
        <f>'mfh10'!B133</f>
        <v>1.32</v>
      </c>
      <c r="H12" s="49">
        <f>'mfh10'!C133</f>
        <v>1.4242325200000001</v>
      </c>
      <c r="I12" s="48">
        <f>'mfh11'!B128</f>
        <v>0.376</v>
      </c>
      <c r="J12" s="49">
        <f>'mfh11'!C128</f>
        <v>1.4066680050438303</v>
      </c>
      <c r="K12" s="7">
        <f>'mfh12'!B143</f>
        <v>0.46</v>
      </c>
      <c r="L12" s="7">
        <f>'mfh12'!C143</f>
        <v>1.8559441008547009</v>
      </c>
      <c r="N12" s="56"/>
      <c r="O12" s="44"/>
      <c r="P12" s="45"/>
      <c r="Q12" s="44"/>
      <c r="R12" s="45"/>
      <c r="S12" s="44"/>
      <c r="T12" s="45"/>
      <c r="U12" s="44"/>
      <c r="V12" s="45"/>
      <c r="W12" s="44"/>
      <c r="X12" s="45"/>
    </row>
    <row r="13" spans="1:24" x14ac:dyDescent="0.25">
      <c r="A13" s="63"/>
      <c r="B13" t="str">
        <f>'mfh01'!A253</f>
        <v>hot water</v>
      </c>
      <c r="C13" s="48">
        <f>'mfh07'!B120</f>
        <v>3.66</v>
      </c>
      <c r="D13" s="49">
        <f>'mfh07'!C120</f>
        <v>5.2504900000000001</v>
      </c>
      <c r="E13" s="48">
        <f>'mfh08'!B143</f>
        <v>1.23</v>
      </c>
      <c r="F13" s="49">
        <f>'mfh08'!C143</f>
        <v>0.62099999999999989</v>
      </c>
      <c r="G13" s="48">
        <f>'mfh10'!B134</f>
        <v>0.59</v>
      </c>
      <c r="H13" s="49">
        <f>'mfh10'!C134</f>
        <v>3.8480000000000003E-3</v>
      </c>
      <c r="I13" s="48">
        <f>'mfh11'!B129</f>
        <v>1.1499999999999999</v>
      </c>
      <c r="J13" s="49">
        <f>'mfh11'!C129</f>
        <v>0.58291199999999999</v>
      </c>
      <c r="K13" s="7">
        <f>'mfh12'!B144</f>
        <v>1.23</v>
      </c>
      <c r="L13" s="7">
        <f>'mfh12'!C144</f>
        <v>0.62017199999999995</v>
      </c>
      <c r="N13" s="56"/>
      <c r="O13" s="44"/>
      <c r="P13" s="45"/>
      <c r="Q13" s="44"/>
      <c r="R13" s="45"/>
      <c r="S13" s="44"/>
      <c r="T13" s="45"/>
      <c r="U13" s="44"/>
      <c r="V13" s="45"/>
      <c r="W13" s="44"/>
      <c r="X13" s="45"/>
    </row>
    <row r="14" spans="1:24" x14ac:dyDescent="0.25">
      <c r="A14" s="63"/>
      <c r="B14" s="33" t="str">
        <f>'mfh01'!A254</f>
        <v>ventilation heat demand</v>
      </c>
      <c r="C14" s="48">
        <f>'mfh07'!B121</f>
        <v>0.38700000000000001</v>
      </c>
      <c r="D14" s="49">
        <f>'mfh07'!C121</f>
        <v>0.30339280000000002</v>
      </c>
      <c r="E14" s="48">
        <f>'mfh08'!B144</f>
        <v>0.76700000000000002</v>
      </c>
      <c r="F14" s="49">
        <f>'mfh08'!C144</f>
        <v>5.8523040000000005E-2</v>
      </c>
      <c r="G14" s="48">
        <f>'mfh10'!B135</f>
        <v>0.88800000000000001</v>
      </c>
      <c r="H14" s="49">
        <f>'mfh10'!C135</f>
        <v>2.0327800000000001E-3</v>
      </c>
      <c r="I14" s="48">
        <f>'mfh11'!B130</f>
        <v>0.38</v>
      </c>
      <c r="J14" s="49">
        <f>'mfh11'!C130</f>
        <v>2.6520839999999997E-2</v>
      </c>
      <c r="K14" s="7">
        <f>'mfh12'!B145</f>
        <v>0.24199999999999999</v>
      </c>
      <c r="L14" s="7">
        <f>'mfh12'!C145</f>
        <v>5.6676600000000001E-2</v>
      </c>
      <c r="N14" s="56"/>
      <c r="O14" s="44"/>
      <c r="P14" s="45"/>
      <c r="Q14" s="44"/>
      <c r="R14" s="45"/>
      <c r="S14" s="44"/>
      <c r="T14" s="45"/>
      <c r="U14" s="44"/>
      <c r="V14" s="45"/>
      <c r="W14" s="44"/>
      <c r="X14" s="45"/>
    </row>
    <row r="15" spans="1:24" s="47" customFormat="1" x14ac:dyDescent="0.25">
      <c r="A15" s="64"/>
      <c r="C15" s="50">
        <f t="shared" ref="C15:L15" si="3">SUM(C12:C14)</f>
        <v>7.2469999999999999</v>
      </c>
      <c r="D15" s="51">
        <f t="shared" si="3"/>
        <v>9.327077400342235</v>
      </c>
      <c r="E15" s="50">
        <f t="shared" si="3"/>
        <v>3.2769999999999997</v>
      </c>
      <c r="F15" s="51">
        <f t="shared" si="3"/>
        <v>2.0483642800249577</v>
      </c>
      <c r="G15" s="50">
        <f t="shared" si="3"/>
        <v>2.798</v>
      </c>
      <c r="H15" s="51">
        <f t="shared" si="3"/>
        <v>1.4301133000000001</v>
      </c>
      <c r="I15" s="50">
        <f t="shared" si="3"/>
        <v>1.9059999999999997</v>
      </c>
      <c r="J15" s="51">
        <f t="shared" si="3"/>
        <v>2.0161008450438302</v>
      </c>
      <c r="K15" s="50">
        <f t="shared" si="3"/>
        <v>1.9319999999999999</v>
      </c>
      <c r="L15" s="51">
        <f t="shared" si="3"/>
        <v>2.5327927008547007</v>
      </c>
      <c r="N15" s="57"/>
      <c r="O15" s="55"/>
      <c r="P15" s="58"/>
      <c r="Q15" s="55"/>
      <c r="R15" s="58"/>
      <c r="S15" s="55"/>
      <c r="T15" s="58"/>
      <c r="U15" s="55"/>
      <c r="V15" s="58"/>
      <c r="W15" s="55"/>
      <c r="X15" s="58"/>
    </row>
  </sheetData>
  <mergeCells count="12">
    <mergeCell ref="A12:A15"/>
    <mergeCell ref="C1:D1"/>
    <mergeCell ref="E1:F1"/>
    <mergeCell ref="G1:H1"/>
    <mergeCell ref="I1:J1"/>
    <mergeCell ref="K1:L1"/>
    <mergeCell ref="A3:A11"/>
    <mergeCell ref="O1:P1"/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"/>
  <sheetViews>
    <sheetView topLeftCell="A223" zoomScaleNormal="100" workbookViewId="0">
      <selection activeCell="A252" sqref="A252"/>
    </sheetView>
  </sheetViews>
  <sheetFormatPr defaultColWidth="11.140625" defaultRowHeight="15" x14ac:dyDescent="0.25"/>
  <cols>
    <col min="1" max="1" width="11.140625" style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2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2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66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66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66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66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66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66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2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2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66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2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2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66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2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2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66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66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4">
        <v>0.2</v>
      </c>
    </row>
    <row r="220" spans="1:11" x14ac:dyDescent="0.25">
      <c r="C220">
        <v>30</v>
      </c>
      <c r="D220" t="s">
        <v>113</v>
      </c>
      <c r="E220" t="s">
        <v>110</v>
      </c>
      <c r="F220" t="s">
        <v>110</v>
      </c>
      <c r="G220" t="s">
        <v>111</v>
      </c>
      <c r="H220" s="23">
        <v>58</v>
      </c>
      <c r="I220">
        <f>H220*B$1/C220/B$1*K220</f>
        <v>1.5466666666666669</v>
      </c>
      <c r="J220"/>
      <c r="K220" s="24">
        <v>0.8</v>
      </c>
    </row>
    <row r="221" spans="1:11" x14ac:dyDescent="0.25">
      <c r="A221" s="1" t="s">
        <v>11</v>
      </c>
      <c r="B221" s="66" t="s">
        <v>66</v>
      </c>
      <c r="I221" s="19">
        <f>SUM(I219:I220)</f>
        <v>1.6229498666666669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/>
      <c r="E224">
        <f>INDEX('[1]Component wise inventories'!I$2:I$194,MATCH($A224,'[1]Component wise inventories'!$A$2:$A$189,0))</f>
        <v>0</v>
      </c>
      <c r="F224" t="str">
        <f>INDEX('[1]Component wise inventories'!J$2:J$194,MATCH($A224,'[1]Component wise inventories'!$A$2:$A$189,0))</f>
        <v>kWh</v>
      </c>
      <c r="G224" t="str">
        <f>F224</f>
        <v>kWh</v>
      </c>
      <c r="H224">
        <f>INDEX('[1]Component wise inventories'!K$2:K$194,MATCH($A224,'[1]Component wise inventories'!$A$2:$A$189,0))</f>
        <v>4.4990000000000002E-2</v>
      </c>
      <c r="I224" s="19">
        <f>H224*B222</f>
        <v>4.9938900000000004</v>
      </c>
    </row>
    <row r="227" spans="1:10" x14ac:dyDescent="0.25">
      <c r="A227" s="1" t="s">
        <v>11</v>
      </c>
      <c r="B227" s="66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6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6" t="s">
        <v>75</v>
      </c>
      <c r="C230"/>
    </row>
    <row r="233" spans="1:10" x14ac:dyDescent="0.25">
      <c r="A233" s="1" t="s">
        <v>11</v>
      </c>
      <c r="B233" s="66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5">
        <f>J233*H234/B$1/B223</f>
        <v>0.30720766282457762</v>
      </c>
      <c r="J234"/>
    </row>
    <row r="236" spans="1:10" s="11" customFormat="1" x14ac:dyDescent="0.25">
      <c r="A236" s="11" t="s">
        <v>11</v>
      </c>
      <c r="B236" s="66" t="s">
        <v>268</v>
      </c>
    </row>
    <row r="237" spans="1:10" s="11" customFormat="1" x14ac:dyDescent="0.25">
      <c r="A237" s="11" t="s">
        <v>278</v>
      </c>
      <c r="B237" s="11">
        <v>104.13</v>
      </c>
    </row>
    <row r="238" spans="1:10" s="11" customFormat="1" x14ac:dyDescent="0.25">
      <c r="A238" s="11" t="s">
        <v>273</v>
      </c>
      <c r="B238" s="11" t="s">
        <v>275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274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277</v>
      </c>
      <c r="B240" s="5" t="s">
        <v>276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5"/>
      <c r="B243" s="6" t="s">
        <v>118</v>
      </c>
      <c r="C243" s="6" t="s">
        <v>119</v>
      </c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5" t="s">
        <v>80</v>
      </c>
      <c r="B244" s="7">
        <v>0.72899999999999998</v>
      </c>
      <c r="C244" s="7">
        <f>AVERAGE(I10,I17,I24)</f>
        <v>0.89940222222222221</v>
      </c>
      <c r="D244" s="5"/>
      <c r="E244" s="5"/>
      <c r="F244" s="5"/>
      <c r="G244" s="5"/>
      <c r="H244" s="5"/>
      <c r="I244" s="5"/>
      <c r="J244" s="5"/>
    </row>
    <row r="245" spans="1:10" customFormat="1" x14ac:dyDescent="0.25">
      <c r="A245" s="5" t="s">
        <v>120</v>
      </c>
      <c r="B245" s="7">
        <v>4.38</v>
      </c>
      <c r="C245" s="7">
        <f>AVERAGE(I137,I129,I120,I110,I102,I93,I83,I75,I67,I59,I51,I42)</f>
        <v>2.0484502499999997</v>
      </c>
      <c r="D245" s="46"/>
      <c r="E245" s="5"/>
      <c r="F245" s="5"/>
      <c r="G245" s="5"/>
      <c r="H245" s="5"/>
      <c r="I245" s="5"/>
      <c r="J245" s="5"/>
    </row>
    <row r="246" spans="1:10" customFormat="1" x14ac:dyDescent="0.25">
      <c r="A246" s="5" t="s">
        <v>121</v>
      </c>
      <c r="B246" s="7">
        <v>1.06</v>
      </c>
      <c r="C246" s="7">
        <f>AVERAGE(I157,I152,I144)</f>
        <v>2.564629222222222</v>
      </c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 t="s">
        <v>122</v>
      </c>
      <c r="B247" s="7">
        <v>0.93200000000000005</v>
      </c>
      <c r="C247" s="7">
        <f>AVERAGE(I181,I175,I169,I163)</f>
        <v>0.77445416666666667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106</v>
      </c>
      <c r="B248" s="7">
        <v>3.92</v>
      </c>
      <c r="C248" s="7">
        <f>AVERAGE(I212,I204,I196,I188)</f>
        <v>4.7926416666666665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124</v>
      </c>
      <c r="B249" s="7">
        <v>1.04E-2</v>
      </c>
      <c r="C249" s="7">
        <f>I215</f>
        <v>8.9482434969160619E-3</v>
      </c>
      <c r="D249" s="5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123</v>
      </c>
      <c r="B250" s="7">
        <v>1.06</v>
      </c>
      <c r="C250" s="7">
        <f>I221</f>
        <v>1.6229498666666669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76</v>
      </c>
      <c r="B251" s="7">
        <v>0.91900000000000004</v>
      </c>
      <c r="C251" s="7">
        <f>I234</f>
        <v>0.30720766282457762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268</v>
      </c>
      <c r="B252" s="7">
        <v>2.12</v>
      </c>
      <c r="C252" s="20">
        <f>I238*0.9+I224</f>
        <v>5.7698667600000002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70</v>
      </c>
      <c r="B253" s="7">
        <v>1.2</v>
      </c>
      <c r="C253" s="7">
        <f>I229</f>
        <v>0.60526799999999992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267</v>
      </c>
      <c r="B254" s="7">
        <v>0.40600000000000003</v>
      </c>
      <c r="C254" s="20">
        <f>I238*0.1</f>
        <v>8.6219639999999986E-2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1"/>
      <c r="B255" s="7"/>
      <c r="C255" s="7"/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topLeftCell="A100" workbookViewId="0">
      <selection activeCell="C130" sqref="C130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4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5"/>
    </row>
    <row r="12" spans="1:10" x14ac:dyDescent="0.25">
      <c r="A12" t="s">
        <v>79</v>
      </c>
      <c r="B12" s="34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6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2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5"/>
    </row>
    <row r="22" spans="1:11" x14ac:dyDescent="0.25">
      <c r="A22" t="s">
        <v>79</v>
      </c>
      <c r="B22" s="34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5"/>
    </row>
    <row r="33" spans="1:11" x14ac:dyDescent="0.25">
      <c r="A33" t="s">
        <v>79</v>
      </c>
      <c r="B33" s="34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7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7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7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7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7">
        <v>0.9</v>
      </c>
    </row>
    <row r="43" spans="1:11" x14ac:dyDescent="0.25">
      <c r="I43" s="19">
        <f>SUM(I35:I41)</f>
        <v>1.6433441666666668</v>
      </c>
      <c r="J43" s="35"/>
    </row>
    <row r="45" spans="1:11" x14ac:dyDescent="0.25">
      <c r="A45" t="s">
        <v>79</v>
      </c>
      <c r="B45" s="34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8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5"/>
    </row>
    <row r="55" spans="1:10" x14ac:dyDescent="0.25">
      <c r="A55" t="s">
        <v>79</v>
      </c>
      <c r="B55" s="34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5"/>
    </row>
    <row r="60" spans="1:10" x14ac:dyDescent="0.25">
      <c r="A60" t="s">
        <v>79</v>
      </c>
      <c r="B60" s="34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5"/>
    </row>
    <row r="65" spans="1:11" x14ac:dyDescent="0.25">
      <c r="A65" t="s">
        <v>79</v>
      </c>
      <c r="B65" s="34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7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5"/>
    </row>
    <row r="74" spans="1:11" x14ac:dyDescent="0.25">
      <c r="A74" t="s">
        <v>79</v>
      </c>
      <c r="B74" s="34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7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7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7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7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7">
        <v>0.9</v>
      </c>
    </row>
    <row r="84" spans="1:11" x14ac:dyDescent="0.25">
      <c r="I84" s="19">
        <f>SUM(I76:I83)</f>
        <v>2.9716871666666673</v>
      </c>
      <c r="J84" s="35"/>
    </row>
    <row r="85" spans="1:11" x14ac:dyDescent="0.25">
      <c r="A85" t="s">
        <v>79</v>
      </c>
      <c r="B85" s="34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7"/>
    </row>
    <row r="90" spans="1:11" x14ac:dyDescent="0.25">
      <c r="A90" t="s">
        <v>79</v>
      </c>
      <c r="B90" s="34" t="s">
        <v>112</v>
      </c>
    </row>
    <row r="91" spans="1:11" x14ac:dyDescent="0.25">
      <c r="A91" t="s">
        <v>64</v>
      </c>
      <c r="B91" s="39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7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3">
        <v>58</v>
      </c>
      <c r="I93">
        <f>H93*B$1/C93/B$1*K93</f>
        <v>1.5466666666666669</v>
      </c>
      <c r="K93" s="37">
        <v>0.8</v>
      </c>
    </row>
    <row r="94" spans="1:11" x14ac:dyDescent="0.25">
      <c r="B94" s="34"/>
      <c r="I94" s="19">
        <f>SUM(I92:I93)</f>
        <v>1.6229498666666669</v>
      </c>
    </row>
    <row r="96" spans="1:11" x14ac:dyDescent="0.25">
      <c r="A96" t="s">
        <v>79</v>
      </c>
      <c r="B96" s="34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4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40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4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5">
        <f>J108*H109/B$1/B98</f>
        <v>0.57482544354066778</v>
      </c>
    </row>
    <row r="111" spans="1:11" s="11" customFormat="1" x14ac:dyDescent="0.25">
      <c r="A111" s="11" t="s">
        <v>11</v>
      </c>
      <c r="B111" s="11" t="s">
        <v>268</v>
      </c>
    </row>
    <row r="112" spans="1:11" s="11" customFormat="1" x14ac:dyDescent="0.25">
      <c r="A112" s="11" t="s">
        <v>278</v>
      </c>
      <c r="B112" s="11">
        <v>167.97</v>
      </c>
    </row>
    <row r="113" spans="1:10" s="11" customFormat="1" x14ac:dyDescent="0.25">
      <c r="A113" s="11" t="s">
        <v>273</v>
      </c>
      <c r="B113" s="5" t="s">
        <v>279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274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277</v>
      </c>
      <c r="B115" s="26" t="s">
        <v>276</v>
      </c>
      <c r="C115" s="5"/>
      <c r="D115" s="5"/>
      <c r="E115" s="5"/>
      <c r="F115" s="5"/>
      <c r="G115" s="5"/>
      <c r="H115" s="5"/>
      <c r="I115" s="5"/>
      <c r="J115" s="5"/>
    </row>
    <row r="120" spans="1:10" x14ac:dyDescent="0.25">
      <c r="B120" s="34" t="s">
        <v>118</v>
      </c>
      <c r="C120" s="34" t="s">
        <v>119</v>
      </c>
    </row>
    <row r="121" spans="1:10" x14ac:dyDescent="0.25">
      <c r="A121" t="s">
        <v>80</v>
      </c>
      <c r="B121" s="41">
        <v>0.72899999999999998</v>
      </c>
      <c r="C121" s="41">
        <f>I10</f>
        <v>0.77110333333333347</v>
      </c>
    </row>
    <row r="122" spans="1:10" x14ac:dyDescent="0.25">
      <c r="A122" t="s">
        <v>120</v>
      </c>
      <c r="B122" s="41">
        <v>2.87</v>
      </c>
      <c r="C122" s="41">
        <f>AVERAGE(I20,I31)</f>
        <v>1.5602891833333334</v>
      </c>
    </row>
    <row r="123" spans="1:10" x14ac:dyDescent="0.25">
      <c r="A123" t="s">
        <v>121</v>
      </c>
      <c r="B123" s="41">
        <v>6.02</v>
      </c>
      <c r="C123" s="41">
        <f>I43+I53</f>
        <v>6.1276554999999995</v>
      </c>
    </row>
    <row r="124" spans="1:10" x14ac:dyDescent="0.25">
      <c r="A124" t="s">
        <v>122</v>
      </c>
      <c r="B124" s="41">
        <v>1.37</v>
      </c>
      <c r="C124" s="41">
        <f>I58+I63+I72</f>
        <v>1.0967850000000001</v>
      </c>
    </row>
    <row r="125" spans="1:10" x14ac:dyDescent="0.25">
      <c r="A125" t="s">
        <v>106</v>
      </c>
      <c r="B125" s="41">
        <v>2.2999999999999998</v>
      </c>
      <c r="C125" s="41">
        <f>I84</f>
        <v>2.9716871666666673</v>
      </c>
    </row>
    <row r="126" spans="1:10" x14ac:dyDescent="0.25">
      <c r="A126" t="s">
        <v>123</v>
      </c>
      <c r="B126" s="41">
        <v>1.54</v>
      </c>
      <c r="C126" s="41">
        <f>I94</f>
        <v>1.6229498666666669</v>
      </c>
    </row>
    <row r="127" spans="1:10" x14ac:dyDescent="0.25">
      <c r="A127" t="s">
        <v>124</v>
      </c>
      <c r="B127" s="41">
        <v>5.7500000000000002E-2</v>
      </c>
      <c r="C127" s="41">
        <f>I87</f>
        <v>4.6949771689497717E-2</v>
      </c>
    </row>
    <row r="128" spans="1:10" x14ac:dyDescent="0.25">
      <c r="A128" t="s">
        <v>76</v>
      </c>
      <c r="B128" s="41">
        <v>0.70799999999999996</v>
      </c>
      <c r="C128" s="41">
        <f>I109</f>
        <v>0.57482544354066778</v>
      </c>
    </row>
    <row r="129" spans="1:3" x14ac:dyDescent="0.25">
      <c r="A129" t="s">
        <v>125</v>
      </c>
      <c r="B129" s="41">
        <v>1.19</v>
      </c>
      <c r="C129" s="20">
        <f>I113*0.9+I99</f>
        <v>1.3069399310502283</v>
      </c>
    </row>
    <row r="130" spans="1:3" x14ac:dyDescent="0.25">
      <c r="A130" t="s">
        <v>126</v>
      </c>
      <c r="B130" s="41">
        <v>0.76700000000000002</v>
      </c>
      <c r="C130" s="41">
        <v>0.81</v>
      </c>
    </row>
    <row r="131" spans="1:3" x14ac:dyDescent="0.25">
      <c r="A131" t="s">
        <v>70</v>
      </c>
      <c r="B131" s="41">
        <v>0.84299999999999997</v>
      </c>
      <c r="C131" s="20">
        <f>I113*0.1</f>
        <v>4.5351900000000001E-2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"/>
  <sheetViews>
    <sheetView topLeftCell="A127" zoomScaleNormal="100" workbookViewId="0">
      <selection activeCell="C158" sqref="C158"/>
    </sheetView>
  </sheetViews>
  <sheetFormatPr defaultColWidth="8.5703125" defaultRowHeight="15" x14ac:dyDescent="0.25"/>
  <cols>
    <col min="1" max="1" width="27" style="27" customWidth="1"/>
    <col min="2" max="2" width="17.5703125" style="27" customWidth="1"/>
    <col min="3" max="3" width="8.5703125" style="27"/>
    <col min="4" max="4" width="28.42578125" style="27" customWidth="1"/>
    <col min="5" max="16384" width="8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127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128</v>
      </c>
      <c r="B6" s="2">
        <v>3.0000000000000001E-3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Bitumen emulsion, 1 coat</v>
      </c>
      <c r="E6" s="28">
        <f>INDEX('[1]Component wise inventories'!I$2:I$170,MATCH($A6,'[1]Component wise inventories'!$A$2:$A$170,0))</f>
        <v>0.25</v>
      </c>
      <c r="F6" s="28">
        <f>E6</f>
        <v>0.25</v>
      </c>
      <c r="G6" s="28" t="str">
        <f>INDEX('[1]Component wise inventories'!J$2:J$170,MATCH($A6,'[1]Component wise inventories'!$A$2:$A$170,0))</f>
        <v xml:space="preserve">m2 </v>
      </c>
      <c r="H6" s="28">
        <f>INDEX('[1]Component wise inventories'!K$2:K$170,MATCH($A6,'[1]Component wise inventories'!$A$2:$A$170,0))</f>
        <v>0.70599999999999996</v>
      </c>
      <c r="I6" s="28">
        <f t="shared" ref="I6" si="0">B6*F6*H6*B$1/C6/B$1</f>
        <v>8.8250000000000011E-6</v>
      </c>
      <c r="J6" s="28">
        <f>F6*B6*B$5*B$1/C6/1000</f>
        <v>7.7850000000000008E-5</v>
      </c>
    </row>
    <row r="7" spans="1:10" x14ac:dyDescent="0.25">
      <c r="A7" s="2" t="s">
        <v>129</v>
      </c>
      <c r="B7" s="2">
        <v>0.05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lean concrete (without reinforcement)</v>
      </c>
      <c r="E7" s="28">
        <f>INDEX('[1]Component wise inventories'!I$2:I$170,MATCH($A7,'[1]Component wise inventories'!$A$2:$A$170,0))</f>
        <v>2150</v>
      </c>
      <c r="F7" s="28">
        <f t="shared" ref="F7" si="1">E7</f>
        <v>2150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5.8999999999999997E-2</v>
      </c>
      <c r="I7" s="28">
        <f>B7*F7*H7*B$1/C7/B$1</f>
        <v>0.10570833333333332</v>
      </c>
      <c r="J7" s="28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civil engineering concrete (without reinforcement)</v>
      </c>
      <c r="E8" s="28">
        <f>INDEX('[1]Component wise inventories'!I$2:I$170,MATCH($A8,'[1]Component wise inventories'!$A$2:$A$170,0))</f>
        <v>2350</v>
      </c>
      <c r="F8" s="28">
        <f>E8</f>
        <v>2350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1.4E-2</v>
      </c>
      <c r="I8" s="28">
        <f t="shared" ref="I8" si="3">B8*F8*H8*B$1/C8/B$1</f>
        <v>0.13708333333333333</v>
      </c>
      <c r="J8" s="28">
        <f>F8*B8*B$5*B$1/C8/1000</f>
        <v>60.982500000000002</v>
      </c>
    </row>
    <row r="9" spans="1:10" x14ac:dyDescent="0.25">
      <c r="A9" s="2" t="s">
        <v>60</v>
      </c>
      <c r="B9" s="2">
        <v>0.3</v>
      </c>
      <c r="C9" s="28">
        <f>INDEX('[1]Component wise inventories'!B$2:B$170,MATCH($A9,'[1]Component wise inventories'!$A$2:$A$170,0))</f>
        <v>60</v>
      </c>
      <c r="D9" s="28" t="str">
        <f>INDEX('[1]Component wise inventories'!H$2:H$170,MATCH($A9,'[1]Component wise inventories'!$A$2:$A$170,0))</f>
        <v>foam glass gravel</v>
      </c>
      <c r="E9" s="28">
        <f>INDEX('[1]Component wise inventories'!I$2:I$170,MATCH($A9,'[1]Component wise inventories'!$A$2:$A$170,0))</f>
        <v>150</v>
      </c>
      <c r="F9" s="28">
        <f t="shared" ref="F9" si="4">E9</f>
        <v>150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0.155</v>
      </c>
      <c r="I9" s="28">
        <f>B9*F9*H9*B$1/C9/B$1</f>
        <v>0.11624999999999999</v>
      </c>
      <c r="J9" s="28">
        <f t="shared" ref="J9" si="5">F9*B9*B$5*B$1/C9/1000</f>
        <v>4.6710000000000003</v>
      </c>
    </row>
    <row r="10" spans="1:10" x14ac:dyDescent="0.25">
      <c r="A10" s="10" t="s">
        <v>130</v>
      </c>
      <c r="B10" s="2">
        <v>0.04</v>
      </c>
      <c r="C10" s="28">
        <f>INDEX('[1]Component wise inventories'!B$2:B$170,MATCH($A10,'[1]Component wise inventories'!$A$2:$A$170,0))</f>
        <v>30</v>
      </c>
      <c r="D10" s="28" t="str">
        <f>INDEX('[1]Component wise inventories'!H$2:H$170,MATCH($A10,'[1]Component wise inventories'!$A$2:$A$170,0))</f>
        <v>rockwool</v>
      </c>
      <c r="E10" s="28">
        <f>INDEX('[1]Component wise inventories'!I$2:I$170,MATCH($A10,'[1]Component wise inventories'!$A$2:$A$170,0))</f>
        <v>60</v>
      </c>
      <c r="F10" s="28">
        <f>E10</f>
        <v>60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1.1299999999999999</v>
      </c>
      <c r="I10" s="28">
        <f t="shared" ref="I10:I11" si="6">B10*F10*H10*B$1/C10/B$1</f>
        <v>9.039999999999998E-2</v>
      </c>
      <c r="J10" s="28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si="6"/>
        <v>0.16166666666666668</v>
      </c>
      <c r="J11" s="28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8">
        <f>INDEX('[1]Component wise inventories'!B$2:B$170,MATCH($A12,'[1]Component wise inventories'!$A$2:$A$170,0))</f>
        <v>30</v>
      </c>
      <c r="D12" s="28" t="str">
        <f>INDEX('[1]Component wise inventories'!H$2:H$170,MATCH($A12,'[1]Component wise inventories'!$A$2:$A$170,0))</f>
        <v>Polyethylene fleece (PE)</v>
      </c>
      <c r="E12" s="28">
        <f>INDEX('[1]Component wise inventories'!I$2:I$170,MATCH($A12,'[1]Component wise inventories'!$A$2:$A$170,0))</f>
        <v>920</v>
      </c>
      <c r="F12" s="28">
        <f t="shared" ref="F12" si="7">E12</f>
        <v>920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3.0895000000000001</v>
      </c>
      <c r="I12" s="28">
        <f>B12*F12*H12*B$1/C12/B$1</f>
        <v>3.7897866666666662E-2</v>
      </c>
      <c r="J12" s="28">
        <f t="shared" ref="J12" si="8">F12*B12*B$5*B$1/C12/1000</f>
        <v>7.6396800000000001E-2</v>
      </c>
    </row>
    <row r="13" spans="1:10" x14ac:dyDescent="0.25">
      <c r="I13" s="68">
        <f>SUM(I6:I12)</f>
        <v>0.64901502499999997</v>
      </c>
    </row>
    <row r="14" spans="1:10" x14ac:dyDescent="0.25">
      <c r="A14" s="11" t="s">
        <v>127</v>
      </c>
      <c r="B14" s="11" t="s">
        <v>17</v>
      </c>
    </row>
    <row r="15" spans="1:10" x14ac:dyDescent="0.25">
      <c r="A15" s="2" t="s">
        <v>13</v>
      </c>
      <c r="B15" s="2">
        <v>59.6</v>
      </c>
      <c r="C15" s="28"/>
      <c r="D15" s="28"/>
      <c r="E15" s="28"/>
      <c r="F15" s="28"/>
      <c r="G15" s="28"/>
      <c r="H15" s="28"/>
      <c r="I15" s="28"/>
      <c r="J15" s="28"/>
    </row>
    <row r="16" spans="1:10" x14ac:dyDescent="0.25">
      <c r="A16" s="2" t="s">
        <v>15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 t="shared" ref="F16" si="9"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>B16*F16*H16*B$1/C16/B$1</f>
        <v>0.13708333333333333</v>
      </c>
      <c r="J16" s="28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8">
        <f>INDEX('[1]Component wise inventories'!B$2:B$170,MATCH($A17,'[1]Component wise inventories'!$A$2:$A$170,0))</f>
        <v>60</v>
      </c>
      <c r="D17" s="28" t="str">
        <f>INDEX('[1]Component wise inventories'!H$2:H$170,MATCH($A17,'[1]Component wise inventories'!$A$2:$A$170,0))</f>
        <v>foam glass gravel</v>
      </c>
      <c r="E17" s="28">
        <f>INDEX('[1]Component wise inventories'!I$2:I$170,MATCH($A17,'[1]Component wise inventories'!$A$2:$A$170,0))</f>
        <v>150</v>
      </c>
      <c r="F17" s="28">
        <f>E17</f>
        <v>150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0.155</v>
      </c>
      <c r="I17" s="28">
        <f t="shared" ref="I17" si="11">B17*F17*H17*B$1/C17/B$1</f>
        <v>0.11624999999999999</v>
      </c>
      <c r="J17" s="28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Polyethylene fleece (PE)</v>
      </c>
      <c r="E18" s="28">
        <f>INDEX('[1]Component wise inventories'!I$2:I$170,MATCH($A18,'[1]Component wise inventories'!$A$2:$A$170,0))</f>
        <v>920</v>
      </c>
      <c r="F18" s="28">
        <f t="shared" ref="F18" si="12">E18</f>
        <v>920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3.0895000000000001</v>
      </c>
      <c r="I18" s="28">
        <f>B18*F18*H18*B$1/C18/B$1</f>
        <v>1.8948933333333331E-2</v>
      </c>
      <c r="J18" s="28">
        <f t="shared" ref="J18" si="13">F18*B18*B$5*B$1/C18/1000</f>
        <v>3.81984E-2</v>
      </c>
    </row>
    <row r="19" spans="1:10" x14ac:dyDescent="0.25">
      <c r="I19" s="68">
        <f>SUM(I16:I18)</f>
        <v>0.27228226666666661</v>
      </c>
    </row>
    <row r="20" spans="1:10" x14ac:dyDescent="0.25">
      <c r="A20" s="11" t="s">
        <v>127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8"/>
      <c r="D21" s="28"/>
      <c r="E21" s="28"/>
      <c r="F21" s="28"/>
      <c r="G21" s="28"/>
      <c r="H21" s="28"/>
      <c r="I21" s="28"/>
      <c r="J21" s="28"/>
    </row>
    <row r="22" spans="1:10" x14ac:dyDescent="0.25">
      <c r="A22" s="2" t="s">
        <v>14</v>
      </c>
      <c r="B22" s="2">
        <v>0.08</v>
      </c>
      <c r="C22" s="28"/>
      <c r="D22" s="28"/>
      <c r="E22" s="28"/>
      <c r="F22" s="28"/>
      <c r="G22" s="28"/>
      <c r="H22" s="28"/>
      <c r="I22" s="28"/>
      <c r="J22" s="28"/>
    </row>
    <row r="23" spans="1:10" x14ac:dyDescent="0.25">
      <c r="A23" s="2" t="s">
        <v>94</v>
      </c>
      <c r="B23" s="2">
        <v>1.4999999999999999E-2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Medium density fibreboard (MDF), UF bonded</v>
      </c>
      <c r="E23" s="28">
        <f>INDEX('[1]Component wise inventories'!I$2:I$170,MATCH($A23,'[1]Component wise inventories'!$A$2:$A$170,0))</f>
        <v>685</v>
      </c>
      <c r="F23" s="28">
        <f t="shared" ref="F23" si="14">E23</f>
        <v>685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1.04</v>
      </c>
      <c r="I23" s="28">
        <f>B23*F23*H23*B$1/C23/B$1</f>
        <v>0.35620000000000002</v>
      </c>
      <c r="J23" s="28">
        <f t="shared" ref="J23" si="15">F23*B23*B$5*B$1/C23/1000</f>
        <v>2.1330900000000002</v>
      </c>
    </row>
    <row r="24" spans="1:10" x14ac:dyDescent="0.25">
      <c r="A24" s="2" t="s">
        <v>131</v>
      </c>
      <c r="B24" s="2">
        <v>0.27500000000000002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'plywood production' (kilogram, RER, None)</v>
      </c>
      <c r="E24" s="28">
        <f>INDEX('[1]Component wise inventories'!I$2:I$170,MATCH($A24,'[1]Component wise inventories'!$A$2:$A$170,0))</f>
        <v>500</v>
      </c>
      <c r="F24" s="28">
        <f>E24</f>
        <v>500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0.17</v>
      </c>
      <c r="I24" s="28">
        <f t="shared" ref="I24" si="16">B24*F24*H24*B$1/C24/B$1</f>
        <v>0.38958333333333334</v>
      </c>
      <c r="J24" s="28">
        <f>F24*B24*B$5*B$1/C24/1000</f>
        <v>14.272500000000001</v>
      </c>
    </row>
    <row r="25" spans="1:10" x14ac:dyDescent="0.25">
      <c r="A25" s="2"/>
      <c r="B25" s="2"/>
      <c r="C25" s="28"/>
      <c r="D25" s="28"/>
      <c r="E25" s="28"/>
      <c r="F25" s="28"/>
      <c r="G25" s="28"/>
      <c r="H25" s="28"/>
      <c r="I25" s="28"/>
      <c r="J25" s="28"/>
    </row>
    <row r="26" spans="1:10" x14ac:dyDescent="0.25">
      <c r="A26" s="2" t="s">
        <v>26</v>
      </c>
      <c r="B26" s="2">
        <v>0.03</v>
      </c>
      <c r="C26" s="28">
        <f>INDEX('[1]Component wise inventories'!B$2:B$170,MATCH($A26,'[1]Component wise inventories'!$A$2:$A$170,0))</f>
        <v>60</v>
      </c>
      <c r="D26" s="28" t="str">
        <f>INDEX('[1]Component wise inventories'!H$2:H$170,MATCH($A26,'[1]Component wise inventories'!$A$2:$A$170,0))</f>
        <v>glass wool</v>
      </c>
      <c r="E26" s="28">
        <f>INDEX('[1]Component wise inventories'!I$2:I$170,MATCH($A26,'[1]Component wise inventories'!$A$2:$A$170,0))</f>
        <v>30</v>
      </c>
      <c r="F26" s="28">
        <f t="shared" ref="F26" si="17">E26</f>
        <v>30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1.1299999999999999</v>
      </c>
      <c r="I26" s="28">
        <f>B26*F26*H26*B$1/C26/B$1</f>
        <v>1.695E-2</v>
      </c>
      <c r="J26" s="28">
        <f t="shared" ref="J26" si="18">F26*B26*B$5*B$1/C26/1000</f>
        <v>9.3419999999999989E-2</v>
      </c>
    </row>
    <row r="27" spans="1:10" x14ac:dyDescent="0.25">
      <c r="I27" s="68">
        <f>SUM(I3:I26)</f>
        <v>2.6053279166666665</v>
      </c>
    </row>
    <row r="28" spans="1:10" x14ac:dyDescent="0.25">
      <c r="A28" s="11" t="s">
        <v>127</v>
      </c>
      <c r="B28" s="11" t="s">
        <v>27</v>
      </c>
    </row>
    <row r="29" spans="1:10" x14ac:dyDescent="0.25">
      <c r="A29" s="2" t="s">
        <v>13</v>
      </c>
      <c r="B29" s="2">
        <v>76.2</v>
      </c>
      <c r="C29" s="28"/>
      <c r="D29" s="28"/>
      <c r="E29" s="28"/>
      <c r="F29" s="28"/>
      <c r="G29" s="28"/>
      <c r="H29" s="28"/>
      <c r="I29" s="28"/>
      <c r="J29" s="28"/>
    </row>
    <row r="30" spans="1:10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" si="19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Medium density fibreboard (MDF), UF bonded</v>
      </c>
      <c r="E31" s="28">
        <f>INDEX('[1]Component wise inventories'!I$2:I$170,MATCH($A31,'[1]Component wise inventories'!$A$2:$A$170,0))</f>
        <v>685</v>
      </c>
      <c r="F31" s="28">
        <f>E31</f>
        <v>685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1.04</v>
      </c>
      <c r="I31" s="28">
        <f t="shared" ref="I31" si="21">B31*F31*H31*B$1/C31/B$1</f>
        <v>0.35620000000000002</v>
      </c>
      <c r="J31" s="28">
        <f>F31*B31*B$5*B$1/C31/1000</f>
        <v>2.1330900000000002</v>
      </c>
    </row>
    <row r="32" spans="1:10" x14ac:dyDescent="0.25">
      <c r="A32" s="2" t="s">
        <v>131</v>
      </c>
      <c r="B32" s="2">
        <v>0.27500000000000002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'plywood production' (kilogram, RER, None)</v>
      </c>
      <c r="E32" s="28">
        <f>INDEX('[1]Component wise inventories'!I$2:I$170,MATCH($A32,'[1]Component wise inventories'!$A$2:$A$170,0))</f>
        <v>500</v>
      </c>
      <c r="F32" s="28">
        <f t="shared" ref="F32" si="22">E32</f>
        <v>500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0.17</v>
      </c>
      <c r="I32" s="28">
        <f>B32*F32*H32*B$1/C32/B$1</f>
        <v>0.38958333333333334</v>
      </c>
      <c r="J32" s="28">
        <f t="shared" ref="J32" si="23">F32*B32*B$5*B$1/C32/1000</f>
        <v>14.272500000000001</v>
      </c>
    </row>
    <row r="33" spans="1:10" x14ac:dyDescent="0.25">
      <c r="A33" s="2"/>
      <c r="B33" s="2"/>
      <c r="C33" s="28"/>
      <c r="D33" s="28"/>
      <c r="E33" s="28"/>
      <c r="F33" s="28"/>
      <c r="G33" s="28"/>
      <c r="H33" s="28"/>
      <c r="I33" s="28"/>
      <c r="J33" s="28"/>
    </row>
    <row r="34" spans="1:10" x14ac:dyDescent="0.25">
      <c r="A34" s="2" t="s">
        <v>26</v>
      </c>
      <c r="B34" s="2">
        <v>0.04</v>
      </c>
      <c r="C34" s="28">
        <f>INDEX('[1]Component wise inventories'!B$2:B$170,MATCH($A34,'[1]Component wise inventories'!$A$2:$A$170,0))</f>
        <v>60</v>
      </c>
      <c r="D34" s="28" t="str">
        <f>INDEX('[1]Component wise inventories'!H$2:H$170,MATCH($A34,'[1]Component wise inventories'!$A$2:$A$170,0))</f>
        <v>glass wool</v>
      </c>
      <c r="E34" s="28">
        <f>INDEX('[1]Component wise inventories'!I$2:I$170,MATCH($A34,'[1]Component wise inventories'!$A$2:$A$170,0))</f>
        <v>30</v>
      </c>
      <c r="F34" s="28">
        <f>E34</f>
        <v>30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1.1299999999999999</v>
      </c>
      <c r="I34" s="28">
        <f t="shared" ref="I34" si="24">B34*F34*H34*B$1/C34/B$1</f>
        <v>2.2599999999999995E-2</v>
      </c>
      <c r="J34" s="28">
        <f>F34*B34*B$5*B$1/C34/1000</f>
        <v>0.12455999999999999</v>
      </c>
    </row>
    <row r="35" spans="1:10" x14ac:dyDescent="0.25">
      <c r="A35" s="2" t="s">
        <v>132</v>
      </c>
      <c r="B35" s="2">
        <v>1.2500000000000001E-2</v>
      </c>
      <c r="C35" s="28">
        <f>INDEX('[1]Component wise inventories'!B$2:B$170,MATCH($A35,'[1]Component wise inventories'!$A$2:$A$170,0))</f>
        <v>60</v>
      </c>
      <c r="D35" s="28" t="str">
        <f>INDEX('[1]Component wise inventories'!H$2:H$170,MATCH($A35,'[1]Component wise inventories'!$A$2:$A$170,0))</f>
        <v>gypsum fiber board</v>
      </c>
      <c r="E35" s="28">
        <f>INDEX('[1]Component wise inventories'!I$2:I$170,MATCH($A35,'[1]Component wise inventories'!$A$2:$A$170,0))</f>
        <v>1200</v>
      </c>
      <c r="F35" s="28">
        <f t="shared" ref="F35" si="25">E35</f>
        <v>1200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0.53700000000000003</v>
      </c>
      <c r="I35" s="28">
        <f>B35*F35*H35*B$1/C35/B$1</f>
        <v>0.13425000000000001</v>
      </c>
      <c r="J35" s="28">
        <f t="shared" ref="J35" si="26">F35*B35*B$5*B$1/C35/1000</f>
        <v>1.5569999999999999</v>
      </c>
    </row>
    <row r="36" spans="1:10" x14ac:dyDescent="0.25">
      <c r="A36" s="2" t="s">
        <v>133</v>
      </c>
      <c r="B36" s="2">
        <v>0.01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Lime-cement/cement-lime plaster</v>
      </c>
      <c r="E36" s="28">
        <f>INDEX('[1]Component wise inventories'!I$2:I$170,MATCH($A36,'[1]Component wise inventories'!$A$2:$A$170,0))</f>
        <v>1550</v>
      </c>
      <c r="F36" s="28">
        <f>E36</f>
        <v>1550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0.247</v>
      </c>
      <c r="I36" s="28">
        <f t="shared" ref="I36" si="27">B36*F36*H36*B$1/C36/B$1</f>
        <v>6.3808333333333328E-2</v>
      </c>
      <c r="J36" s="28">
        <f>F36*B36*B$5*B$1/C36/1000</f>
        <v>1.6088999999999998</v>
      </c>
    </row>
    <row r="37" spans="1:10" x14ac:dyDescent="0.25">
      <c r="A37" s="2" t="s">
        <v>134</v>
      </c>
      <c r="B37" s="2">
        <v>0.16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Glued laminated timber, UF bonded, dry area</v>
      </c>
      <c r="E37" s="28">
        <f>INDEX('[1]Component wise inventories'!I$2:I$170,MATCH($A37,'[1]Component wise inventories'!$A$2:$A$170,0))</f>
        <v>470</v>
      </c>
      <c r="F37" s="28">
        <f t="shared" ref="F37" si="28">E37</f>
        <v>470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0.44600000000000001</v>
      </c>
      <c r="I37" s="28">
        <f>B37*F37*H37*B$1/C37/B$1</f>
        <v>1.1179733333333333</v>
      </c>
      <c r="J37" s="28">
        <f t="shared" ref="J37" si="29">F37*B37*B$5*B$1/C37/1000</f>
        <v>15.611520000000001</v>
      </c>
    </row>
    <row r="38" spans="1:10" x14ac:dyDescent="0.25">
      <c r="I38" s="68">
        <f>SUM(I30:I37)</f>
        <v>2.7010816666666666</v>
      </c>
    </row>
    <row r="39" spans="1:10" x14ac:dyDescent="0.25">
      <c r="A39" s="11" t="s">
        <v>127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135</v>
      </c>
      <c r="B41" s="2">
        <v>0.28999999999999998</v>
      </c>
      <c r="C41" s="28">
        <f>INDEX('[1]Component wise inventories'!B$2:B$170,MATCH($A41,'[1]Component wise inventories'!$A$2:$A$170,0))</f>
        <v>60</v>
      </c>
      <c r="D41" s="28" t="str">
        <f>INDEX('[1]Component wise inventories'!H$2:H$170,MATCH($A41,'[1]Component wise inventories'!$A$2:$A$170,0))</f>
        <v>civil engineering concrete (without reinforcement)</v>
      </c>
      <c r="E41" s="28">
        <f>INDEX('[1]Component wise inventories'!I$2:I$170,MATCH($A41,'[1]Component wise inventories'!$A$2:$A$170,0))</f>
        <v>2350</v>
      </c>
      <c r="F41" s="28">
        <f>E41</f>
        <v>2350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1.4E-2</v>
      </c>
      <c r="I41" s="28">
        <f t="shared" ref="I41" si="30">B41*F41*H41*B$1/C41/B$1</f>
        <v>0.15901666666666667</v>
      </c>
      <c r="J41" s="28">
        <f>F41*B41*B$5*B$1/C41/1000</f>
        <v>70.739699999999999</v>
      </c>
    </row>
    <row r="42" spans="1:10" x14ac:dyDescent="0.25">
      <c r="C42" s="28"/>
      <c r="D42" s="28"/>
      <c r="E42" s="28"/>
      <c r="F42" s="28"/>
      <c r="G42" s="28"/>
      <c r="H42" s="28"/>
      <c r="I42" s="68">
        <f>SUM(I39:I41)</f>
        <v>0.15901666666666667</v>
      </c>
      <c r="J42" s="28"/>
    </row>
    <row r="43" spans="1:10" x14ac:dyDescent="0.25">
      <c r="A43" s="11" t="s">
        <v>127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136</v>
      </c>
      <c r="B45" s="2">
        <v>2.5000000000000001E-2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Solid wood spruce / fir / larch, air dried, planed</v>
      </c>
      <c r="E45" s="28">
        <f>INDEX('[1]Component wise inventories'!I$2:I$170,MATCH($A45,'[1]Component wise inventories'!$A$2:$A$170,0))</f>
        <v>485</v>
      </c>
      <c r="F45" s="28">
        <f>E45</f>
        <v>485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0.125</v>
      </c>
      <c r="I45" s="28">
        <f t="shared" ref="I45" si="31">B45*F45*H45*B$1/C45/B$1</f>
        <v>5.0520833333333334E-2</v>
      </c>
      <c r="J45" s="28">
        <f>F45*B45*B$5*B$1/C45/1000</f>
        <v>2.51715</v>
      </c>
    </row>
    <row r="46" spans="1:10" x14ac:dyDescent="0.25">
      <c r="A46" s="2" t="s">
        <v>137</v>
      </c>
      <c r="B46" s="2">
        <v>3.5000000000000003E-2</v>
      </c>
      <c r="C46" s="28">
        <f>INDEX('[1]Component wise inventories'!B$2:B$170,MATCH($A46,'[1]Component wise inventories'!$A$2:$A$170,0))</f>
        <v>30</v>
      </c>
      <c r="D46" s="28" t="str">
        <f>INDEX('[1]Component wise inventories'!H$2:H$170,MATCH($A46,'[1]Component wise inventories'!$A$2:$A$170,0))</f>
        <v>Medium density fibreboard (MDF), UF bonded</v>
      </c>
      <c r="E46" s="28">
        <f>INDEX('[1]Component wise inventories'!I$2:I$170,MATCH($A46,'[1]Component wise inventories'!$A$2:$A$170,0))</f>
        <v>685</v>
      </c>
      <c r="F46" s="28">
        <f t="shared" ref="F46" si="32">E46</f>
        <v>685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1.04</v>
      </c>
      <c r="I46" s="28">
        <f>B46*F46*H46*B$1/C46/B$1</f>
        <v>0.83113333333333339</v>
      </c>
      <c r="J46" s="28">
        <f t="shared" ref="J46" si="33">F46*B46*B$5*B$1/C46/1000</f>
        <v>4.9772100000000004</v>
      </c>
    </row>
    <row r="47" spans="1:10" x14ac:dyDescent="0.25">
      <c r="A47" s="2" t="s">
        <v>132</v>
      </c>
      <c r="B47" s="2">
        <v>1.4999999999999999E-2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gypsum fiber board</v>
      </c>
      <c r="E47" s="28">
        <f>INDEX('[1]Component wise inventories'!I$2:I$170,MATCH($A47,'[1]Component wise inventories'!$A$2:$A$170,0))</f>
        <v>1200</v>
      </c>
      <c r="F47" s="28">
        <f>E47</f>
        <v>1200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0.53700000000000003</v>
      </c>
      <c r="I47" s="28">
        <f t="shared" ref="I47" si="34">B47*F47*H47*B$1/C47/B$1</f>
        <v>0.16109999999999999</v>
      </c>
      <c r="J47" s="28">
        <f>F47*B47*B$5*B$1/C47/1000</f>
        <v>1.8683999999999998</v>
      </c>
    </row>
    <row r="48" spans="1:10" x14ac:dyDescent="0.25">
      <c r="A48" s="2" t="s">
        <v>138</v>
      </c>
      <c r="B48" s="2">
        <v>0.01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Lime-cement/cement-lime plaster</v>
      </c>
      <c r="E48" s="28">
        <f>INDEX('[1]Component wise inventories'!I$2:I$170,MATCH($A48,'[1]Component wise inventories'!$A$2:$A$170,0))</f>
        <v>1550</v>
      </c>
      <c r="F48" s="28">
        <f t="shared" ref="F48" si="35">E48</f>
        <v>1550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0.247</v>
      </c>
      <c r="I48" s="28">
        <f>B48*F48*H48*B$1/C48/B$1</f>
        <v>6.3808333333333328E-2</v>
      </c>
      <c r="J48" s="28">
        <f t="shared" ref="J48" si="36">F48*B48*B$5*B$1/C48/1000</f>
        <v>1.6088999999999998</v>
      </c>
    </row>
    <row r="49" spans="1:11" x14ac:dyDescent="0.25">
      <c r="A49" s="2" t="s">
        <v>139</v>
      </c>
      <c r="B49" s="2">
        <v>1.7999999999999999E-2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OSB panel, PF bonded, wet area</v>
      </c>
      <c r="E49" s="28">
        <f>INDEX('[1]Component wise inventories'!I$2:I$170,MATCH($A49,'[1]Component wise inventories'!$A$2:$A$170,0))</f>
        <v>605</v>
      </c>
      <c r="F49" s="28">
        <f>E49</f>
        <v>605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0.61399999999999999</v>
      </c>
      <c r="I49" s="28">
        <f t="shared" ref="I49" si="37">B49*F49*H49*B$1/C49/B$1</f>
        <v>0.11144099999999998</v>
      </c>
      <c r="J49" s="28">
        <f>F49*B49*B$5*B$1/C49/1000</f>
        <v>1.1303819999999998</v>
      </c>
    </row>
    <row r="50" spans="1:11" x14ac:dyDescent="0.25">
      <c r="A50" s="2" t="s">
        <v>140</v>
      </c>
      <c r="B50" s="2">
        <v>0.03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Glued laminated timber, UF bonded, dry area</v>
      </c>
      <c r="E50" s="28">
        <f>INDEX('[1]Component wise inventories'!I$2:I$170,MATCH($A50,'[1]Component wise inventories'!$A$2:$A$170,0))</f>
        <v>470</v>
      </c>
      <c r="F50" s="28">
        <f t="shared" ref="F50" si="38">E50</f>
        <v>470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0.44600000000000001</v>
      </c>
      <c r="I50" s="28">
        <f>B50*F50*H50*B$1/C50/B$1*K50</f>
        <v>2.51544E-2</v>
      </c>
      <c r="J50" s="28">
        <f t="shared" ref="J50" si="39">F50*B50*B$5*B$1/C50/1000</f>
        <v>2.9271599999999993</v>
      </c>
      <c r="K50" s="69">
        <v>0.12</v>
      </c>
    </row>
    <row r="51" spans="1:11" x14ac:dyDescent="0.25">
      <c r="A51" s="2" t="s">
        <v>141</v>
      </c>
      <c r="B51" s="2">
        <v>0.08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Glued laminated timber, UF bonded, dry area</v>
      </c>
      <c r="E51" s="28">
        <f>INDEX('[1]Component wise inventories'!I$2:I$170,MATCH($A51,'[1]Component wise inventories'!$A$2:$A$170,0))</f>
        <v>470</v>
      </c>
      <c r="F51" s="28">
        <f>E51</f>
        <v>470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0.44600000000000001</v>
      </c>
      <c r="I51" s="28">
        <f>B51*F51*H51*B$1/C51/B$1*K51</f>
        <v>4.4718933333333329E-2</v>
      </c>
      <c r="J51" s="28">
        <f>F51*B51*B$5*B$1/C51/1000</f>
        <v>7.8057600000000003</v>
      </c>
      <c r="K51" s="69">
        <v>0.08</v>
      </c>
    </row>
    <row r="52" spans="1:11" x14ac:dyDescent="0.25">
      <c r="A52" s="70" t="s">
        <v>251</v>
      </c>
      <c r="B52" s="2">
        <v>0.08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rockwool</v>
      </c>
      <c r="E52" s="28" t="str">
        <f>INDEX('[1]Component wise inventories'!I$2:I$170,MATCH($A52,'[1]Component wise inventories'!$A$2:$A$170,0))</f>
        <v xml:space="preserve">32-160 </v>
      </c>
      <c r="F52" s="28">
        <v>60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1.1299999999999999</v>
      </c>
      <c r="I52" s="28">
        <f>B52*F52*H52*B$1/C52/B$1*K52</f>
        <v>0.16633599999999998</v>
      </c>
      <c r="J52" s="28">
        <f>F52*B52*B$5*B$1/C52/1000</f>
        <v>0.99647999999999992</v>
      </c>
      <c r="K52" s="69">
        <v>0.92</v>
      </c>
    </row>
    <row r="53" spans="1:11" x14ac:dyDescent="0.25">
      <c r="A53" s="2" t="s">
        <v>142</v>
      </c>
      <c r="B53" s="2">
        <v>0.3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0.20962000000000003</v>
      </c>
      <c r="J53" s="28">
        <f>F53*B53*B$5*B$1/C53/1000</f>
        <v>29.271599999999999</v>
      </c>
      <c r="K53" s="69">
        <v>0.1</v>
      </c>
    </row>
    <row r="54" spans="1:11" x14ac:dyDescent="0.25">
      <c r="A54" s="70" t="s">
        <v>269</v>
      </c>
      <c r="B54" s="2">
        <v>0.3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5.7825000000000001E-2</v>
      </c>
      <c r="J54" s="28">
        <f>F54*B54*B$5*B$1/C54/1000</f>
        <v>1.5569999999999999</v>
      </c>
      <c r="K54" s="69">
        <v>0.9</v>
      </c>
    </row>
    <row r="55" spans="1:11" x14ac:dyDescent="0.25">
      <c r="A55" s="70"/>
      <c r="I55" s="68">
        <f>SUM(I45:I53)</f>
        <v>1.6638328333333332</v>
      </c>
    </row>
    <row r="56" spans="1:11" x14ac:dyDescent="0.25">
      <c r="A56" s="11" t="s">
        <v>127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137</v>
      </c>
      <c r="B58" s="2">
        <v>3.5000000000000003E-2</v>
      </c>
      <c r="C58" s="28">
        <f>INDEX('[1]Component wise inventories'!B$2:B$170,MATCH($A58,'[1]Component wise inventories'!$A$2:$A$170,0))</f>
        <v>30</v>
      </c>
      <c r="D58" s="28" t="str">
        <f>INDEX('[1]Component wise inventories'!H$2:H$170,MATCH($A58,'[1]Component wise inventories'!$A$2:$A$170,0))</f>
        <v>Medium density fibreboard (MDF), UF bonded</v>
      </c>
      <c r="E58" s="28">
        <f>INDEX('[1]Component wise inventories'!I$2:I$170,MATCH($A58,'[1]Component wise inventories'!$A$2:$A$170,0))</f>
        <v>685</v>
      </c>
      <c r="F58" s="28">
        <f>E58</f>
        <v>685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1.04</v>
      </c>
      <c r="I58" s="28">
        <f t="shared" ref="I58" si="40">B58*F58*H58*B$1/C58/B$1</f>
        <v>0.83113333333333339</v>
      </c>
      <c r="J58" s="28">
        <f>F58*B58*B$5*B$1/C58/1000</f>
        <v>4.9772100000000004</v>
      </c>
    </row>
    <row r="59" spans="1:11" x14ac:dyDescent="0.25">
      <c r="A59" s="2" t="s">
        <v>143</v>
      </c>
      <c r="B59" s="2">
        <v>1.7999999999999999E-2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Medium density fibreboard (MDF), UF bonded</v>
      </c>
      <c r="E59" s="28">
        <f>INDEX('[1]Component wise inventories'!I$2:I$170,MATCH($A59,'[1]Component wise inventories'!$A$2:$A$170,0))</f>
        <v>685</v>
      </c>
      <c r="F59" s="28">
        <f t="shared" ref="F59" si="41">E59</f>
        <v>685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1.04</v>
      </c>
      <c r="I59" s="28">
        <f>B59*F59*H59*B$1/C59/B$1</f>
        <v>0.42743999999999993</v>
      </c>
      <c r="J59" s="28">
        <f t="shared" ref="J59" si="42">F59*B59*B$5*B$1/C59/1000</f>
        <v>2.5597079999999997</v>
      </c>
    </row>
    <row r="60" spans="1:11" x14ac:dyDescent="0.25">
      <c r="A60" s="2" t="s">
        <v>132</v>
      </c>
      <c r="B60" s="2">
        <v>1.4999999999999999E-2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gypsum fiber board</v>
      </c>
      <c r="E60" s="28">
        <f>INDEX('[1]Component wise inventories'!I$2:I$170,MATCH($A60,'[1]Component wise inventories'!$A$2:$A$170,0))</f>
        <v>1200</v>
      </c>
      <c r="F60" s="28">
        <f>E60</f>
        <v>1200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0.53700000000000003</v>
      </c>
      <c r="I60" s="28">
        <f t="shared" ref="I60" si="43">B60*F60*H60*B$1/C60/B$1</f>
        <v>0.16109999999999999</v>
      </c>
      <c r="J60" s="28">
        <f>F60*B60*B$5*B$1/C60/1000</f>
        <v>1.8683999999999998</v>
      </c>
    </row>
    <row r="61" spans="1:11" x14ac:dyDescent="0.25">
      <c r="A61" s="2" t="s">
        <v>138</v>
      </c>
      <c r="B61" s="2">
        <v>0.01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Lime-cement/cement-lime plaster</v>
      </c>
      <c r="E61" s="28">
        <f>INDEX('[1]Component wise inventories'!I$2:I$170,MATCH($A61,'[1]Component wise inventories'!$A$2:$A$170,0))</f>
        <v>1550</v>
      </c>
      <c r="F61" s="28">
        <f t="shared" ref="F61" si="44">E61</f>
        <v>1550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0.247</v>
      </c>
      <c r="I61" s="28">
        <f>B61*F61*H61*B$1/C61/B$1</f>
        <v>6.3808333333333328E-2</v>
      </c>
      <c r="J61" s="28">
        <f t="shared" ref="J61" si="45">F61*B61*B$5*B$1/C61/1000</f>
        <v>1.6088999999999998</v>
      </c>
    </row>
    <row r="62" spans="1:11" x14ac:dyDescent="0.25">
      <c r="A62" s="2" t="s">
        <v>139</v>
      </c>
      <c r="B62" s="2">
        <v>1.7999999999999999E-2</v>
      </c>
      <c r="C62" s="28">
        <f>INDEX('[1]Component wise inventories'!B$2:B$170,MATCH($A62,'[1]Component wise inventories'!$A$2:$A$170,0))</f>
        <v>60</v>
      </c>
      <c r="D62" s="28" t="str">
        <f>INDEX('[1]Component wise inventories'!H$2:H$170,MATCH($A62,'[1]Component wise inventories'!$A$2:$A$170,0))</f>
        <v>OSB panel, PF bonded, wet area</v>
      </c>
      <c r="E62" s="28">
        <f>INDEX('[1]Component wise inventories'!I$2:I$170,MATCH($A62,'[1]Component wise inventories'!$A$2:$A$170,0))</f>
        <v>605</v>
      </c>
      <c r="F62" s="28">
        <f>E62</f>
        <v>605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0.61399999999999999</v>
      </c>
      <c r="I62" s="28">
        <f t="shared" ref="I62" si="46">B62*F62*H62*B$1/C62/B$1</f>
        <v>0.11144099999999998</v>
      </c>
      <c r="J62" s="28">
        <f>F62*B62*B$5*B$1/C62/1000</f>
        <v>1.1303819999999998</v>
      </c>
    </row>
    <row r="63" spans="1:11" x14ac:dyDescent="0.25">
      <c r="A63" s="2" t="s">
        <v>140</v>
      </c>
      <c r="B63" s="2">
        <v>0.03</v>
      </c>
      <c r="C63" s="28">
        <f>INDEX('[1]Component wise inventories'!B$2:B$170,MATCH($A63,'[1]Component wise inventories'!$A$2:$A$170,0))</f>
        <v>30</v>
      </c>
      <c r="D63" s="28" t="str">
        <f>INDEX('[1]Component wise inventories'!H$2:H$170,MATCH($A63,'[1]Component wise inventories'!$A$2:$A$170,0))</f>
        <v>Glued laminated timber, UF bonded, dry area</v>
      </c>
      <c r="E63" s="28">
        <f>INDEX('[1]Component wise inventories'!I$2:I$170,MATCH($A63,'[1]Component wise inventories'!$A$2:$A$170,0))</f>
        <v>470</v>
      </c>
      <c r="F63" s="28">
        <f t="shared" ref="F63" si="47">E63</f>
        <v>470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0.44600000000000001</v>
      </c>
      <c r="I63" s="28">
        <f>B63*F63*H63*B$1/C63/B$1*K63</f>
        <v>2.51544E-2</v>
      </c>
      <c r="J63" s="28">
        <f t="shared" ref="J63" si="48">F63*B63*B$5*B$1/C63/1000</f>
        <v>2.9271599999999993</v>
      </c>
      <c r="K63" s="69">
        <v>0.12</v>
      </c>
    </row>
    <row r="64" spans="1:11" x14ac:dyDescent="0.25">
      <c r="A64" s="2" t="s">
        <v>141</v>
      </c>
      <c r="B64" s="2">
        <v>0.08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Glued laminated timber, UF bonded, dry area</v>
      </c>
      <c r="E64" s="28">
        <f>INDEX('[1]Component wise inventories'!I$2:I$170,MATCH($A64,'[1]Component wise inventories'!$A$2:$A$170,0))</f>
        <v>470</v>
      </c>
      <c r="F64" s="28">
        <f>E64</f>
        <v>470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0.44600000000000001</v>
      </c>
      <c r="I64" s="28">
        <f>B64*F64*H64*B$1/C64/B$1*K64</f>
        <v>4.4718933333333329E-2</v>
      </c>
      <c r="J64" s="28">
        <f>F64*B64*B$5*B$1/C64/1000</f>
        <v>7.8057600000000003</v>
      </c>
      <c r="K64" s="69">
        <v>0.08</v>
      </c>
    </row>
    <row r="65" spans="1:11" x14ac:dyDescent="0.25">
      <c r="A65" s="70" t="s">
        <v>251</v>
      </c>
      <c r="B65" s="2">
        <v>0.08</v>
      </c>
      <c r="C65" s="28">
        <f>INDEX('[1]Component wise inventories'!B$2:B$170,MATCH($A65,'[1]Component wise inventories'!$A$2:$A$170,0))</f>
        <v>30</v>
      </c>
      <c r="D65" s="28" t="str">
        <f>INDEX('[1]Component wise inventories'!H$2:H$170,MATCH($A65,'[1]Component wise inventories'!$A$2:$A$170,0))</f>
        <v>rockwool</v>
      </c>
      <c r="E65" s="28" t="str">
        <f>INDEX('[1]Component wise inventories'!I$2:I$170,MATCH($A65,'[1]Component wise inventories'!$A$2:$A$170,0))</f>
        <v xml:space="preserve">32-160 </v>
      </c>
      <c r="F65" s="28">
        <v>60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1.1299999999999999</v>
      </c>
      <c r="I65" s="28">
        <f>B65*F65*H65*B$1/C65/B$1*K65</f>
        <v>0.16633599999999998</v>
      </c>
      <c r="J65" s="28">
        <f>F65*B65*B$5*B$1/C65/1000</f>
        <v>0.99647999999999992</v>
      </c>
      <c r="K65" s="69">
        <v>0.92</v>
      </c>
    </row>
    <row r="66" spans="1:11" x14ac:dyDescent="0.25">
      <c r="A66" s="2" t="s">
        <v>142</v>
      </c>
      <c r="B66" s="2">
        <v>0.3</v>
      </c>
      <c r="C66" s="28">
        <f>INDEX('[1]Component wise inventories'!B$2:B$170,MATCH($A66,'[1]Component wise inventories'!$A$2:$A$170,0))</f>
        <v>30</v>
      </c>
      <c r="D66" s="28" t="str">
        <f>INDEX('[1]Component wise inventories'!H$2:H$170,MATCH($A66,'[1]Component wise inventories'!$A$2:$A$170,0))</f>
        <v>Glued laminated timber, UF bonded, dry area</v>
      </c>
      <c r="E66" s="28">
        <f>INDEX('[1]Component wise inventories'!I$2:I$170,MATCH($A66,'[1]Component wise inventories'!$A$2:$A$170,0))</f>
        <v>470</v>
      </c>
      <c r="F66" s="28">
        <f>E66</f>
        <v>470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0.44600000000000001</v>
      </c>
      <c r="I66" s="28">
        <f>B66*F66*H66*B$1/C66/B$1*K66</f>
        <v>0.20962000000000003</v>
      </c>
      <c r="J66" s="28">
        <f>F66*B66*B$5*B$1/C66/1000</f>
        <v>29.271599999999999</v>
      </c>
      <c r="K66" s="69">
        <v>0.1</v>
      </c>
    </row>
    <row r="67" spans="1:11" x14ac:dyDescent="0.25">
      <c r="A67" s="70" t="s">
        <v>269</v>
      </c>
      <c r="B67" s="2">
        <v>0.3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cellulose fibers</v>
      </c>
      <c r="E67" s="28" t="str">
        <f>INDEX('[1]Component wise inventories'!I$2:I$170,MATCH($A67,'[1]Component wise inventories'!$A$2:$A$170,0))</f>
        <v xml:space="preserve">35-60 </v>
      </c>
      <c r="F67" s="28">
        <v>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0.25700000000000001</v>
      </c>
      <c r="I67" s="28">
        <f>B67*F67*H67*B$1/C67/B$1*K67</f>
        <v>5.7825000000000001E-2</v>
      </c>
      <c r="J67" s="28">
        <f>F67*B67*B$5*B$1/C67/1000</f>
        <v>1.5569999999999999</v>
      </c>
      <c r="K67" s="69">
        <v>0.9</v>
      </c>
    </row>
    <row r="68" spans="1:11" x14ac:dyDescent="0.25">
      <c r="I68" s="68">
        <f>SUM(I58:I66)</f>
        <v>2.0407519999999999</v>
      </c>
    </row>
    <row r="69" spans="1:11" x14ac:dyDescent="0.25">
      <c r="A69" s="11" t="s">
        <v>127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144</v>
      </c>
      <c r="B71" s="2">
        <v>0.2</v>
      </c>
      <c r="C71" s="28">
        <f>INDEX('[1]Component wise inventories'!B$2:B$170,MATCH($A71,'[1]Component wise inventories'!$A$2:$A$170,0))</f>
        <v>60</v>
      </c>
      <c r="D71" s="28" t="str">
        <f>INDEX('[1]Component wise inventories'!H$2:H$170,MATCH($A71,'[1]Component wise inventories'!$A$2:$A$170,0))</f>
        <v>civil engineering concrete (without reinforcement)</v>
      </c>
      <c r="E71" s="28">
        <f>INDEX('[1]Component wise inventories'!I$2:I$170,MATCH($A71,'[1]Component wise inventories'!$A$2:$A$170,0))</f>
        <v>2350</v>
      </c>
      <c r="F71" s="28">
        <f>E71</f>
        <v>2350</v>
      </c>
      <c r="G71" s="28" t="str">
        <f>INDEX('[1]Component wise inventories'!J$2:J$170,MATCH($A71,'[1]Component wise inventories'!$A$2:$A$170,0))</f>
        <v xml:space="preserve">kg </v>
      </c>
      <c r="H71" s="28">
        <f>INDEX('[1]Component wise inventories'!K$2:K$170,MATCH($A71,'[1]Component wise inventories'!$A$2:$A$170,0))</f>
        <v>1.4E-2</v>
      </c>
      <c r="I71" s="28">
        <f t="shared" ref="I71:I72" si="49">B71*F71*H71*B$1/C71/B$1</f>
        <v>0.10966666666666666</v>
      </c>
      <c r="J71" s="28">
        <f>F71*B71*B$5*B$1/C71/1000</f>
        <v>48.786000000000001</v>
      </c>
    </row>
    <row r="72" spans="1:11" x14ac:dyDescent="0.25">
      <c r="A72" s="2" t="s">
        <v>145</v>
      </c>
      <c r="B72" s="2">
        <v>0.38</v>
      </c>
      <c r="C72" s="28">
        <f>INDEX('[1]Component wise inventories'!B$2:B$170,MATCH($A72,'[1]Component wise inventories'!$A$2:$A$170,0))</f>
        <v>60</v>
      </c>
      <c r="D72" s="28" t="str">
        <f>INDEX('[1]Component wise inventories'!H$2:H$170,MATCH($A72,'[1]Component wise inventories'!$A$2:$A$170,0))</f>
        <v>foam glass</v>
      </c>
      <c r="E72" s="71">
        <v>130</v>
      </c>
      <c r="F72" s="28">
        <v>110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1.17</v>
      </c>
      <c r="I72" s="28">
        <f t="shared" si="49"/>
        <v>0.81509999999999982</v>
      </c>
      <c r="J72" s="28">
        <f>F72*B72*B$5*B$1/C72/1000</f>
        <v>4.3388399999999994</v>
      </c>
    </row>
    <row r="73" spans="1:11" x14ac:dyDescent="0.25">
      <c r="A73" s="2" t="s">
        <v>138</v>
      </c>
      <c r="B73" s="2">
        <v>2.5000000000000001E-2</v>
      </c>
      <c r="C73" s="28">
        <f>INDEX('[1]Component wise inventories'!B$2:B$170,MATCH($A73,'[1]Component wise inventories'!$A$2:$A$170,0))</f>
        <v>60</v>
      </c>
      <c r="D73" s="28" t="str">
        <f>INDEX('[1]Component wise inventories'!H$2:H$170,MATCH($A73,'[1]Component wise inventories'!$A$2:$A$170,0))</f>
        <v>Lime-cement/cement-lime plaster</v>
      </c>
      <c r="E73" s="28">
        <f>INDEX('[1]Component wise inventories'!I$2:I$170,MATCH($A73,'[1]Component wise inventories'!$A$2:$A$170,0))</f>
        <v>1550</v>
      </c>
      <c r="F73" s="28">
        <v>1500</v>
      </c>
      <c r="G73" s="28" t="str">
        <f>INDEX('[1]Component wise inventories'!J$2:J$170,MATCH($A73,'[1]Component wise inventories'!$A$2:$A$170,0))</f>
        <v xml:space="preserve">kg </v>
      </c>
      <c r="H73" s="28">
        <f>INDEX('[1]Component wise inventories'!K$2:K$170,MATCH($A73,'[1]Component wise inventories'!$A$2:$A$170,0))</f>
        <v>0.247</v>
      </c>
      <c r="I73" s="28">
        <f>B73*F73*H73*B$1/C73/B$1</f>
        <v>0.15437499999999998</v>
      </c>
      <c r="J73" s="28">
        <f t="shared" ref="J73" si="50">F73*B73*B$5*B$1/C73/1000</f>
        <v>3.8925000000000001</v>
      </c>
    </row>
    <row r="74" spans="1:11" x14ac:dyDescent="0.25">
      <c r="I74" s="68">
        <f>SUM(I71:I73)</f>
        <v>1.0791416666666664</v>
      </c>
    </row>
    <row r="75" spans="1:11" x14ac:dyDescent="0.25">
      <c r="A75" s="11" t="s">
        <v>127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132</v>
      </c>
      <c r="B77" s="2">
        <v>2.5000000000000001E-2</v>
      </c>
      <c r="C77" s="28">
        <f>INDEX('[1]Component wise inventories'!B$2:B$170,MATCH($A77,'[1]Component wise inventories'!$A$2:$A$170,0))</f>
        <v>60</v>
      </c>
      <c r="D77" s="28" t="str">
        <f>INDEX('[1]Component wise inventories'!H$2:H$170,MATCH($A77,'[1]Component wise inventories'!$A$2:$A$170,0))</f>
        <v>gypsum fiber board</v>
      </c>
      <c r="E77" s="28">
        <f>INDEX('[1]Component wise inventories'!I$2:I$170,MATCH($A77,'[1]Component wise inventories'!$A$2:$A$170,0))</f>
        <v>1200</v>
      </c>
      <c r="F77" s="28">
        <f>E77</f>
        <v>1200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0.53700000000000003</v>
      </c>
      <c r="I77" s="28">
        <f t="shared" ref="I77" si="51">B77*F77*H77*B$1/C77/B$1</f>
        <v>0.26850000000000002</v>
      </c>
      <c r="J77" s="28">
        <f>F77*B77*B$5*B$1/C77/1000</f>
        <v>3.1139999999999999</v>
      </c>
    </row>
    <row r="78" spans="1:11" x14ac:dyDescent="0.25">
      <c r="A78" s="2" t="s">
        <v>146</v>
      </c>
      <c r="B78" s="2">
        <v>0.12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Glued laminated timber, UF bonded, dry area</v>
      </c>
      <c r="E78" s="28">
        <f>INDEX('[1]Component wise inventories'!I$2:I$170,MATCH($A78,'[1]Component wise inventories'!$A$2:$A$170,0))</f>
        <v>470</v>
      </c>
      <c r="F78" s="28">
        <f t="shared" ref="F78" si="52">E78</f>
        <v>470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0.44600000000000001</v>
      </c>
      <c r="I78" s="28">
        <f>B78*F78*H78*B$1/C78/B$1*K78</f>
        <v>6.7078399999999996E-2</v>
      </c>
      <c r="J78" s="28">
        <f t="shared" ref="J78" si="53">F78*B78*B$5*B$1/C78/1000</f>
        <v>11.708639999999997</v>
      </c>
      <c r="K78" s="69">
        <v>0.08</v>
      </c>
    </row>
    <row r="79" spans="1:11" x14ac:dyDescent="0.25">
      <c r="A79" s="70" t="s">
        <v>251</v>
      </c>
      <c r="B79" s="2">
        <v>0.12</v>
      </c>
      <c r="C79" s="28">
        <f>INDEX('[1]Component wise inventories'!B$2:B$170,MATCH($A79,'[1]Component wise inventories'!$A$2:$A$170,0))</f>
        <v>30</v>
      </c>
      <c r="D79" s="28" t="str">
        <f>INDEX('[1]Component wise inventories'!H$2:H$170,MATCH($A79,'[1]Component wise inventories'!$A$2:$A$170,0))</f>
        <v>rockwool</v>
      </c>
      <c r="E79" s="28" t="str">
        <f>INDEX('[1]Component wise inventories'!I$2:I$170,MATCH($A79,'[1]Component wise inventories'!$A$2:$A$170,0))</f>
        <v xml:space="preserve">32-160 </v>
      </c>
      <c r="F79" s="28">
        <v>60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1.1299999999999999</v>
      </c>
      <c r="I79" s="28">
        <f>B79*F79*H79*B$1/C79/B$1*K79</f>
        <v>0.249504</v>
      </c>
      <c r="J79" s="28">
        <f>F79*B79*B$5*B$1/C79/1000</f>
        <v>1.4947199999999998</v>
      </c>
      <c r="K79" s="69">
        <v>0.92</v>
      </c>
    </row>
    <row r="80" spans="1:11" x14ac:dyDescent="0.25">
      <c r="I80" s="68">
        <f>SUM(I76:I79)</f>
        <v>0.5850824</v>
      </c>
    </row>
    <row r="81" spans="1:11" x14ac:dyDescent="0.25">
      <c r="A81" s="11" t="s">
        <v>127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144</v>
      </c>
      <c r="B83" s="2">
        <v>0.18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civil engineering concrete (without reinforcement)</v>
      </c>
      <c r="E83" s="28">
        <f>INDEX('[1]Component wise inventories'!I$2:I$170,MATCH($A83,'[1]Component wise inventories'!$A$2:$A$170,0))</f>
        <v>2350</v>
      </c>
      <c r="F83" s="28">
        <f>E83</f>
        <v>2350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1.4E-2</v>
      </c>
      <c r="I83" s="28">
        <f t="shared" ref="I83" si="54">B83*F83*H83*B$1/C83/B$1</f>
        <v>9.8699999999999996E-2</v>
      </c>
      <c r="J83" s="28">
        <f>F83*B83*B$5*B$1/C83/1000</f>
        <v>43.907400000000003</v>
      </c>
    </row>
    <row r="84" spans="1:11" x14ac:dyDescent="0.25">
      <c r="C84" s="28"/>
      <c r="D84" s="28"/>
      <c r="E84" s="28"/>
      <c r="F84" s="28"/>
      <c r="G84" s="28"/>
      <c r="H84" s="28"/>
      <c r="I84" s="68">
        <f>SUM(I81:I83)</f>
        <v>9.8699999999999996E-2</v>
      </c>
      <c r="J84" s="28"/>
    </row>
    <row r="85" spans="1:11" x14ac:dyDescent="0.25">
      <c r="A85" s="11" t="s">
        <v>127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128</v>
      </c>
      <c r="B87" s="2">
        <v>3.0000000000000001E-3</v>
      </c>
      <c r="C87" s="28">
        <f>INDEX('[1]Component wise inventories'!B$2:B$170,MATCH($A87,'[1]Component wise inventories'!$A$2:$A$170,0))</f>
        <v>60</v>
      </c>
      <c r="D87" s="28" t="str">
        <f>INDEX('[1]Component wise inventories'!H$2:H$170,MATCH($A87,'[1]Component wise inventories'!$A$2:$A$170,0))</f>
        <v>Bitumen emulsion, 1 coat</v>
      </c>
      <c r="E87" s="28">
        <f>INDEX('[1]Component wise inventories'!I$2:I$170,MATCH($A87,'[1]Component wise inventories'!$A$2:$A$170,0))</f>
        <v>0.25</v>
      </c>
      <c r="F87" s="28">
        <f>E87</f>
        <v>0.25</v>
      </c>
      <c r="G87" s="28" t="str">
        <f>INDEX('[1]Component wise inventories'!J$2:J$170,MATCH($A87,'[1]Component wise inventories'!$A$2:$A$170,0))</f>
        <v xml:space="preserve">m2 </v>
      </c>
      <c r="H87" s="28">
        <f>INDEX('[1]Component wise inventories'!K$2:K$170,MATCH($A87,'[1]Component wise inventories'!$A$2:$A$170,0))</f>
        <v>0.70599999999999996</v>
      </c>
      <c r="I87" s="28">
        <f t="shared" ref="I87" si="55">B87*F87*H87*B$1/C87/B$1</f>
        <v>8.8250000000000011E-6</v>
      </c>
      <c r="J87" s="28">
        <f>F87*B87*B$5*B$1/C87/1000</f>
        <v>7.7850000000000008E-5</v>
      </c>
    </row>
    <row r="88" spans="1:11" x14ac:dyDescent="0.25">
      <c r="A88" s="2" t="s">
        <v>147</v>
      </c>
      <c r="B88" s="2">
        <v>0.22</v>
      </c>
      <c r="C88" s="28">
        <f>INDEX('[1]Component wise inventories'!B$2:B$170,MATCH($A88,'[1]Component wise inventories'!$A$2:$A$170,0))</f>
        <v>60</v>
      </c>
      <c r="D88" s="28" t="str">
        <f>INDEX('[1]Component wise inventories'!H$2:H$170,MATCH($A88,'[1]Component wise inventories'!$A$2:$A$170,0))</f>
        <v>'plywood production' (kilogram, RER, None)</v>
      </c>
      <c r="E88" s="28">
        <f>INDEX('[1]Component wise inventories'!I$2:I$170,MATCH($A88,'[1]Component wise inventories'!$A$2:$A$170,0))</f>
        <v>500</v>
      </c>
      <c r="F88" s="28">
        <f t="shared" ref="F88" si="56">E88</f>
        <v>500</v>
      </c>
      <c r="G88" s="28" t="str">
        <f>INDEX('[1]Component wise inventories'!J$2:J$170,MATCH($A88,'[1]Component wise inventories'!$A$2:$A$170,0))</f>
        <v xml:space="preserve">kg </v>
      </c>
      <c r="H88" s="28">
        <f>INDEX('[1]Component wise inventories'!K$2:K$170,MATCH($A88,'[1]Component wise inventories'!$A$2:$A$170,0))</f>
        <v>0.17</v>
      </c>
      <c r="I88" s="28">
        <f>B88*F88*H88*B$1/C88/B$1*K88</f>
        <v>6.2333333333333345E-2</v>
      </c>
      <c r="J88" s="28">
        <f t="shared" ref="J88" si="57">F88*B88*B$5*B$1/C88/1000</f>
        <v>11.417999999999999</v>
      </c>
      <c r="K88" s="69">
        <v>0.2</v>
      </c>
    </row>
    <row r="89" spans="1:11" x14ac:dyDescent="0.25">
      <c r="A89" s="70" t="s">
        <v>251</v>
      </c>
      <c r="B89" s="2">
        <v>0.22</v>
      </c>
      <c r="C89" s="28">
        <f>INDEX('[1]Component wise inventories'!B$2:B$170,MATCH($A89,'[1]Component wise inventories'!$A$2:$A$170,0))</f>
        <v>30</v>
      </c>
      <c r="D89" s="28" t="str">
        <f>INDEX('[1]Component wise inventories'!H$2:H$170,MATCH($A89,'[1]Component wise inventories'!$A$2:$A$170,0))</f>
        <v>rockwool</v>
      </c>
      <c r="E89" s="28" t="str">
        <f>INDEX('[1]Component wise inventories'!I$2:I$170,MATCH($A89,'[1]Component wise inventories'!$A$2:$A$170,0))</f>
        <v xml:space="preserve">32-160 </v>
      </c>
      <c r="F89" s="28">
        <v>60</v>
      </c>
      <c r="G89" s="28" t="str">
        <f>INDEX('[1]Component wise inventories'!J$2:J$170,MATCH($A89,'[1]Component wise inventories'!$A$2:$A$170,0))</f>
        <v xml:space="preserve">kg </v>
      </c>
      <c r="H89" s="28">
        <f>INDEX('[1]Component wise inventories'!K$2:K$170,MATCH($A89,'[1]Component wise inventories'!$A$2:$A$170,0))</f>
        <v>1.1299999999999999</v>
      </c>
      <c r="I89" s="28">
        <f>B89*F89*H89*B$1/C89/B$1*K89</f>
        <v>0.39776</v>
      </c>
      <c r="J89" s="28">
        <f t="shared" ref="J89" si="58">F89*B89*B$5*B$1/C89/1000</f>
        <v>2.7403199999999996</v>
      </c>
      <c r="K89" s="69">
        <v>0.8</v>
      </c>
    </row>
    <row r="90" spans="1:11" x14ac:dyDescent="0.25">
      <c r="A90" s="2" t="s">
        <v>148</v>
      </c>
      <c r="B90" s="2">
        <v>0.06</v>
      </c>
      <c r="C90" s="28">
        <f>INDEX('[1]Component wise inventories'!B$2:B$170,MATCH($A90,'[1]Component wise inventories'!$A$2:$A$170,0))</f>
        <v>60</v>
      </c>
      <c r="D90" s="28" t="str">
        <f>INDEX('[1]Component wise inventories'!H$2:H$170,MATCH($A90,'[1]Component wise inventories'!$A$2:$A$170,0))</f>
        <v>broken gravel</v>
      </c>
      <c r="E90" s="28">
        <f>INDEX('[1]Component wise inventories'!I$2:I$170,MATCH($A90,'[1]Component wise inventories'!$A$2:$A$170,0))</f>
        <v>2000</v>
      </c>
      <c r="F90" s="28">
        <f>E90</f>
        <v>2000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1.2999999999999999E-2</v>
      </c>
      <c r="I90" s="28">
        <f t="shared" ref="I90" si="59">B90*F90*H90*B$1/C90/B$1</f>
        <v>2.5999999999999999E-2</v>
      </c>
      <c r="J90" s="28">
        <f>F90*B90*B$5*B$1/C90/1000</f>
        <v>12.456</v>
      </c>
    </row>
    <row r="91" spans="1:11" x14ac:dyDescent="0.25">
      <c r="A91" s="2" t="s">
        <v>132</v>
      </c>
      <c r="B91" s="2">
        <v>1.2500000000000001E-2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gypsum fiber board</v>
      </c>
      <c r="E91" s="28">
        <f>INDEX('[1]Component wise inventories'!I$2:I$170,MATCH($A91,'[1]Component wise inventories'!$A$2:$A$170,0))</f>
        <v>1200</v>
      </c>
      <c r="F91" s="28">
        <f t="shared" ref="F91" si="60">E91</f>
        <v>1200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0.53700000000000003</v>
      </c>
      <c r="I91" s="28">
        <f>B91*F91*H91*B$1/C91/B$1</f>
        <v>0.13425000000000001</v>
      </c>
      <c r="J91" s="28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8">
        <f>INDEX('[1]Component wise inventories'!B$2:B$170,MATCH($A92,'[1]Component wise inventories'!$A$2:$A$170,0))</f>
        <v>30</v>
      </c>
      <c r="D92" s="28" t="str">
        <f>INDEX('[1]Component wise inventories'!H$2:H$170,MATCH($A92,'[1]Component wise inventories'!$A$2:$A$170,0))</f>
        <v>Polyethylene fleece (PE)</v>
      </c>
      <c r="E92" s="28">
        <f>INDEX('[1]Component wise inventories'!I$2:I$170,MATCH($A92,'[1]Component wise inventories'!$A$2:$A$170,0))</f>
        <v>920</v>
      </c>
      <c r="F92" s="28">
        <f>E92</f>
        <v>920</v>
      </c>
      <c r="G92" s="28" t="str">
        <f>INDEX('[1]Component wise inventories'!J$2:J$170,MATCH($A92,'[1]Component wise inventories'!$A$2:$A$170,0))</f>
        <v xml:space="preserve">kg </v>
      </c>
      <c r="H92" s="28">
        <f>INDEX('[1]Component wise inventories'!K$2:K$170,MATCH($A92,'[1]Component wise inventories'!$A$2:$A$170,0))</f>
        <v>3.0895000000000001</v>
      </c>
      <c r="I92" s="28">
        <f t="shared" ref="I92" si="62">B92*F92*H92*B$1/C92/B$1</f>
        <v>0.23686166666666669</v>
      </c>
      <c r="J92" s="28">
        <f>F92*B92*B$5*B$1/C92/1000</f>
        <v>0.47748000000000007</v>
      </c>
    </row>
    <row r="93" spans="1:11" x14ac:dyDescent="0.25">
      <c r="A93" s="2" t="s">
        <v>133</v>
      </c>
      <c r="B93" s="2">
        <v>0.01</v>
      </c>
      <c r="C93" s="28">
        <f>INDEX('[1]Component wise inventories'!B$2:B$170,MATCH($A93,'[1]Component wise inventories'!$A$2:$A$170,0))</f>
        <v>60</v>
      </c>
      <c r="D93" s="28" t="str">
        <f>INDEX('[1]Component wise inventories'!H$2:H$170,MATCH($A93,'[1]Component wise inventories'!$A$2:$A$170,0))</f>
        <v>Lime-cement/cement-lime plaster</v>
      </c>
      <c r="E93" s="28">
        <f>INDEX('[1]Component wise inventories'!I$2:I$170,MATCH($A93,'[1]Component wise inventories'!$A$2:$A$170,0))</f>
        <v>1550</v>
      </c>
      <c r="F93" s="28">
        <f t="shared" ref="F93" si="63">E93</f>
        <v>1550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0.247</v>
      </c>
      <c r="I93" s="28">
        <f>B93*F93*H93*B$1/C93/B$1</f>
        <v>6.3808333333333328E-2</v>
      </c>
      <c r="J93" s="28">
        <f t="shared" ref="J93" si="64">F93*B93*B$5*B$1/C93/1000</f>
        <v>1.6088999999999998</v>
      </c>
    </row>
    <row r="94" spans="1:11" x14ac:dyDescent="0.25">
      <c r="A94" s="2" t="s">
        <v>149</v>
      </c>
      <c r="B94" s="2">
        <v>0.1</v>
      </c>
      <c r="C94" s="28">
        <f>INDEX('[1]Component wise inventories'!B$2:B$170,MATCH($A94,'[1]Component wise inventories'!$A$2:$A$170,0))</f>
        <v>30</v>
      </c>
      <c r="D94" s="28" t="str">
        <f>INDEX('[1]Component wise inventories'!H$2:H$170,MATCH($A94,'[1]Component wise inventories'!$A$2:$A$170,0))</f>
        <v>Glued laminated timber, UF bonded, dry area</v>
      </c>
      <c r="E94" s="28">
        <f>INDEX('[1]Component wise inventories'!I$2:I$170,MATCH($A94,'[1]Component wise inventories'!$A$2:$A$170,0))</f>
        <v>470</v>
      </c>
      <c r="F94" s="28">
        <f>E94</f>
        <v>470</v>
      </c>
      <c r="G94" s="28" t="str">
        <f>INDEX('[1]Component wise inventories'!J$2:J$170,MATCH($A94,'[1]Component wise inventories'!$A$2:$A$170,0))</f>
        <v xml:space="preserve">kg </v>
      </c>
      <c r="H94" s="28">
        <f>INDEX('[1]Component wise inventories'!K$2:K$170,MATCH($A94,'[1]Component wise inventories'!$A$2:$A$170,0))</f>
        <v>0.44600000000000001</v>
      </c>
      <c r="I94" s="28">
        <f t="shared" ref="I94" si="65">B94*F94*H94*B$1/C94/B$1</f>
        <v>0.69873333333333332</v>
      </c>
      <c r="J94" s="28">
        <f>F94*B94*B$5*B$1/C94/1000</f>
        <v>9.7571999999999992</v>
      </c>
    </row>
    <row r="95" spans="1:11" x14ac:dyDescent="0.25">
      <c r="A95" s="2" t="s">
        <v>150</v>
      </c>
      <c r="B95" s="2">
        <v>0.24</v>
      </c>
      <c r="C95" s="28">
        <f>INDEX('[1]Component wise inventories'!B$2:B$170,MATCH($A95,'[1]Component wise inventories'!$A$2:$A$170,0))</f>
        <v>30</v>
      </c>
      <c r="D95" s="28" t="str">
        <f>INDEX('[1]Component wise inventories'!H$2:H$170,MATCH($A95,'[1]Component wise inventories'!$A$2:$A$170,0))</f>
        <v>Glued laminated timber, UF bonded, dry area</v>
      </c>
      <c r="E95" s="28">
        <f>INDEX('[1]Component wise inventories'!I$2:I$170,MATCH($A95,'[1]Component wise inventories'!$A$2:$A$170,0))</f>
        <v>470</v>
      </c>
      <c r="F95" s="28">
        <f t="shared" ref="F95" si="66">E95</f>
        <v>470</v>
      </c>
      <c r="G95" s="28" t="str">
        <f>INDEX('[1]Component wise inventories'!J$2:J$170,MATCH($A95,'[1]Component wise inventories'!$A$2:$A$170,0))</f>
        <v xml:space="preserve">kg </v>
      </c>
      <c r="H95" s="28">
        <f>INDEX('[1]Component wise inventories'!K$2:K$170,MATCH($A95,'[1]Component wise inventories'!$A$2:$A$170,0))</f>
        <v>0.44600000000000001</v>
      </c>
      <c r="I95" s="28">
        <f>B95*F95*H95*B$1/C95/B$1*K95</f>
        <v>0.13415679999999999</v>
      </c>
      <c r="J95" s="28">
        <f t="shared" ref="J95" si="67">F95*B95*B$5*B$1/C95/1000</f>
        <v>23.417279999999995</v>
      </c>
      <c r="K95" s="69">
        <v>0.08</v>
      </c>
    </row>
    <row r="96" spans="1:11" x14ac:dyDescent="0.25">
      <c r="A96" s="72" t="s">
        <v>189</v>
      </c>
      <c r="B96" s="2">
        <v>0.24</v>
      </c>
      <c r="C96" s="28">
        <v>30</v>
      </c>
      <c r="D96" s="28" t="str">
        <f>INDEX('[1]Component wise inventories'!H$2:H$170,MATCH($A96,'[1]Component wise inventories'!$A$2:$A$170,0))</f>
        <v>glass wool</v>
      </c>
      <c r="E96" s="28">
        <f>INDEX('[1]Component wise inventories'!I$2:I$170,MATCH($A96,'[1]Component wise inventories'!$A$2:$A$170,0))</f>
        <v>50</v>
      </c>
      <c r="F96" s="28">
        <f t="shared" ref="F96:F97" si="68">E96</f>
        <v>50</v>
      </c>
      <c r="G96" s="28" t="str">
        <f>INDEX('[1]Component wise inventories'!J$2:J$170,MATCH($A96,'[1]Component wise inventories'!$A$2:$A$170,0))</f>
        <v xml:space="preserve">kg </v>
      </c>
      <c r="H96" s="28">
        <f>INDEX('[1]Component wise inventories'!K$2:K$170,MATCH($A96,'[1]Component wise inventories'!$A$2:$A$170,0))</f>
        <v>1.1299999999999999</v>
      </c>
      <c r="I96" s="28">
        <f>B96*F96*H96*B$1/C96/B$1*K96</f>
        <v>0.41583999999999999</v>
      </c>
      <c r="J96" s="28">
        <f t="shared" ref="J96:J98" si="69">F96*B96*B$5*B$1/C96/1000</f>
        <v>2.4911999999999996</v>
      </c>
      <c r="K96" s="69">
        <v>0.92</v>
      </c>
    </row>
    <row r="97" spans="1:11" x14ac:dyDescent="0.25">
      <c r="A97" s="2" t="s">
        <v>151</v>
      </c>
      <c r="B97" s="2">
        <v>0.35</v>
      </c>
      <c r="C97" s="28">
        <f>INDEX('[1]Component wise inventories'!B$2:B$170,MATCH($A97,'[1]Component wise inventories'!$A$2:$A$170,0))</f>
        <v>30</v>
      </c>
      <c r="D97" s="28" t="str">
        <f>INDEX('[1]Component wise inventories'!H$2:H$170,MATCH($A97,'[1]Component wise inventories'!$A$2:$A$170,0))</f>
        <v>Glued laminated timber, UF bonded, dry area</v>
      </c>
      <c r="E97" s="28">
        <f>INDEX('[1]Component wise inventories'!I$2:I$170,MATCH($A97,'[1]Component wise inventories'!$A$2:$A$170,0))</f>
        <v>470</v>
      </c>
      <c r="F97" s="28">
        <f t="shared" si="68"/>
        <v>470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0.44600000000000001</v>
      </c>
      <c r="I97" s="28">
        <f>B97*F97*H97*B$1/C97/B$1*K97</f>
        <v>0.24455666666666667</v>
      </c>
      <c r="J97" s="28">
        <f t="shared" si="69"/>
        <v>34.150199999999998</v>
      </c>
      <c r="K97" s="69">
        <v>0.1</v>
      </c>
    </row>
    <row r="98" spans="1:11" x14ac:dyDescent="0.25">
      <c r="A98" s="70" t="s">
        <v>269</v>
      </c>
      <c r="B98" s="2">
        <v>0.35</v>
      </c>
      <c r="C98" s="28">
        <v>30</v>
      </c>
      <c r="D98" s="28" t="str">
        <f>INDEX('[1]Component wise inventories'!H$2:H$170,MATCH($A98,'[1]Component wise inventories'!$A$2:$A$170,0))</f>
        <v>cellulose fibers</v>
      </c>
      <c r="E98" s="28" t="str">
        <f>INDEX('[1]Component wise inventories'!I$2:I$170,MATCH($A98,'[1]Component wise inventories'!$A$2:$A$170,0))</f>
        <v xml:space="preserve">35-60 </v>
      </c>
      <c r="F98" s="28">
        <v>50</v>
      </c>
      <c r="G98" s="28" t="str">
        <f>INDEX('[1]Component wise inventories'!J$2:J$170,MATCH($A98,'[1]Component wise inventories'!$A$2:$A$170,0))</f>
        <v xml:space="preserve">kg </v>
      </c>
      <c r="H98" s="28">
        <f>INDEX('[1]Component wise inventories'!K$2:K$170,MATCH($A98,'[1]Component wise inventories'!$A$2:$A$170,0))</f>
        <v>0.25700000000000001</v>
      </c>
      <c r="I98" s="28">
        <f>B98*F98*H98*B$1/C98/B$1*K98</f>
        <v>0.13492500000000002</v>
      </c>
      <c r="J98" s="28">
        <f t="shared" si="69"/>
        <v>3.633</v>
      </c>
      <c r="K98" s="69">
        <v>0.9</v>
      </c>
    </row>
    <row r="99" spans="1:11" x14ac:dyDescent="0.25">
      <c r="A99" s="2" t="s">
        <v>87</v>
      </c>
      <c r="B99" s="2">
        <v>2.0000000000000001E-4</v>
      </c>
      <c r="C99" s="28">
        <f>INDEX('[1]Component wise inventories'!B$2:B$170,MATCH($A99,'[1]Component wise inventories'!$A$2:$A$170,0))</f>
        <v>30</v>
      </c>
      <c r="D99" s="28" t="str">
        <f>INDEX('[1]Component wise inventories'!H$2:H$170,MATCH($A99,'[1]Component wise inventories'!$A$2:$A$170,0))</f>
        <v>Polyethylene fleece (PE)</v>
      </c>
      <c r="E99" s="28">
        <f>INDEX('[1]Component wise inventories'!I$2:I$170,MATCH($A99,'[1]Component wise inventories'!$A$2:$A$170,0))</f>
        <v>920</v>
      </c>
      <c r="F99" s="28">
        <f t="shared" ref="F99" si="70">E99</f>
        <v>920</v>
      </c>
      <c r="G99" s="28" t="str">
        <f>INDEX('[1]Component wise inventories'!J$2:J$170,MATCH($A99,'[1]Component wise inventories'!$A$2:$A$170,0))</f>
        <v xml:space="preserve">kg </v>
      </c>
      <c r="H99" s="28">
        <f>INDEX('[1]Component wise inventories'!K$2:K$170,MATCH($A99,'[1]Component wise inventories'!$A$2:$A$170,0))</f>
        <v>3.0895000000000001</v>
      </c>
      <c r="I99" s="28">
        <f>B99*F99*H99*B$1/C99/B$1</f>
        <v>1.8948933333333331E-2</v>
      </c>
      <c r="J99" s="28">
        <f t="shared" ref="J99" si="71">F99*B99*B$5*B$1/C99/1000</f>
        <v>3.81984E-2</v>
      </c>
    </row>
    <row r="100" spans="1:11" x14ac:dyDescent="0.25">
      <c r="I100" s="68">
        <f>SUM(I87:I99)</f>
        <v>2.5681828916666665</v>
      </c>
    </row>
    <row r="101" spans="1:11" x14ac:dyDescent="0.25">
      <c r="A101" s="11" t="s">
        <v>127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143</v>
      </c>
      <c r="B103" s="2">
        <v>1.7999999999999999E-2</v>
      </c>
      <c r="C103" s="28">
        <f>INDEX('[1]Component wise inventories'!B$2:B$170,MATCH($A103,'[1]Component wise inventories'!$A$2:$A$170,0))</f>
        <v>30</v>
      </c>
      <c r="D103" s="28" t="str">
        <f>INDEX('[1]Component wise inventories'!H$2:H$170,MATCH($A103,'[1]Component wise inventories'!$A$2:$A$170,0))</f>
        <v>Medium density fibreboard (MDF), UF bonded</v>
      </c>
      <c r="E103" s="28">
        <f>INDEX('[1]Component wise inventories'!I$2:I$170,MATCH($A103,'[1]Component wise inventories'!$A$2:$A$170,0))</f>
        <v>685</v>
      </c>
      <c r="F103" s="28">
        <f>E103</f>
        <v>685</v>
      </c>
      <c r="G103" s="28" t="str">
        <f>INDEX('[1]Component wise inventories'!J$2:J$170,MATCH($A103,'[1]Component wise inventories'!$A$2:$A$170,0))</f>
        <v xml:space="preserve">kg </v>
      </c>
      <c r="H103" s="28">
        <f>INDEX('[1]Component wise inventories'!K$2:K$170,MATCH($A103,'[1]Component wise inventories'!$A$2:$A$170,0))</f>
        <v>1.04</v>
      </c>
      <c r="I103" s="28">
        <f t="shared" ref="I103:I104" si="72">B103*F103*H103*B$1/C103/B$1</f>
        <v>0.42743999999999993</v>
      </c>
      <c r="J103" s="28">
        <f>F103*B103*B$5*B$1/C103/1000</f>
        <v>2.5597079999999997</v>
      </c>
    </row>
    <row r="104" spans="1:11" x14ac:dyDescent="0.25">
      <c r="A104" s="2" t="s">
        <v>148</v>
      </c>
      <c r="B104" s="2">
        <v>0.03</v>
      </c>
      <c r="C104" s="28">
        <f>INDEX('[1]Component wise inventories'!B$2:B$170,MATCH($A104,'[1]Component wise inventories'!$A$2:$A$170,0))</f>
        <v>60</v>
      </c>
      <c r="D104" s="28" t="str">
        <f>INDEX('[1]Component wise inventories'!H$2:H$170,MATCH($A104,'[1]Component wise inventories'!$A$2:$A$170,0))</f>
        <v>broken gravel</v>
      </c>
      <c r="E104" s="28">
        <f>INDEX('[1]Component wise inventories'!I$2:I$170,MATCH($A104,'[1]Component wise inventories'!$A$2:$A$170,0))</f>
        <v>2000</v>
      </c>
      <c r="F104" s="28">
        <f>E104</f>
        <v>2000</v>
      </c>
      <c r="G104" s="28" t="str">
        <f>INDEX('[1]Component wise inventories'!J$2:J$170,MATCH($A104,'[1]Component wise inventories'!$A$2:$A$170,0))</f>
        <v xml:space="preserve">kg </v>
      </c>
      <c r="H104" s="28">
        <f>INDEX('[1]Component wise inventories'!K$2:K$170,MATCH($A104,'[1]Component wise inventories'!$A$2:$A$170,0))</f>
        <v>1.2999999999999999E-2</v>
      </c>
      <c r="I104" s="28">
        <f t="shared" si="72"/>
        <v>1.2999999999999999E-2</v>
      </c>
      <c r="J104" s="28">
        <f>F104*B104*B$5*B$1/C104/1000</f>
        <v>6.2279999999999998</v>
      </c>
    </row>
    <row r="105" spans="1:11" x14ac:dyDescent="0.25">
      <c r="A105" s="2" t="s">
        <v>152</v>
      </c>
      <c r="B105" s="2">
        <v>0.03</v>
      </c>
      <c r="C105" s="28">
        <f>INDEX('[1]Component wise inventories'!B$2:B$170,MATCH($A105,'[1]Component wise inventories'!$A$2:$A$170,0))</f>
        <v>30</v>
      </c>
      <c r="D105" s="28" t="str">
        <f>INDEX('[1]Component wise inventories'!H$2:H$170,MATCH($A105,'[1]Component wise inventories'!$A$2:$A$170,0))</f>
        <v>Glued laminated timber, UF bonded, dry area</v>
      </c>
      <c r="E105" s="28">
        <f>INDEX('[1]Component wise inventories'!I$2:I$170,MATCH($A105,'[1]Component wise inventories'!$A$2:$A$170,0))</f>
        <v>470</v>
      </c>
      <c r="F105" s="28">
        <f t="shared" ref="F105" si="73">E105</f>
        <v>470</v>
      </c>
      <c r="G105" s="28" t="str">
        <f>INDEX('[1]Component wise inventories'!J$2:J$170,MATCH($A105,'[1]Component wise inventories'!$A$2:$A$170,0))</f>
        <v xml:space="preserve">kg </v>
      </c>
      <c r="H105" s="28">
        <f>INDEX('[1]Component wise inventories'!K$2:K$170,MATCH($A105,'[1]Component wise inventories'!$A$2:$A$170,0))</f>
        <v>0.44600000000000001</v>
      </c>
      <c r="I105" s="28">
        <f>B105*F105*H105*B$1/C105/B$1*K105</f>
        <v>4.1924000000000003E-2</v>
      </c>
      <c r="J105" s="28">
        <f t="shared" ref="J105" si="74">F105*B105*B$5*B$1/C105/1000</f>
        <v>2.9271599999999993</v>
      </c>
      <c r="K105" s="69">
        <v>0.2</v>
      </c>
    </row>
    <row r="106" spans="1:11" x14ac:dyDescent="0.25">
      <c r="A106" s="70" t="s">
        <v>251</v>
      </c>
      <c r="B106" s="22">
        <v>0.03</v>
      </c>
      <c r="C106" s="28">
        <v>30</v>
      </c>
      <c r="D106" s="28" t="str">
        <f>INDEX('[1]Component wise inventories'!H$2:H$170,MATCH($A106,'[1]Component wise inventories'!$A$2:$A$170,0))</f>
        <v>rockwool</v>
      </c>
      <c r="E106" s="28" t="str">
        <f>INDEX('[1]Component wise inventories'!I$2:I$170,MATCH($A106,'[1]Component wise inventories'!$A$2:$A$170,0))</f>
        <v xml:space="preserve">32-160 </v>
      </c>
      <c r="F106" s="28">
        <v>60</v>
      </c>
      <c r="G106" s="28" t="str">
        <f>INDEX('[1]Component wise inventories'!J$2:J$170,MATCH($A106,'[1]Component wise inventories'!$A$2:$A$170,0))</f>
        <v xml:space="preserve">kg </v>
      </c>
      <c r="H106" s="28">
        <f>INDEX('[1]Component wise inventories'!K$2:K$170,MATCH($A106,'[1]Component wise inventories'!$A$2:$A$170,0))</f>
        <v>1.1299999999999999</v>
      </c>
      <c r="I106" s="28">
        <f>B106*F106*H106*B$1/C106/B$1*K106</f>
        <v>5.4240000000000003E-2</v>
      </c>
      <c r="J106" s="28">
        <f t="shared" ref="J106" si="75">F106*B106*B$5*B$1/C106/1000</f>
        <v>0.37367999999999996</v>
      </c>
      <c r="K106" s="69">
        <v>0.8</v>
      </c>
    </row>
    <row r="107" spans="1:11" x14ac:dyDescent="0.25">
      <c r="E107" s="73"/>
      <c r="I107" s="68">
        <f>SUM(I103:I105)</f>
        <v>0.48236399999999996</v>
      </c>
    </row>
    <row r="108" spans="1:11" x14ac:dyDescent="0.25">
      <c r="A108" s="11" t="s">
        <v>127</v>
      </c>
      <c r="B108" s="11" t="s">
        <v>153</v>
      </c>
      <c r="E108" s="73"/>
    </row>
    <row r="109" spans="1:11" x14ac:dyDescent="0.25">
      <c r="A109" s="2" t="s">
        <v>154</v>
      </c>
      <c r="B109" s="27">
        <v>0.05</v>
      </c>
      <c r="C109" s="28">
        <f>INDEX('[1]Component wise inventories'!B$2:B$170,MATCH($A109,'[1]Component wise inventories'!$A$2:$A$170,0))</f>
        <v>60</v>
      </c>
      <c r="D109" s="28" t="str">
        <f>INDEX('[1]Component wise inventories'!H$2:H$170,MATCH($A109,'[1]Component wise inventories'!$A$2:$A$170,0))</f>
        <v>reinforcement steel</v>
      </c>
      <c r="E109" s="74">
        <f>INDEX('[1]Component wise inventories'!I$2:I$170,MATCH($A109,'[1]Component wise inventories'!$A$2:$A$170,0))</f>
        <v>7850</v>
      </c>
      <c r="F109" s="28">
        <f>E109</f>
        <v>7850</v>
      </c>
      <c r="G109" s="28" t="str">
        <f>INDEX('[1]Component wise inventories'!J$2:J$170,MATCH($A109,'[1]Component wise inventories'!$A$2:$A$170,0))</f>
        <v xml:space="preserve">kg </v>
      </c>
      <c r="H109" s="28">
        <f>INDEX('[1]Component wise inventories'!K$2:K$170,MATCH($A109,'[1]Component wise inventories'!$A$2:$A$170,0))</f>
        <v>0.68200000000000005</v>
      </c>
      <c r="I109" s="28">
        <f>B109*F109*H109*B$1/C109/B$1*K109</f>
        <v>0.53537000000000001</v>
      </c>
      <c r="J109" s="28">
        <f>F109*B109*B$5*B$1/C109/1000</f>
        <v>40.741500000000002</v>
      </c>
      <c r="K109" s="69">
        <v>0.12</v>
      </c>
    </row>
    <row r="110" spans="1:11" x14ac:dyDescent="0.25">
      <c r="A110" s="22" t="s">
        <v>91</v>
      </c>
      <c r="B110" s="27">
        <v>0.05</v>
      </c>
      <c r="C110" s="28">
        <f>INDEX('[1]Component wise inventories'!B$2:B$170,MATCH($A110,'[1]Component wise inventories'!$A$2:$A$170,0))</f>
        <v>30</v>
      </c>
      <c r="D110" s="28" t="str">
        <f>INDEX('[1]Component wise inventories'!H$2:H$170,MATCH($A110,'[1]Component wise inventories'!$A$2:$A$170,0))</f>
        <v>sand</v>
      </c>
      <c r="E110" s="74">
        <f>INDEX('[1]Component wise inventories'!I$2:I$170,MATCH($A110,'[1]Component wise inventories'!$A$2:$A$170,0))</f>
        <v>2000</v>
      </c>
      <c r="F110" s="28">
        <f>E110</f>
        <v>2000</v>
      </c>
      <c r="G110" s="28" t="str">
        <f>INDEX('[1]Component wise inventories'!J$2:J$170,MATCH($A110,'[1]Component wise inventories'!$A$2:$A$170,0))</f>
        <v xml:space="preserve">kg </v>
      </c>
      <c r="H110" s="28">
        <f>INDEX('[1]Component wise inventories'!K$2:K$170,MATCH($A110,'[1]Component wise inventories'!$A$2:$A$170,0))</f>
        <v>1.4E-2</v>
      </c>
      <c r="I110" s="28">
        <f>B110*F110*H110*B$1/C110/B$1*K110</f>
        <v>4.1066666666666668E-2</v>
      </c>
      <c r="J110" s="28">
        <f>F110*B110*B$5*B$1/C110/1000</f>
        <v>20.76</v>
      </c>
      <c r="K110" s="69">
        <v>0.88</v>
      </c>
    </row>
    <row r="111" spans="1:11" x14ac:dyDescent="0.25">
      <c r="C111" s="28"/>
      <c r="D111" s="28"/>
      <c r="E111" s="74"/>
      <c r="F111" s="28"/>
      <c r="G111" s="28"/>
      <c r="H111" s="28"/>
      <c r="I111" s="68">
        <f>SUM(I108:I109)</f>
        <v>0.53537000000000001</v>
      </c>
      <c r="J111" s="28"/>
    </row>
    <row r="112" spans="1:11" x14ac:dyDescent="0.25">
      <c r="A112" s="11" t="s">
        <v>127</v>
      </c>
      <c r="B112" s="11" t="s">
        <v>155</v>
      </c>
      <c r="E112" s="73"/>
    </row>
    <row r="113" spans="1:11" x14ac:dyDescent="0.25">
      <c r="A113" s="2" t="s">
        <v>154</v>
      </c>
      <c r="B113" s="27">
        <v>0.1</v>
      </c>
      <c r="C113" s="28">
        <f>INDEX('[1]Component wise inventories'!B$2:B$170,MATCH($A113,'[1]Component wise inventories'!$A$2:$A$170,0))</f>
        <v>60</v>
      </c>
      <c r="D113" s="28" t="str">
        <f>INDEX('[1]Component wise inventories'!H$2:H$170,MATCH($A113,'[1]Component wise inventories'!$A$2:$A$170,0))</f>
        <v>reinforcement steel</v>
      </c>
      <c r="E113" s="74">
        <f>INDEX('[1]Component wise inventories'!I$2:I$170,MATCH($A113,'[1]Component wise inventories'!$A$2:$A$170,0))</f>
        <v>7850</v>
      </c>
      <c r="F113" s="28">
        <f>E113</f>
        <v>7850</v>
      </c>
      <c r="G113" s="28" t="str">
        <f>INDEX('[1]Component wise inventories'!J$2:J$170,MATCH($A113,'[1]Component wise inventories'!$A$2:$A$170,0))</f>
        <v xml:space="preserve">kg </v>
      </c>
      <c r="H113" s="28">
        <f>INDEX('[1]Component wise inventories'!K$2:K$170,MATCH($A113,'[1]Component wise inventories'!$A$2:$A$170,0))</f>
        <v>0.68200000000000005</v>
      </c>
      <c r="I113" s="28">
        <f>B113*F113*H113*B$1/C113/B$1*K113</f>
        <v>1.07074</v>
      </c>
      <c r="J113" s="28">
        <f>F113*B113*B$5*B$1/C113/1000</f>
        <v>81.483000000000004</v>
      </c>
      <c r="K113" s="69">
        <v>0.12</v>
      </c>
    </row>
    <row r="114" spans="1:11" x14ac:dyDescent="0.25">
      <c r="A114" s="22" t="s">
        <v>91</v>
      </c>
      <c r="B114" s="27">
        <v>0.1</v>
      </c>
      <c r="C114" s="28">
        <f>INDEX('[1]Component wise inventories'!B$2:B$170,MATCH($A114,'[1]Component wise inventories'!$A$2:$A$170,0))</f>
        <v>30</v>
      </c>
      <c r="D114" s="28" t="str">
        <f>INDEX('[1]Component wise inventories'!H$2:H$170,MATCH($A114,'[1]Component wise inventories'!$A$2:$A$170,0))</f>
        <v>sand</v>
      </c>
      <c r="E114" s="74">
        <f>INDEX('[1]Component wise inventories'!I$2:I$170,MATCH($A114,'[1]Component wise inventories'!$A$2:$A$170,0))</f>
        <v>2000</v>
      </c>
      <c r="F114" s="28">
        <f>E114</f>
        <v>2000</v>
      </c>
      <c r="G114" s="28" t="str">
        <f>INDEX('[1]Component wise inventories'!J$2:J$170,MATCH($A114,'[1]Component wise inventories'!$A$2:$A$170,0))</f>
        <v xml:space="preserve">kg </v>
      </c>
      <c r="H114" s="28">
        <f>INDEX('[1]Component wise inventories'!K$2:K$170,MATCH($A114,'[1]Component wise inventories'!$A$2:$A$170,0))</f>
        <v>1.4E-2</v>
      </c>
      <c r="I114" s="28">
        <f>B114*F114*H114*B$1/C114/B$1*K114</f>
        <v>8.2133333333333336E-2</v>
      </c>
      <c r="J114" s="28">
        <f>F114*B114*B$5*B$1/C114/1000</f>
        <v>41.52</v>
      </c>
      <c r="K114" s="69">
        <v>0.88</v>
      </c>
    </row>
    <row r="115" spans="1:11" x14ac:dyDescent="0.25">
      <c r="C115" s="28"/>
      <c r="D115" s="28"/>
      <c r="E115" s="74"/>
      <c r="F115" s="28"/>
      <c r="G115" s="28"/>
      <c r="H115" s="28"/>
      <c r="I115" s="68">
        <f>SUM(I112:I113)</f>
        <v>1.07074</v>
      </c>
      <c r="J115" s="28"/>
    </row>
    <row r="116" spans="1:11" x14ac:dyDescent="0.25">
      <c r="A116" s="11" t="s">
        <v>127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8">
        <f>INDEX('[1]Component wise inventories'!B$2:B$205,MATCH($A118,'[1]Component wise inventories'!$A$2:$A$205,0))</f>
        <v>30</v>
      </c>
      <c r="D118" s="28" t="str">
        <f>INDEX('[1]Component wise inventories'!H$2:H$205,MATCH($A118,'[1]Component wise inventories'!$A$2:$A$205,0))</f>
        <v>Exterior door, wood, aluminium-clad</v>
      </c>
      <c r="E118" s="28" t="str">
        <f>INDEX('[1]Component wise inventories'!I$2:I$205,MATCH($A118,'[1]Component wise inventories'!$A$2:$A$205,0))</f>
        <v xml:space="preserve">- </v>
      </c>
      <c r="F118" s="28" t="str">
        <f>E118</f>
        <v xml:space="preserve">- </v>
      </c>
      <c r="G118" s="28" t="str">
        <f>INDEX('[1]Component wise inventories'!J$2:J$205,MATCH($A118,'[1]Component wise inventories'!$A$2:$A$205,0))</f>
        <v xml:space="preserve">m2 </v>
      </c>
      <c r="H118" s="28">
        <f>INDEX('[1]Component wise inventories'!K$2:K$205,MATCH($A118,'[1]Component wise inventories'!$A$2:$A$205,0))</f>
        <v>77.599999999999994</v>
      </c>
      <c r="I118" s="68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127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8">
        <f>INDEX('[1]Component wise inventories'!B$2:B$194,MATCH($A122,'[1]Component wise inventories'!$A$2:$A$189,0))</f>
        <v>30</v>
      </c>
      <c r="D122" s="28" t="str">
        <f>INDEX('[1]Component wise inventories'!H$2:H$194,MATCH($A122,'[1]Component wise inventories'!$A$2:$A$189,0))</f>
        <v>'window frame production, wood-metal, U=1.6 W/m2K' (kilogram, RoW, None)</v>
      </c>
      <c r="E122" s="28">
        <f>INDEX('[1]Component wise inventories'!I$2:I$194,MATCH($A122,'[1]Component wise inventories'!$A$2:$A$189,0))</f>
        <v>83.4</v>
      </c>
      <c r="F122" s="28">
        <f>E122</f>
        <v>83.4</v>
      </c>
      <c r="G122" s="28" t="str">
        <f>INDEX('[1]Component wise inventories'!J$2:J$194,MATCH($A122,'[1]Component wise inventories'!$A$2:$A$189,0))</f>
        <v>kg</v>
      </c>
      <c r="H122" s="28">
        <f>INDEX('[1]Component wise inventories'!K$2:K$194,MATCH($A122,'[1]Component wise inventories'!$A$2:$A$189,0))</f>
        <v>0.13719999999999999</v>
      </c>
      <c r="I122" s="28">
        <f>F122*H122*B$1/C122/B$1*K122</f>
        <v>7.6283199999999995E-2</v>
      </c>
      <c r="J122" s="28"/>
      <c r="K122" s="75">
        <v>0.2</v>
      </c>
    </row>
    <row r="123" spans="1:11" x14ac:dyDescent="0.25">
      <c r="C123" s="28">
        <v>30</v>
      </c>
      <c r="D123" s="28" t="s">
        <v>113</v>
      </c>
      <c r="E123" s="28" t="s">
        <v>110</v>
      </c>
      <c r="F123" s="28" t="s">
        <v>110</v>
      </c>
      <c r="G123" s="28" t="s">
        <v>111</v>
      </c>
      <c r="H123" s="76">
        <v>58</v>
      </c>
      <c r="I123" s="28">
        <f>H123*B$1/C123/B$1*K123</f>
        <v>1.5466666666666669</v>
      </c>
      <c r="J123" s="28"/>
      <c r="K123" s="75">
        <v>0.8</v>
      </c>
    </row>
    <row r="124" spans="1:11" x14ac:dyDescent="0.25">
      <c r="A124" s="11" t="s">
        <v>127</v>
      </c>
      <c r="B124" s="11" t="s">
        <v>66</v>
      </c>
      <c r="C124" s="11"/>
      <c r="D124" s="11"/>
      <c r="E124" s="11"/>
      <c r="F124" s="11"/>
      <c r="G124" s="11"/>
      <c r="H124" s="11"/>
      <c r="I124" s="6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8"/>
      <c r="C127" s="28"/>
      <c r="D127" s="28" t="str">
        <f>INDEX('[1]Component wise inventories'!H$2:H$194,MATCH($A127,'[1]Component wise inventories'!$A$2:$A$189,0))</f>
        <v>'market for electricity, low voltage'</v>
      </c>
      <c r="E127" s="28">
        <f>INDEX('[1]Component wise inventories'!I$2:I$194,MATCH($A127,'[1]Component wise inventories'!$A$2:$A$189,0))</f>
        <v>0</v>
      </c>
      <c r="F127" s="28">
        <f>E127</f>
        <v>0</v>
      </c>
      <c r="G127" s="28" t="str">
        <f>INDEX('[1]Component wise inventories'!J$2:J$194,MATCH($A127,'[1]Component wise inventories'!$A$2:$A$189,0))</f>
        <v>kWh</v>
      </c>
      <c r="H127" s="28">
        <f>INDEX('[1]Component wise inventories'!K$2:K$194,MATCH($A127,'[1]Component wise inventories'!$A$2:$A$189,0))</f>
        <v>4.4990000000000002E-2</v>
      </c>
      <c r="I127" s="68">
        <f>H127*B125*3500/B126</f>
        <v>1.2630882352941177</v>
      </c>
    </row>
    <row r="129" spans="1:10" x14ac:dyDescent="0.25">
      <c r="A129" s="11" t="s">
        <v>127</v>
      </c>
      <c r="B129" s="67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156</v>
      </c>
    </row>
    <row r="132" spans="1:10" x14ac:dyDescent="0.25">
      <c r="A132" s="11" t="s">
        <v>74</v>
      </c>
      <c r="B132" s="11" t="s">
        <v>156</v>
      </c>
      <c r="C132" s="28"/>
      <c r="D132" s="28" t="str">
        <f>INDEX('[1]Component wise inventories'!H$2:H$205,MATCH($B132,'[1]Component wise inventories'!$A$2:$A$205,0))</f>
        <v>heat production, borehole heat exchanger, brine-water heat pump 10kW</v>
      </c>
      <c r="E132" s="28">
        <f>INDEX('[1]Component wise inventories'!I$2:I$205,MATCH($B132,'[1]Component wise inventories'!$A$2:$A$205,0))</f>
        <v>0</v>
      </c>
      <c r="F132" s="28">
        <f>E132</f>
        <v>0</v>
      </c>
      <c r="G132" s="28" t="str">
        <f>INDEX('[1]Component wise inventories'!J$2:J$205,MATCH($B132,'[1]Component wise inventories'!$A$2:$A$205,0))</f>
        <v>megajoule</v>
      </c>
      <c r="H132" s="28">
        <f>INDEX('[1]Component wise inventories'!K$2:K$205,MATCH($B132,'[1]Component wise inventories'!$A$2:$A$205,0))</f>
        <v>8.2799999999999992E-3</v>
      </c>
      <c r="I132" s="68">
        <f>H132*B130</f>
        <v>0.17222399999999999</v>
      </c>
    </row>
    <row r="133" spans="1:10" x14ac:dyDescent="0.25">
      <c r="A133" s="11"/>
      <c r="B133" s="11" t="s">
        <v>157</v>
      </c>
    </row>
    <row r="134" spans="1:10" x14ac:dyDescent="0.25">
      <c r="A134" s="11"/>
      <c r="B134" s="11"/>
    </row>
    <row r="135" spans="1:10" x14ac:dyDescent="0.25">
      <c r="A135" s="11" t="s">
        <v>127</v>
      </c>
      <c r="B135" s="66" t="s">
        <v>76</v>
      </c>
      <c r="C135" s="28"/>
      <c r="D135" s="28"/>
      <c r="E135" s="28"/>
      <c r="F135" s="28"/>
      <c r="G135" s="28"/>
      <c r="H135" s="28"/>
      <c r="I135" s="28"/>
      <c r="J135" s="28">
        <f>SUM(J20:J133)*50*2</f>
        <v>68021.372625000004</v>
      </c>
    </row>
    <row r="136" spans="1:10" x14ac:dyDescent="0.25">
      <c r="A136" s="11"/>
      <c r="B136" s="11" t="s">
        <v>77</v>
      </c>
      <c r="C136" s="28"/>
      <c r="D136" s="28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8">
        <f>INDEX('[1]Component wise inventories'!I$2:I$205,MATCH($B136,'[1]Component wise inventories'!$A$2:$A$205,0))</f>
        <v>0</v>
      </c>
      <c r="F136" s="28">
        <f>E136</f>
        <v>0</v>
      </c>
      <c r="G136" s="28">
        <f>INDEX('[1]Component wise inventories'!J$2:J$205,MATCH($B136,'[1]Component wise inventories'!$A$2:$A$205,0))</f>
        <v>0</v>
      </c>
      <c r="H136" s="28">
        <f>INDEX('[1]Component wise inventories'!K$2:K$205,MATCH($B136,'[1]Component wise inventories'!$A$2:$A$205,0))</f>
        <v>0.11509999999999999</v>
      </c>
      <c r="I136" s="77">
        <f>J135*H136/B$1/B126</f>
        <v>0.34889750397225938</v>
      </c>
    </row>
    <row r="138" spans="1:10" s="11" customFormat="1" x14ac:dyDescent="0.25">
      <c r="A138" s="11" t="s">
        <v>11</v>
      </c>
      <c r="B138" s="66" t="s">
        <v>268</v>
      </c>
    </row>
    <row r="139" spans="1:10" s="11" customFormat="1" x14ac:dyDescent="0.25">
      <c r="A139" s="11" t="s">
        <v>278</v>
      </c>
      <c r="B139" s="11">
        <v>75.650000000000006</v>
      </c>
    </row>
    <row r="140" spans="1:10" s="11" customFormat="1" x14ac:dyDescent="0.25">
      <c r="A140" s="11" t="s">
        <v>273</v>
      </c>
      <c r="B140" s="5" t="s">
        <v>280</v>
      </c>
      <c r="D140" s="28" t="str">
        <f>INDEX('[1]Component wise inventories'!H$2:H$221,MATCH($B140,'[1]Component wise inventories'!$A$2:$A$221,0))</f>
        <v>heat production, borehole heat exchanger, brine-water heat pump 10kW</v>
      </c>
      <c r="E140" s="28">
        <f>INDEX('[1]Component wise inventories'!I$2:I$221,MATCH($B140,'[1]Component wise inventories'!$A$2:$A$221,0))</f>
        <v>0</v>
      </c>
      <c r="F140" s="28">
        <f>E140</f>
        <v>0</v>
      </c>
      <c r="G140" s="28" t="str">
        <f>INDEX('[1]Component wise inventories'!J$2:J$221,MATCH($B140,'[1]Component wise inventories'!$A$2:$A$221,0))</f>
        <v>megajoule</v>
      </c>
      <c r="H140" s="28">
        <f>INDEX('[1]Component wise inventories'!K$2:K$221,MATCH($B140,'[1]Component wise inventories'!$A$2:$A$221,0))</f>
        <v>8.2799999999999992E-3</v>
      </c>
      <c r="I140" s="68">
        <f>H140*B139</f>
        <v>0.62638199999999999</v>
      </c>
    </row>
    <row r="141" spans="1:10" s="28" customFormat="1" x14ac:dyDescent="0.25">
      <c r="A141" s="5" t="s">
        <v>274</v>
      </c>
      <c r="B141" s="5" t="s">
        <v>281</v>
      </c>
      <c r="C141" s="5"/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277</v>
      </c>
      <c r="B142" s="26" t="s">
        <v>276</v>
      </c>
      <c r="C142" s="5"/>
      <c r="D142" s="5"/>
      <c r="E142" s="5"/>
      <c r="F142" s="5"/>
      <c r="G142" s="5"/>
      <c r="H142" s="5"/>
      <c r="I142" s="5"/>
      <c r="J142" s="5"/>
    </row>
    <row r="144" spans="1:10" s="28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6" t="s">
        <v>118</v>
      </c>
      <c r="C146" s="6" t="s">
        <v>119</v>
      </c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 t="s">
        <v>80</v>
      </c>
      <c r="B147" s="7">
        <v>1.4</v>
      </c>
      <c r="C147" s="7">
        <f>AVERAGE(I13,I19)</f>
        <v>0.46064864583333331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120</v>
      </c>
      <c r="B148" s="7">
        <v>1.21</v>
      </c>
      <c r="C148" s="7">
        <f>AVERAGE(I27,I38,I42)</f>
        <v>1.82180875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121</v>
      </c>
      <c r="B149" s="7">
        <v>0.71799999999999997</v>
      </c>
      <c r="C149" s="7">
        <f>AVERAGE(I55,I68,I74)</f>
        <v>1.5945754999999997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 t="s">
        <v>122</v>
      </c>
      <c r="B150" s="7">
        <v>0.49399999999999999</v>
      </c>
      <c r="C150" s="7">
        <f>I80+I84</f>
        <v>0.68378240000000001</v>
      </c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 t="s">
        <v>106</v>
      </c>
      <c r="B151" s="7">
        <v>1.42</v>
      </c>
      <c r="C151" s="7">
        <f>AVERAGE(I100,I107)</f>
        <v>1.5252734458333332</v>
      </c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 t="s">
        <v>124</v>
      </c>
      <c r="B152" s="7">
        <v>5.0999999999999997E-2</v>
      </c>
      <c r="C152" s="7">
        <f>I118</f>
        <v>4.3987165775401071E-2</v>
      </c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 t="s">
        <v>123</v>
      </c>
      <c r="B153" s="7">
        <v>1.52</v>
      </c>
      <c r="C153" s="7">
        <f>I124</f>
        <v>1.6229498666666669</v>
      </c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 t="s">
        <v>76</v>
      </c>
      <c r="B154" s="7">
        <v>0.34100000000000003</v>
      </c>
      <c r="C154" s="7">
        <f>I136</f>
        <v>0.34889750397225938</v>
      </c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 t="s">
        <v>125</v>
      </c>
      <c r="B155" s="7">
        <v>1.1499999999999999</v>
      </c>
      <c r="C155" s="7">
        <f>I140*0.9+I127</f>
        <v>1.8268320352941179</v>
      </c>
      <c r="D155" s="5"/>
      <c r="E155" s="5"/>
      <c r="F155" s="5"/>
      <c r="G155" s="5"/>
      <c r="H155" s="5"/>
      <c r="I155" s="5"/>
      <c r="J155" s="5"/>
    </row>
    <row r="156" spans="1:10" s="28" customFormat="1" x14ac:dyDescent="0.25">
      <c r="A156" s="5" t="s">
        <v>70</v>
      </c>
      <c r="B156" s="7">
        <v>0.23100000000000001</v>
      </c>
      <c r="C156" s="7">
        <f>I132</f>
        <v>0.17222399999999999</v>
      </c>
      <c r="D156" s="5"/>
      <c r="E156" s="5"/>
      <c r="F156" s="5"/>
      <c r="G156" s="5"/>
      <c r="H156" s="5"/>
      <c r="I156" s="5"/>
      <c r="J156" s="5"/>
    </row>
    <row r="157" spans="1:10" s="28" customFormat="1" x14ac:dyDescent="0.25">
      <c r="A157" s="5" t="s">
        <v>126</v>
      </c>
      <c r="B157" s="7">
        <v>0.105</v>
      </c>
      <c r="C157" s="7">
        <f>I140*0.1</f>
        <v>6.2638200000000005E-2</v>
      </c>
      <c r="D157" s="5"/>
      <c r="E157" s="5"/>
      <c r="F157" s="5"/>
      <c r="G157" s="5"/>
      <c r="H157" s="5"/>
      <c r="I157" s="5"/>
      <c r="J157" s="5"/>
    </row>
    <row r="158" spans="1:10" s="28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s="28" customForma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s="28" customForma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s="28" customForma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s="28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8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topLeftCell="A103" zoomScaleNormal="100" workbookViewId="0">
      <selection activeCell="C131" sqref="C131"/>
    </sheetView>
  </sheetViews>
  <sheetFormatPr defaultColWidth="11.5703125" defaultRowHeight="15" x14ac:dyDescent="0.25"/>
  <cols>
    <col min="1" max="1" width="33" style="9" customWidth="1"/>
    <col min="2" max="2" width="13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158</v>
      </c>
      <c r="B4" s="1" t="s">
        <v>80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2">
        <v>225.8</v>
      </c>
      <c r="C5"/>
      <c r="D5"/>
      <c r="E5"/>
      <c r="F5"/>
      <c r="G5"/>
      <c r="H5"/>
      <c r="I5"/>
      <c r="J5"/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25.063800000000004</v>
      </c>
    </row>
    <row r="7" spans="1:10" x14ac:dyDescent="0.25">
      <c r="A7" s="2" t="s">
        <v>129</v>
      </c>
      <c r="B7" s="2">
        <v>0.1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lean concrete (without reinforcement)</v>
      </c>
      <c r="E7">
        <f>INDEX('[1]Component wise inventories'!I$2:I$170,MATCH($A7,'[1]Component wise inventories'!$A$2:$A$170,0))</f>
        <v>2150</v>
      </c>
      <c r="F7">
        <f>E7</f>
        <v>2150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5.8999999999999997E-2</v>
      </c>
      <c r="I7">
        <f t="shared" ref="I7" si="2">B7*F7*H7*B$1/C7/B$1</f>
        <v>0.21141666666666664</v>
      </c>
      <c r="J7">
        <f>F7*B7*B$5*B$1/C7/1000</f>
        <v>48.546999999999997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132.6575</v>
      </c>
    </row>
    <row r="9" spans="1:10" x14ac:dyDescent="0.25">
      <c r="A9" s="2"/>
      <c r="B9">
        <v>0.25</v>
      </c>
      <c r="C9">
        <v>60</v>
      </c>
      <c r="D9" t="s">
        <v>83</v>
      </c>
      <c r="E9">
        <v>80</v>
      </c>
      <c r="F9">
        <v>80</v>
      </c>
      <c r="G9" t="s">
        <v>81</v>
      </c>
      <c r="H9">
        <v>0.68200000000000005</v>
      </c>
      <c r="I9">
        <f>B9*F9*H9*B$1/C9/B$1</f>
        <v>0.22733333333333336</v>
      </c>
      <c r="J9">
        <f>F9*B9*B$5*B$1/C9/1000</f>
        <v>4.516</v>
      </c>
    </row>
    <row r="10" spans="1:10" x14ac:dyDescent="0.25">
      <c r="I10" s="19">
        <f>SUM(I6:I8)</f>
        <v>0.57974999999999999</v>
      </c>
    </row>
    <row r="11" spans="1:10" x14ac:dyDescent="0.25">
      <c r="A11" s="1" t="s">
        <v>158</v>
      </c>
      <c r="B11" s="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2">
        <v>0.01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 t="shared" ref="F13" si="5"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>B13*F13*H13*B$1/C13/B$1</f>
        <v>7.7083333333333337E-2</v>
      </c>
      <c r="J13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 t="shared" ref="F14:F15" si="7"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>B14*F14*H14*B$1/C14/B$1</f>
        <v>0.6166666666666667</v>
      </c>
      <c r="J14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 t="shared" si="7"/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>B15*F15*H15*B$1/C15/B$1</f>
        <v>0.11515</v>
      </c>
      <c r="J15">
        <f t="shared" si="8"/>
        <v>111.4323</v>
      </c>
    </row>
    <row r="16" spans="1:10" x14ac:dyDescent="0.25">
      <c r="A16" s="2"/>
      <c r="B16">
        <v>0.21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>B16*F16*H16*B$1/C16/B$1</f>
        <v>0.19096000000000002</v>
      </c>
      <c r="J16">
        <f>F16*B16*B$5*B$1/C16/1000</f>
        <v>3.7934400000000004</v>
      </c>
    </row>
    <row r="17" spans="1:10" x14ac:dyDescent="0.25">
      <c r="A17" s="2" t="s">
        <v>159</v>
      </c>
      <c r="B17" s="2">
        <v>0.14000000000000001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Expanded polystyrene (EPS)</v>
      </c>
      <c r="E17">
        <f>INDEX('[1]Component wise inventories'!I$2:I$170,MATCH($A17,'[1]Component wise inventories'!$A$2:$A$170,0))</f>
        <v>15</v>
      </c>
      <c r="F17">
        <f>E17</f>
        <v>15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7.64</v>
      </c>
      <c r="I17">
        <f t="shared" ref="I17" si="9">B17*F17*H17*B$1/C17/B$1</f>
        <v>0.53480000000000005</v>
      </c>
      <c r="J17">
        <f>F17*B17*B$5*B$1/C17/1000</f>
        <v>0.94836000000000009</v>
      </c>
    </row>
    <row r="18" spans="1:10" x14ac:dyDescent="0.25">
      <c r="A18" s="2" t="s">
        <v>160</v>
      </c>
      <c r="B18" s="2">
        <v>0.02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Ground natural stone slab, 15 mm</v>
      </c>
      <c r="E18">
        <f>INDEX('[1]Component wise inventories'!I$2:I$170,MATCH($A18,'[1]Component wise inventories'!$A$2:$A$170,0))</f>
        <v>2700</v>
      </c>
      <c r="F18">
        <f t="shared" ref="F18" si="10">E18</f>
        <v>2700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0.39999999999999997</v>
      </c>
      <c r="I18">
        <f>B18*F18*H18*B$1/C18/B$1</f>
        <v>0.36</v>
      </c>
      <c r="J18">
        <f t="shared" ref="J18" si="11">F18*B18*B$5*B$1/C18/1000</f>
        <v>12.193200000000001</v>
      </c>
    </row>
    <row r="19" spans="1:10" x14ac:dyDescent="0.25">
      <c r="A19" s="31" t="s">
        <v>272</v>
      </c>
      <c r="B19" s="2">
        <v>2.0000000000000001E-4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Polyethylene fleece (PE)</v>
      </c>
      <c r="E19">
        <f>INDEX('[1]Component wise inventories'!I$2:I$170,MATCH($A19,'[1]Component wise inventories'!$A$2:$A$170,0))</f>
        <v>920</v>
      </c>
      <c r="F19">
        <f t="shared" ref="F19" si="12">E19</f>
        <v>920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>B19*F19*H19*B$1/C19/B$1</f>
        <v>9.4744666666666654E-3</v>
      </c>
      <c r="J19">
        <f t="shared" ref="J19" si="13">F19*B19*B$5*B$1/C19/1000</f>
        <v>4.1547200000000006E-2</v>
      </c>
    </row>
    <row r="20" spans="1:10" x14ac:dyDescent="0.25">
      <c r="A20" s="2"/>
      <c r="B20" s="2"/>
      <c r="I20" s="19">
        <f>SUM(I13:I19)</f>
        <v>1.9041344666666666</v>
      </c>
    </row>
    <row r="21" spans="1:10" x14ac:dyDescent="0.25">
      <c r="A21" s="1" t="s">
        <v>158</v>
      </c>
      <c r="B21" s="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161</v>
      </c>
      <c r="B23" s="2">
        <v>0.01</v>
      </c>
      <c r="C23">
        <f>INDEX('[1]Component wise inventories'!B$2:B$170,MATCH($A23,'[1]Component wise inventories'!$A$2:$A$170,0))</f>
        <v>30</v>
      </c>
      <c r="D23" t="str">
        <f>INDEX('[1]Component wise inventories'!H$2:H$170,MATCH($A23,'[1]Component wise inventories'!$A$2:$A$170,0))</f>
        <v>gypsum/white plaster</v>
      </c>
      <c r="E23">
        <f>INDEX('[1]Component wise inventories'!I$2:I$170,MATCH($A23,'[1]Component wise inventories'!$A$2:$A$170,0))</f>
        <v>1100</v>
      </c>
      <c r="F23">
        <f t="shared" ref="F23" si="14">E23</f>
        <v>1100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0.14699999999999999</v>
      </c>
      <c r="I23">
        <f>B23*F23*H23*B$1/C23/B$1</f>
        <v>5.3899999999999997E-2</v>
      </c>
      <c r="J23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Cement subfloor, 85 mm</v>
      </c>
      <c r="E24">
        <f>INDEX('[1]Component wise inventories'!I$2:I$170,MATCH($A24,'[1]Component wise inventories'!$A$2:$A$170,0))</f>
        <v>1850</v>
      </c>
      <c r="F24">
        <f>E24</f>
        <v>1850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0.125</v>
      </c>
      <c r="I24">
        <f t="shared" ref="I24" si="16">B24*F24*H24*B$1/C24/B$1</f>
        <v>0.55499999999999994</v>
      </c>
      <c r="J24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civil engineering concrete (without reinforcement)</v>
      </c>
      <c r="E25">
        <f>INDEX('[1]Component wise inventories'!I$2:I$170,MATCH($A25,'[1]Component wise inventories'!$A$2:$A$170,0))</f>
        <v>2350</v>
      </c>
      <c r="F25">
        <f t="shared" ref="F25" si="17">E25</f>
        <v>2350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1.4E-2</v>
      </c>
      <c r="I25">
        <f>B25*F25*H25*B$1/C25/B$1</f>
        <v>0.11515</v>
      </c>
      <c r="J25">
        <f t="shared" ref="J25" si="18">F25*B25*B$5*B$1/C25/1000</f>
        <v>111.4323</v>
      </c>
    </row>
    <row r="26" spans="1:10" x14ac:dyDescent="0.25">
      <c r="A26" s="2"/>
      <c r="B26">
        <v>0.21</v>
      </c>
      <c r="C26">
        <v>60</v>
      </c>
      <c r="D26" t="s">
        <v>83</v>
      </c>
      <c r="E26">
        <v>80</v>
      </c>
      <c r="F26">
        <v>80</v>
      </c>
      <c r="G26" t="s">
        <v>81</v>
      </c>
      <c r="H26">
        <v>0.68200000000000005</v>
      </c>
      <c r="I26">
        <f>B26*F26*H26*B$1/C26/B$1</f>
        <v>0.19096000000000002</v>
      </c>
      <c r="J26">
        <f>F26*B26*B$5*B$1/C26/1000</f>
        <v>3.7934400000000004</v>
      </c>
    </row>
    <row r="27" spans="1:10" x14ac:dyDescent="0.25">
      <c r="A27" s="2" t="s">
        <v>159</v>
      </c>
      <c r="B27" s="2">
        <v>0.03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Expanded polystyrene (EPS)</v>
      </c>
      <c r="E27">
        <f>INDEX('[1]Component wise inventories'!I$2:I$170,MATCH($A27,'[1]Component wise inventories'!$A$2:$A$170,0))</f>
        <v>15</v>
      </c>
      <c r="F27">
        <f>E27</f>
        <v>15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7.64</v>
      </c>
      <c r="I27">
        <f t="shared" ref="I27" si="19">B27*F27*H27*B$1/C27/B$1</f>
        <v>0.11459999999999999</v>
      </c>
      <c r="J27">
        <f>F27*B27*B$5*B$1/C27/1000</f>
        <v>0.20322000000000001</v>
      </c>
    </row>
    <row r="28" spans="1:10" x14ac:dyDescent="0.25">
      <c r="A28" s="2" t="s">
        <v>162</v>
      </c>
      <c r="B28" s="2">
        <v>1.2999999999999999E-2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Solid beech / oak, kiln dried, planed</v>
      </c>
      <c r="E28">
        <f>INDEX('[1]Component wise inventories'!I$2:I$170,MATCH($A28,'[1]Component wise inventories'!$A$2:$A$170,0))</f>
        <v>675</v>
      </c>
      <c r="F28">
        <f t="shared" ref="F28:F29" si="20">E28</f>
        <v>675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0.126</v>
      </c>
      <c r="I28">
        <f>B28*F28*H28*B$1/C28/B$1</f>
        <v>3.6854999999999999E-2</v>
      </c>
      <c r="J28">
        <f t="shared" ref="J28:J29" si="21">F28*B28*B$5*B$1/C28/1000</f>
        <v>3.9627900000000005</v>
      </c>
    </row>
    <row r="29" spans="1:10" x14ac:dyDescent="0.25">
      <c r="A29" s="31" t="s">
        <v>272</v>
      </c>
      <c r="B29" s="2">
        <v>2.0000000000000001E-4</v>
      </c>
      <c r="C29">
        <f>INDEX('[1]Component wise inventories'!B$2:B$170,MATCH($A29,'[1]Component wise inventories'!$A$2:$A$170,0))</f>
        <v>60</v>
      </c>
      <c r="D29" t="str">
        <f>INDEX('[1]Component wise inventories'!H$2:H$170,MATCH($A29,'[1]Component wise inventories'!$A$2:$A$170,0))</f>
        <v>Polyethylene fleece (PE)</v>
      </c>
      <c r="E29">
        <f>INDEX('[1]Component wise inventories'!I$2:I$170,MATCH($A29,'[1]Component wise inventories'!$A$2:$A$170,0))</f>
        <v>920</v>
      </c>
      <c r="F29">
        <f t="shared" si="20"/>
        <v>920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3.0895000000000001</v>
      </c>
      <c r="I29">
        <f>B29*F29*H29*B$1/C29/B$1</f>
        <v>9.4744666666666654E-3</v>
      </c>
      <c r="J29">
        <f t="shared" si="21"/>
        <v>4.1547200000000006E-2</v>
      </c>
    </row>
    <row r="30" spans="1:10" x14ac:dyDescent="0.25">
      <c r="A30" s="31" t="s">
        <v>133</v>
      </c>
      <c r="B30" s="22">
        <v>0.01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Lime-cement/cement-lime plaster</v>
      </c>
      <c r="E30">
        <f>INDEX('[1]Component wise inventories'!I$2:I$170,MATCH($A30,'[1]Component wise inventories'!$A$2:$A$170,0))</f>
        <v>1550</v>
      </c>
      <c r="F30">
        <f t="shared" ref="F30" si="22">E30</f>
        <v>1550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0.247</v>
      </c>
      <c r="I30">
        <f>B30*F30*H30*B$1/C30/B$1</f>
        <v>6.3808333333333328E-2</v>
      </c>
      <c r="J30">
        <f t="shared" ref="J30" si="23">F30*B30*B$5*B$1/C30/1000</f>
        <v>3.4999000000000002</v>
      </c>
    </row>
    <row r="31" spans="1:10" x14ac:dyDescent="0.25">
      <c r="I31" s="19">
        <f>SUM(I23:I30)</f>
        <v>1.1397477999999999</v>
      </c>
    </row>
    <row r="32" spans="1:10" x14ac:dyDescent="0.25">
      <c r="A32" s="1" t="s">
        <v>158</v>
      </c>
      <c r="B32" s="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2">
        <v>0.01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Cement subfloor, 85 mm</v>
      </c>
      <c r="E34">
        <f>INDEX('[1]Component wise inventories'!I$2:I$170,MATCH($A34,'[1]Component wise inventories'!$A$2:$A$170,0))</f>
        <v>1850</v>
      </c>
      <c r="F34">
        <f t="shared" ref="F34" si="24">E34</f>
        <v>1850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0.125</v>
      </c>
      <c r="I34">
        <f>B34*F34*H34*B$1/C34/B$1</f>
        <v>7.7083333333333337E-2</v>
      </c>
      <c r="J34">
        <f t="shared" ref="J34" si="25">F34*B34*B$5*B$1/C34/1000</f>
        <v>8.3545999999999996</v>
      </c>
    </row>
    <row r="35" spans="1:10" x14ac:dyDescent="0.25">
      <c r="A35" s="2" t="s">
        <v>161</v>
      </c>
      <c r="B35" s="2">
        <v>0.01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gypsum/white plaster</v>
      </c>
      <c r="E35">
        <f>INDEX('[1]Component wise inventories'!I$2:I$170,MATCH($A35,'[1]Component wise inventories'!$A$2:$A$170,0))</f>
        <v>1100</v>
      </c>
      <c r="F35">
        <f t="shared" ref="F35" si="26">E35</f>
        <v>1100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0.14699999999999999</v>
      </c>
      <c r="I35">
        <f>B35*F35*H35*B$1/C35/B$1</f>
        <v>5.3899999999999997E-2</v>
      </c>
      <c r="J35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28">B36*F36*H36*B$1/C36/B$1</f>
        <v>0.50104166666666672</v>
      </c>
      <c r="J36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>
        <f>INDEX('[1]Component wise inventories'!B$2:B$170,MATCH($A37,'[1]Component wise inventories'!$A$2:$A$170,0))</f>
        <v>60</v>
      </c>
      <c r="D37" t="str">
        <f>INDEX('[1]Component wise inventories'!H$2:H$170,MATCH($A37,'[1]Component wise inventories'!$A$2:$A$170,0))</f>
        <v>civil engineering concrete (without reinforcement)</v>
      </c>
      <c r="E37">
        <f>INDEX('[1]Component wise inventories'!I$2:I$170,MATCH($A37,'[1]Component wise inventories'!$A$2:$A$170,0))</f>
        <v>2350</v>
      </c>
      <c r="F37">
        <f t="shared" ref="F37" si="29">E37</f>
        <v>2350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1.4E-2</v>
      </c>
      <c r="I37">
        <f>B37*F37*H37*B$1/C37/B$1</f>
        <v>0.11515</v>
      </c>
      <c r="J37">
        <f t="shared" ref="J37" si="30">F37*B37*B$5*B$1/C37/1000</f>
        <v>111.4323</v>
      </c>
    </row>
    <row r="38" spans="1:10" x14ac:dyDescent="0.25">
      <c r="A38" s="2"/>
      <c r="B38">
        <v>0.21</v>
      </c>
      <c r="C38">
        <v>60</v>
      </c>
      <c r="D38" t="s">
        <v>83</v>
      </c>
      <c r="E38">
        <v>80</v>
      </c>
      <c r="F38">
        <v>80</v>
      </c>
      <c r="G38" t="s">
        <v>81</v>
      </c>
      <c r="H38">
        <v>0.68200000000000005</v>
      </c>
      <c r="I38">
        <f>B38*F38*H38*B$1/C38/B$1</f>
        <v>0.19096000000000002</v>
      </c>
      <c r="J38">
        <f>F38*B38*B$5*B$1/C38/1000</f>
        <v>3.7934400000000004</v>
      </c>
    </row>
    <row r="39" spans="1:10" x14ac:dyDescent="0.25">
      <c r="A39" s="2" t="s">
        <v>159</v>
      </c>
      <c r="B39" s="2">
        <v>0.03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Expanded polystyrene (EPS)</v>
      </c>
      <c r="E39">
        <f>INDEX('[1]Component wise inventories'!I$2:I$170,MATCH($A39,'[1]Component wise inventories'!$A$2:$A$170,0))</f>
        <v>15</v>
      </c>
      <c r="F39">
        <f>E39</f>
        <v>15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7.64</v>
      </c>
      <c r="I39">
        <f t="shared" ref="I39" si="31">B39*F39*H39*B$1/C39/B$1</f>
        <v>0.11459999999999999</v>
      </c>
      <c r="J39">
        <f>F39*B39*B$5*B$1/C39/1000</f>
        <v>0.20322000000000001</v>
      </c>
    </row>
    <row r="40" spans="1:10" x14ac:dyDescent="0.25">
      <c r="A40" s="2" t="s">
        <v>160</v>
      </c>
      <c r="B40" s="2">
        <v>0.02</v>
      </c>
      <c r="C40">
        <f>INDEX('[1]Component wise inventories'!B$2:B$170,MATCH($A40,'[1]Component wise inventories'!$A$2:$A$170,0))</f>
        <v>60</v>
      </c>
      <c r="D40" t="str">
        <f>INDEX('[1]Component wise inventories'!H$2:H$170,MATCH($A40,'[1]Component wise inventories'!$A$2:$A$170,0))</f>
        <v>Ground natural stone slab, 15 mm</v>
      </c>
      <c r="E40">
        <f>INDEX('[1]Component wise inventories'!I$2:I$170,MATCH($A40,'[1]Component wise inventories'!$A$2:$A$170,0))</f>
        <v>2700</v>
      </c>
      <c r="F40">
        <f t="shared" ref="F40" si="32">E40</f>
        <v>2700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0.39999999999999997</v>
      </c>
      <c r="I40">
        <f>B40*F40*H40*B$1/C40/B$1</f>
        <v>0.36</v>
      </c>
      <c r="J40">
        <f t="shared" ref="J40" si="33">F40*B40*B$5*B$1/C40/1000</f>
        <v>12.193200000000001</v>
      </c>
    </row>
    <row r="41" spans="1:10" x14ac:dyDescent="0.25">
      <c r="I41" s="19">
        <f>SUM(I34:I40)</f>
        <v>1.4127350000000001</v>
      </c>
    </row>
    <row r="42" spans="1:10" x14ac:dyDescent="0.25">
      <c r="A42" s="1" t="s">
        <v>158</v>
      </c>
      <c r="B42" s="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:F45" si="34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1.0696000000000001</v>
      </c>
      <c r="J44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gypsum-lime plaster</v>
      </c>
      <c r="E45">
        <f>INDEX('[1]Component wise inventories'!I$2:I$170,MATCH($A45,'[1]Component wise inventories'!$A$2:$A$170,0))</f>
        <v>925</v>
      </c>
      <c r="F45">
        <f t="shared" si="34"/>
        <v>925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0.155</v>
      </c>
      <c r="I45">
        <f>B45*F45*H45*B$1/C45/B$1</f>
        <v>4.779166666666667E-2</v>
      </c>
      <c r="J45">
        <f t="shared" si="35"/>
        <v>4.1772999999999998</v>
      </c>
    </row>
    <row r="46" spans="1:10" x14ac:dyDescent="0.25">
      <c r="A46" s="2" t="s">
        <v>138</v>
      </c>
      <c r="B46" s="2">
        <v>0.02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Lime-cement/cement-lime plaster</v>
      </c>
      <c r="E46">
        <f>INDEX('[1]Component wise inventories'!I$2:I$170,MATCH($A46,'[1]Component wise inventories'!$A$2:$A$170,0))</f>
        <v>1550</v>
      </c>
      <c r="F46">
        <f>E46</f>
        <v>1550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0.247</v>
      </c>
      <c r="I46">
        <f t="shared" ref="I46" si="36">B46*F46*H46*B$1/C46/B$1</f>
        <v>0.12761666666666666</v>
      </c>
      <c r="J46">
        <f>F46*B46*B$5*B$1/C46/1000</f>
        <v>6.9998000000000005</v>
      </c>
    </row>
    <row r="47" spans="1:10" x14ac:dyDescent="0.25">
      <c r="A47" s="2" t="s">
        <v>163</v>
      </c>
      <c r="B47" s="2">
        <v>0.27500000000000002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brick</v>
      </c>
      <c r="E47">
        <f>INDEX('[1]Component wise inventories'!I$2:I$170,MATCH($A47,'[1]Component wise inventories'!$A$2:$A$170,0))</f>
        <v>900</v>
      </c>
      <c r="F47">
        <f t="shared" ref="F47" si="37">E47</f>
        <v>900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0.25800000000000001</v>
      </c>
      <c r="I47">
        <f>B47*F47*H47*B$1/C47/B$1</f>
        <v>1.0642500000000001</v>
      </c>
      <c r="J47">
        <f t="shared" ref="J47" si="38">F47*B47*B$5*B$1/C47/1000</f>
        <v>55.885500000000008</v>
      </c>
    </row>
    <row r="48" spans="1:10" x14ac:dyDescent="0.25">
      <c r="I48" s="19">
        <f>SUM(I44:I47)</f>
        <v>2.3092583333333336</v>
      </c>
    </row>
    <row r="49" spans="1:10" x14ac:dyDescent="0.25">
      <c r="A49" s="1" t="s">
        <v>158</v>
      </c>
      <c r="B49" s="1" t="s">
        <v>48</v>
      </c>
    </row>
    <row r="50" spans="1:10" x14ac:dyDescent="0.25">
      <c r="A50" s="2" t="s">
        <v>13</v>
      </c>
      <c r="B50" s="2">
        <v>194.71</v>
      </c>
      <c r="C50"/>
      <c r="D50"/>
      <c r="E50"/>
      <c r="F50"/>
      <c r="G50"/>
      <c r="H50"/>
      <c r="I50"/>
      <c r="J50"/>
    </row>
    <row r="51" spans="1:10" x14ac:dyDescent="0.25">
      <c r="A51" s="2" t="s">
        <v>44</v>
      </c>
      <c r="B51" s="2">
        <v>0.02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gypsum-lime plaster</v>
      </c>
      <c r="E51">
        <f>INDEX('[1]Component wise inventories'!I$2:I$170,MATCH($A51,'[1]Component wise inventories'!$A$2:$A$170,0))</f>
        <v>925</v>
      </c>
      <c r="F51">
        <f>E51</f>
        <v>925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0.155</v>
      </c>
      <c r="I51">
        <f t="shared" ref="I51" si="39">B51*F51*H51*B$1/C51/B$1</f>
        <v>9.558333333333334E-2</v>
      </c>
      <c r="J51">
        <f>F51*B51*B$5*B$1/C51/1000</f>
        <v>8.3545999999999996</v>
      </c>
    </row>
    <row r="52" spans="1:10" x14ac:dyDescent="0.25">
      <c r="A52" s="2" t="s">
        <v>163</v>
      </c>
      <c r="B52" s="2">
        <v>0.125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brick</v>
      </c>
      <c r="E52">
        <f>INDEX('[1]Component wise inventories'!I$2:I$170,MATCH($A52,'[1]Component wise inventories'!$A$2:$A$170,0))</f>
        <v>900</v>
      </c>
      <c r="F52">
        <f t="shared" ref="F52" si="40">E52</f>
        <v>900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0.25800000000000001</v>
      </c>
      <c r="I52">
        <f>B52*F52*H52*B$1/C52/B$1</f>
        <v>0.48375000000000001</v>
      </c>
      <c r="J52">
        <f t="shared" ref="J52" si="41">F52*B52*B$5*B$1/C52/1000</f>
        <v>25.4025</v>
      </c>
    </row>
    <row r="53" spans="1:10" x14ac:dyDescent="0.25">
      <c r="I53" s="19">
        <f>SUM(I50:I52)</f>
        <v>0.57933333333333337</v>
      </c>
    </row>
    <row r="54" spans="1:10" x14ac:dyDescent="0.25">
      <c r="A54" s="1" t="s">
        <v>158</v>
      </c>
      <c r="B54" s="1" t="s">
        <v>49</v>
      </c>
    </row>
    <row r="55" spans="1:10" x14ac:dyDescent="0.25">
      <c r="A55" s="2" t="s">
        <v>13</v>
      </c>
      <c r="B55" s="2">
        <v>119.06</v>
      </c>
      <c r="C55"/>
      <c r="D55"/>
      <c r="E55"/>
      <c r="F55"/>
      <c r="G55"/>
      <c r="H55"/>
      <c r="I55"/>
      <c r="J55"/>
    </row>
    <row r="56" spans="1:10" x14ac:dyDescent="0.25">
      <c r="A56" s="2" t="s">
        <v>44</v>
      </c>
      <c r="B56" s="2">
        <v>0.02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gypsum-lime plaster</v>
      </c>
      <c r="E56">
        <f>INDEX('[1]Component wise inventories'!I$2:I$170,MATCH($A56,'[1]Component wise inventories'!$A$2:$A$170,0))</f>
        <v>925</v>
      </c>
      <c r="F56">
        <f>E56</f>
        <v>925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0.155</v>
      </c>
      <c r="I56">
        <f t="shared" ref="I56" si="42">B56*F56*H56*B$1/C56/B$1</f>
        <v>9.558333333333334E-2</v>
      </c>
      <c r="J56">
        <f>F56*B56*B$5*B$1/C56/1000</f>
        <v>8.3545999999999996</v>
      </c>
    </row>
    <row r="57" spans="1:10" x14ac:dyDescent="0.25">
      <c r="A57" s="2" t="s">
        <v>163</v>
      </c>
      <c r="B57" s="2">
        <v>0.15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brick</v>
      </c>
      <c r="E57">
        <f>INDEX('[1]Component wise inventories'!I$2:I$170,MATCH($A57,'[1]Component wise inventories'!$A$2:$A$170,0))</f>
        <v>900</v>
      </c>
      <c r="F57">
        <f t="shared" ref="F57" si="43">E57</f>
        <v>900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0.25800000000000001</v>
      </c>
      <c r="I57">
        <f>B57*F57*H57*B$1/C57/B$1</f>
        <v>0.58050000000000002</v>
      </c>
      <c r="J57">
        <f t="shared" ref="J57" si="44">F57*B57*B$5*B$1/C57/1000</f>
        <v>30.483000000000001</v>
      </c>
    </row>
    <row r="58" spans="1:10" x14ac:dyDescent="0.25">
      <c r="I58" s="19">
        <f>SUM(I55:I57)</f>
        <v>0.67608333333333337</v>
      </c>
    </row>
    <row r="59" spans="1:10" x14ac:dyDescent="0.25">
      <c r="A59" s="1" t="s">
        <v>158</v>
      </c>
      <c r="B59" s="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Expanded polystyrene (EPS)</v>
      </c>
      <c r="E61">
        <f>INDEX('[1]Component wise inventories'!I$2:I$170,MATCH($A61,'[1]Component wise inventories'!$A$2:$A$170,0))</f>
        <v>30</v>
      </c>
      <c r="F61">
        <f t="shared" ref="F61" si="45">E61</f>
        <v>30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7.64</v>
      </c>
      <c r="I61">
        <f>B61*F61*H61*B$1/C61/B$1</f>
        <v>0.22919999999999999</v>
      </c>
      <c r="J61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gypsum-lime plaster</v>
      </c>
      <c r="E62">
        <f>INDEX('[1]Component wise inventories'!I$2:I$170,MATCH($A62,'[1]Component wise inventories'!$A$2:$A$170,0))</f>
        <v>925</v>
      </c>
      <c r="F62">
        <f>E62</f>
        <v>925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0.155</v>
      </c>
      <c r="I62">
        <f t="shared" ref="I62" si="47">B62*F62*H62*B$1/C62/B$1</f>
        <v>9.558333333333334E-2</v>
      </c>
      <c r="J62">
        <f>F62*B62*B$5*B$1/C62/1000</f>
        <v>8.3545999999999996</v>
      </c>
    </row>
    <row r="63" spans="1:10" x14ac:dyDescent="0.25">
      <c r="A63" s="2" t="s">
        <v>163</v>
      </c>
      <c r="B63" s="2">
        <v>0.27500000000000002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brick</v>
      </c>
      <c r="E63">
        <f>INDEX('[1]Component wise inventories'!I$2:I$170,MATCH($A63,'[1]Component wise inventories'!$A$2:$A$170,0))</f>
        <v>900</v>
      </c>
      <c r="F63">
        <f t="shared" ref="F63" si="48">E63</f>
        <v>900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0.25800000000000001</v>
      </c>
      <c r="I63">
        <f>B63*F63*H63*B$1/C63/B$1</f>
        <v>1.0642500000000001</v>
      </c>
      <c r="J63">
        <f t="shared" ref="J63" si="49">F63*B63*B$5*B$1/C63/1000</f>
        <v>55.885500000000008</v>
      </c>
    </row>
    <row r="64" spans="1:10" x14ac:dyDescent="0.25">
      <c r="I64" s="19">
        <f>SUM(I61:I63)</f>
        <v>1.3890333333333333</v>
      </c>
    </row>
    <row r="65" spans="1:10" x14ac:dyDescent="0.25">
      <c r="A65" s="1" t="s">
        <v>158</v>
      </c>
      <c r="B65" s="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 t="shared" ref="F67" si="50">E67</f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>B67*F67*H67*B$1/C67/B$1</f>
        <v>0.11515</v>
      </c>
      <c r="J67">
        <f t="shared" ref="J67" si="51">F67*B67*B$5*B$1/C67/1000</f>
        <v>111.4323</v>
      </c>
    </row>
    <row r="68" spans="1:10" x14ac:dyDescent="0.25">
      <c r="A68" s="2" t="s">
        <v>164</v>
      </c>
      <c r="B68" s="2">
        <v>0.04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cement stone</v>
      </c>
      <c r="E68">
        <f>INDEX('[1]Component wise inventories'!I$2:I$170,MATCH($A68,'[1]Component wise inventories'!$A$2:$A$170,0))</f>
        <v>1700</v>
      </c>
      <c r="F68">
        <f>E68</f>
        <v>1700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0.129</v>
      </c>
      <c r="I68">
        <f t="shared" ref="I68" si="52">B68*F68*H68*B$1/C68/B$1</f>
        <v>0.1462</v>
      </c>
      <c r="J68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gypsum-lime plaster</v>
      </c>
      <c r="E69">
        <f>INDEX('[1]Component wise inventories'!I$2:I$170,MATCH($A69,'[1]Component wise inventories'!$A$2:$A$170,0))</f>
        <v>925</v>
      </c>
      <c r="F69">
        <f t="shared" ref="F69" si="53">E69</f>
        <v>925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0.155</v>
      </c>
      <c r="I69">
        <f>B69*F69*H69*B$1/C69/B$1</f>
        <v>4.779166666666667E-2</v>
      </c>
      <c r="J69">
        <f t="shared" ref="J69" si="54">F69*B69*B$5*B$1/C69/1000</f>
        <v>4.1772999999999998</v>
      </c>
    </row>
    <row r="70" spans="1:10" ht="30" x14ac:dyDescent="0.25">
      <c r="A70" s="31" t="s">
        <v>84</v>
      </c>
      <c r="B70" s="2">
        <v>0.16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'polyurethane production, flexible foam, MDI-based' (kilogram, RoW, None)</v>
      </c>
      <c r="E70">
        <f>INDEX('[1]Component wise inventories'!I$2:I$170,MATCH($A70,'[1]Component wise inventories'!$A$2:$A$170,0))</f>
        <v>30</v>
      </c>
      <c r="F70">
        <f>E70</f>
        <v>30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5.32</v>
      </c>
      <c r="I70">
        <f t="shared" ref="I70" si="55">B70*F70*H70*B$1/C70/B$1</f>
        <v>0.85120000000000007</v>
      </c>
      <c r="J70">
        <f>F70*B70*B$5*B$1/C70/1000</f>
        <v>2.1676799999999998</v>
      </c>
    </row>
    <row r="71" spans="1:10" x14ac:dyDescent="0.25">
      <c r="A71" s="2" t="s">
        <v>165</v>
      </c>
      <c r="B71" s="2">
        <v>8.0000000000000002E-3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Sealed rubber granules, 7.5 mm</v>
      </c>
      <c r="E71">
        <f>INDEX('[1]Component wise inventories'!I$2:I$170,MATCH($A71,'[1]Component wise inventories'!$A$2:$A$170,0))</f>
        <v>110</v>
      </c>
      <c r="F71">
        <f t="shared" ref="F71" si="56">E71</f>
        <v>110</v>
      </c>
      <c r="G71" t="str">
        <f>INDEX('[1]Component wise inventories'!J$2:J$170,MATCH($A71,'[1]Component wise inventories'!$A$2:$A$170,0))</f>
        <v>kg</v>
      </c>
      <c r="H71">
        <f>INDEX('[1]Component wise inventories'!K$2:K$170,MATCH($A71,'[1]Component wise inventories'!$A$2:$A$170,0))</f>
        <v>3.2352941176470589</v>
      </c>
      <c r="I71">
        <f>B71*F71*H71*B$1/C71/B$1</f>
        <v>4.7450980392156866E-2</v>
      </c>
      <c r="J71">
        <f t="shared" ref="J71" si="57">F71*B71*B$5*B$1/C71/1000</f>
        <v>0.19870400000000002</v>
      </c>
    </row>
    <row r="72" spans="1:10" x14ac:dyDescent="0.25">
      <c r="I72" s="19">
        <f>SUM(I67:I71)</f>
        <v>1.2077926470588234</v>
      </c>
    </row>
    <row r="73" spans="1:10" x14ac:dyDescent="0.25">
      <c r="A73" s="1" t="s">
        <v>158</v>
      </c>
      <c r="B73" s="1" t="s">
        <v>54</v>
      </c>
    </row>
    <row r="74" spans="1:10" x14ac:dyDescent="0.25">
      <c r="A74" s="2" t="s">
        <v>13</v>
      </c>
      <c r="B74" s="2" t="s">
        <v>166</v>
      </c>
    </row>
    <row r="75" spans="1:10" x14ac:dyDescent="0.25">
      <c r="A75" s="2" t="s">
        <v>93</v>
      </c>
      <c r="B75" s="2">
        <v>2.4E-2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3-layer solid wood panel, PVAc bonded</v>
      </c>
      <c r="E75">
        <f>INDEX('[1]Component wise inventories'!I$2:I$170,MATCH($A75,'[1]Component wise inventories'!$A$2:$A$170,0))</f>
        <v>470</v>
      </c>
      <c r="F75">
        <f t="shared" ref="F75" si="58">E75</f>
        <v>470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0.52300000000000002</v>
      </c>
      <c r="I75">
        <f>B75*F75*H75*B$1/C75/B$1</f>
        <v>9.8324000000000009E-2</v>
      </c>
      <c r="J75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civil engineering concrete (without reinforcement)</v>
      </c>
      <c r="E76">
        <f>INDEX('[1]Component wise inventories'!I$2:I$170,MATCH($A76,'[1]Component wise inventories'!$A$2:$A$170,0))</f>
        <v>2350</v>
      </c>
      <c r="F76">
        <f>E76</f>
        <v>2350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1.4E-2</v>
      </c>
      <c r="I76">
        <f t="shared" ref="I76" si="60">B76*F76*H76*B$1/C76/B$1</f>
        <v>0.11515</v>
      </c>
      <c r="J76">
        <f>F76*B76*B$5*B$1/C76/1000</f>
        <v>111.4323</v>
      </c>
    </row>
    <row r="77" spans="1:10" x14ac:dyDescent="0.25">
      <c r="A77" s="2" t="s">
        <v>44</v>
      </c>
      <c r="B77" s="2">
        <v>0.01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gypsum-lime plaster</v>
      </c>
      <c r="E77">
        <f>INDEX('[1]Component wise inventories'!I$2:I$170,MATCH($A77,'[1]Component wise inventories'!$A$2:$A$170,0))</f>
        <v>925</v>
      </c>
      <c r="F77">
        <f t="shared" ref="F77" si="61">E77</f>
        <v>925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0.155</v>
      </c>
      <c r="I77">
        <f>B77*F77*H77*B$1/C77/B$1</f>
        <v>4.779166666666667E-2</v>
      </c>
      <c r="J77">
        <f t="shared" ref="J77" si="62">F77*B77*B$5*B$1/C77/1000</f>
        <v>4.1772999999999998</v>
      </c>
    </row>
    <row r="78" spans="1:10" ht="30" x14ac:dyDescent="0.25">
      <c r="A78" s="31" t="s">
        <v>84</v>
      </c>
      <c r="B78" s="2">
        <v>0.14000000000000001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'polyurethane production, flexible foam, MDI-based' (kilogram, RoW, None)</v>
      </c>
      <c r="E78">
        <f>INDEX('[1]Component wise inventories'!I$2:I$170,MATCH($A78,'[1]Component wise inventories'!$A$2:$A$170,0))</f>
        <v>30</v>
      </c>
      <c r="F78">
        <f>E78</f>
        <v>30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5.32</v>
      </c>
      <c r="I78">
        <f t="shared" ref="I78" si="63">B78*F78*H78*B$1/C78/B$1</f>
        <v>0.74480000000000002</v>
      </c>
      <c r="J78">
        <f>F78*B78*B$5*B$1/C78/1000</f>
        <v>1.8967200000000002</v>
      </c>
    </row>
    <row r="79" spans="1:10" x14ac:dyDescent="0.25">
      <c r="A79" s="2" t="s">
        <v>167</v>
      </c>
      <c r="B79" s="2">
        <v>0.1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 t="shared" ref="F79" si="64"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</f>
        <v>0.69873333333333332</v>
      </c>
      <c r="J79">
        <f t="shared" ref="J79" si="65">F79*B79*B$5*B$1/C79/1000</f>
        <v>21.225200000000001</v>
      </c>
    </row>
    <row r="80" spans="1:10" x14ac:dyDescent="0.25">
      <c r="I80" s="19">
        <f>SUM(I75:I79)</f>
        <v>1.704799</v>
      </c>
    </row>
    <row r="81" spans="1:11" x14ac:dyDescent="0.25">
      <c r="A81" s="1" t="s">
        <v>158</v>
      </c>
      <c r="B81" s="1" t="s">
        <v>58</v>
      </c>
    </row>
    <row r="82" spans="1:11" x14ac:dyDescent="0.25">
      <c r="A82" s="2" t="s">
        <v>13</v>
      </c>
      <c r="B82" s="2" t="s">
        <v>168</v>
      </c>
    </row>
    <row r="83" spans="1:11" x14ac:dyDescent="0.25">
      <c r="A83" s="2" t="s">
        <v>93</v>
      </c>
      <c r="B83" s="2">
        <v>2.4E-2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3-layer solid wood panel, PVAc bonded</v>
      </c>
      <c r="E83">
        <f>INDEX('[1]Component wise inventories'!I$2:I$170,MATCH($A83,'[1]Component wise inventories'!$A$2:$A$170,0))</f>
        <v>470</v>
      </c>
      <c r="F83">
        <f t="shared" ref="F83" si="66">E83</f>
        <v>470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0.52300000000000002</v>
      </c>
      <c r="I83">
        <f>B83*F83*H83*B$1/C83/B$1</f>
        <v>9.8324000000000009E-2</v>
      </c>
      <c r="J83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>
        <f>INDEX('[1]Component wise inventories'!B$2:B$170,MATCH($A84,'[1]Component wise inventories'!$A$2:$A$170,0))</f>
        <v>60</v>
      </c>
      <c r="D84" t="str">
        <f>INDEX('[1]Component wise inventories'!H$2:H$170,MATCH($A84,'[1]Component wise inventories'!$A$2:$A$170,0))</f>
        <v>civil engineering concrete (without reinforcement)</v>
      </c>
      <c r="E84">
        <f>INDEX('[1]Component wise inventories'!I$2:I$170,MATCH($A84,'[1]Component wise inventories'!$A$2:$A$170,0))</f>
        <v>2350</v>
      </c>
      <c r="F84">
        <f>E84</f>
        <v>2350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1.4E-2</v>
      </c>
      <c r="I84">
        <f t="shared" ref="I84" si="68">B84*F84*H84*B$1/C84/B$1</f>
        <v>0.11515</v>
      </c>
      <c r="J84">
        <f>F84*B84*B$5*B$1/C84/1000</f>
        <v>111.4323</v>
      </c>
    </row>
    <row r="85" spans="1:11" x14ac:dyDescent="0.25">
      <c r="A85" s="2" t="s">
        <v>44</v>
      </c>
      <c r="B85" s="2">
        <v>0.01</v>
      </c>
      <c r="C85">
        <f>INDEX('[1]Component wise inventories'!B$2:B$170,MATCH($A85,'[1]Component wise inventories'!$A$2:$A$170,0))</f>
        <v>30</v>
      </c>
      <c r="D85" t="str">
        <f>INDEX('[1]Component wise inventories'!H$2:H$170,MATCH($A85,'[1]Component wise inventories'!$A$2:$A$170,0))</f>
        <v>gypsum-lime plaster</v>
      </c>
      <c r="E85">
        <f>INDEX('[1]Component wise inventories'!I$2:I$170,MATCH($A85,'[1]Component wise inventories'!$A$2:$A$170,0))</f>
        <v>925</v>
      </c>
      <c r="F85">
        <f t="shared" ref="F85" si="69">E85</f>
        <v>925</v>
      </c>
      <c r="G85" t="str">
        <f>INDEX('[1]Component wise inventories'!J$2:J$170,MATCH($A85,'[1]Component wise inventories'!$A$2:$A$170,0))</f>
        <v xml:space="preserve">kg </v>
      </c>
      <c r="H85">
        <f>INDEX('[1]Component wise inventories'!K$2:K$170,MATCH($A85,'[1]Component wise inventories'!$A$2:$A$170,0))</f>
        <v>0.155</v>
      </c>
      <c r="I85">
        <f>B85*F85*H85*B$1/C85/B$1</f>
        <v>4.779166666666667E-2</v>
      </c>
      <c r="J85">
        <f t="shared" ref="J85" si="70">F85*B85*B$5*B$1/C85/1000</f>
        <v>4.1772999999999998</v>
      </c>
    </row>
    <row r="86" spans="1:11" ht="30" x14ac:dyDescent="0.25">
      <c r="A86" s="31" t="s">
        <v>84</v>
      </c>
      <c r="B86" s="2">
        <v>0.14000000000000001</v>
      </c>
      <c r="C86">
        <f>INDEX('[1]Component wise inventories'!B$2:B$170,MATCH($A86,'[1]Component wise inventories'!$A$2:$A$170,0))</f>
        <v>30</v>
      </c>
      <c r="D86" t="str">
        <f>INDEX('[1]Component wise inventories'!H$2:H$170,MATCH($A86,'[1]Component wise inventories'!$A$2:$A$170,0))</f>
        <v>'polyurethane production, flexible foam, MDI-based' (kilogram, RoW, None)</v>
      </c>
      <c r="E86">
        <f>INDEX('[1]Component wise inventories'!I$2:I$170,MATCH($A86,'[1]Component wise inventories'!$A$2:$A$170,0))</f>
        <v>30</v>
      </c>
      <c r="F86">
        <f>E86</f>
        <v>30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5.32</v>
      </c>
      <c r="I86">
        <f t="shared" ref="I86" si="71">B86*F86*H86*B$1/C86/B$1</f>
        <v>0.74480000000000002</v>
      </c>
      <c r="J86">
        <f>F86*B86*B$5*B$1/C86/1000</f>
        <v>1.8967200000000002</v>
      </c>
    </row>
    <row r="87" spans="1:11" x14ac:dyDescent="0.25">
      <c r="A87" s="2" t="s">
        <v>169</v>
      </c>
      <c r="B87" s="2">
        <v>4.8000000000000001E-2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Glued laminated timber, UF bonded, dry area</v>
      </c>
      <c r="E87">
        <f>INDEX('[1]Component wise inventories'!I$2:I$170,MATCH($A87,'[1]Component wise inventories'!$A$2:$A$170,0))</f>
        <v>470</v>
      </c>
      <c r="F87">
        <f t="shared" ref="F87" si="72">E87</f>
        <v>470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0.44600000000000001</v>
      </c>
      <c r="I87">
        <f>B87*F87*H87*B$1/C87/B$1</f>
        <v>0.33539199999999997</v>
      </c>
      <c r="J87">
        <f t="shared" ref="J87" si="73">F87*B87*B$5*B$1/C87/1000</f>
        <v>10.188096</v>
      </c>
    </row>
    <row r="88" spans="1:11" x14ac:dyDescent="0.25">
      <c r="I88" s="19">
        <f>SUM(I83:I87)</f>
        <v>1.3414576666666667</v>
      </c>
    </row>
    <row r="89" spans="1:11" x14ac:dyDescent="0.25">
      <c r="A89" s="1" t="s">
        <v>158</v>
      </c>
      <c r="B89" s="1" t="s">
        <v>61</v>
      </c>
    </row>
    <row r="90" spans="1:11" x14ac:dyDescent="0.25">
      <c r="A90" s="1" t="s">
        <v>13</v>
      </c>
      <c r="B90" s="1">
        <v>4.24</v>
      </c>
    </row>
    <row r="91" spans="1:11" x14ac:dyDescent="0.25">
      <c r="A91" s="1" t="s">
        <v>170</v>
      </c>
      <c r="B91" s="1"/>
      <c r="C91">
        <v>30</v>
      </c>
      <c r="D91" t="str">
        <f>INDEX('[1]Component wise inventories'!H$2:H$205,MATCH($A91,'[1]Component wise inventories'!$A$2:$A$205,0))</f>
        <v>Exterior door, wood, glass insert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97.7</v>
      </c>
      <c r="I91" s="19">
        <f>H91*B$1/C91/B$1*B90/B99</f>
        <v>2.2192649737490626E-2</v>
      </c>
    </row>
    <row r="92" spans="1:11" x14ac:dyDescent="0.25">
      <c r="A92" s="1"/>
      <c r="B92" s="1"/>
    </row>
    <row r="93" spans="1:11" x14ac:dyDescent="0.25">
      <c r="A93" s="1" t="s">
        <v>158</v>
      </c>
      <c r="B93" s="1" t="s">
        <v>63</v>
      </c>
    </row>
    <row r="94" spans="1:11" x14ac:dyDescent="0.25">
      <c r="A94" s="1" t="s">
        <v>64</v>
      </c>
      <c r="B94" s="1">
        <v>135.80000000000001</v>
      </c>
    </row>
    <row r="95" spans="1:11" x14ac:dyDescent="0.25">
      <c r="A95" s="1" t="s">
        <v>171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4">
        <v>0.2</v>
      </c>
    </row>
    <row r="96" spans="1:11" x14ac:dyDescent="0.25">
      <c r="A96" s="1"/>
      <c r="B96" s="1"/>
      <c r="C96">
        <v>30</v>
      </c>
      <c r="D96" t="s">
        <v>254</v>
      </c>
      <c r="E96" s="33" t="s">
        <v>110</v>
      </c>
      <c r="F96" s="33" t="s">
        <v>110</v>
      </c>
      <c r="G96" t="s">
        <v>111</v>
      </c>
      <c r="H96" s="23">
        <v>43.7</v>
      </c>
      <c r="I96">
        <f>H96*B$1/C96/B$1*K96</f>
        <v>1.1653333333333336</v>
      </c>
      <c r="J96"/>
      <c r="K96" s="24">
        <v>0.8</v>
      </c>
    </row>
    <row r="97" spans="1:11" x14ac:dyDescent="0.25">
      <c r="A97" s="1" t="s">
        <v>158</v>
      </c>
      <c r="B97" s="1" t="s">
        <v>66</v>
      </c>
      <c r="C97" s="11"/>
      <c r="D97" s="11"/>
      <c r="E97" s="11"/>
      <c r="F97" s="11"/>
      <c r="G97" s="11"/>
      <c r="H97" s="11"/>
      <c r="I97" s="19">
        <f>SUM(I95:I96)</f>
        <v>1.2416165333333335</v>
      </c>
      <c r="J97" s="11"/>
      <c r="K97" s="11"/>
    </row>
    <row r="98" spans="1:11" x14ac:dyDescent="0.25">
      <c r="A98" s="1" t="s">
        <v>67</v>
      </c>
      <c r="B98" s="1">
        <v>4</v>
      </c>
    </row>
    <row r="99" spans="1:11" x14ac:dyDescent="0.25">
      <c r="A99" s="1" t="s">
        <v>68</v>
      </c>
      <c r="B99" s="1">
        <v>622.20000000000005</v>
      </c>
    </row>
    <row r="100" spans="1:11" x14ac:dyDescent="0.25">
      <c r="A100" s="1" t="s">
        <v>69</v>
      </c>
      <c r="B100"/>
      <c r="C100"/>
      <c r="D100" t="str">
        <f>INDEX('[1]Component wise inventories'!H$2:H$194,MATCH($A100,'[1]Component wise inventories'!$A$2:$A$189,0))</f>
        <v>'market for electricity, low voltage'</v>
      </c>
      <c r="E100">
        <f>INDEX('[1]Component wise inventories'!I$2:I$194,MATCH($A100,'[1]Component wise inventories'!$A$2:$A$189,0))</f>
        <v>0</v>
      </c>
      <c r="F100">
        <f>E100</f>
        <v>0</v>
      </c>
      <c r="G100" t="str">
        <f>INDEX('[1]Component wise inventories'!J$2:J$194,MATCH($A100,'[1]Component wise inventories'!$A$2:$A$189,0))</f>
        <v>kWh</v>
      </c>
      <c r="H100">
        <f>INDEX('[1]Component wise inventories'!K$2:K$194,MATCH($A100,'[1]Component wise inventories'!$A$2:$A$189,0))</f>
        <v>4.4990000000000002E-2</v>
      </c>
      <c r="I100" s="19">
        <f>H100*B98*3500/B99</f>
        <v>1.0123111539697847</v>
      </c>
    </row>
    <row r="101" spans="1:11" x14ac:dyDescent="0.25">
      <c r="A101" s="1"/>
      <c r="B101" s="1"/>
    </row>
    <row r="102" spans="1:11" x14ac:dyDescent="0.25">
      <c r="A102" s="1"/>
      <c r="B102" s="1"/>
    </row>
    <row r="103" spans="1:11" x14ac:dyDescent="0.25">
      <c r="A103" s="1" t="s">
        <v>158</v>
      </c>
      <c r="B103" s="1" t="s">
        <v>70</v>
      </c>
    </row>
    <row r="104" spans="1:11" x14ac:dyDescent="0.25">
      <c r="A104" s="1" t="s">
        <v>71</v>
      </c>
      <c r="B104" s="1">
        <v>121.4</v>
      </c>
    </row>
    <row r="105" spans="1:11" x14ac:dyDescent="0.25">
      <c r="A105" s="1" t="s">
        <v>72</v>
      </c>
      <c r="B105" s="1" t="s">
        <v>172</v>
      </c>
    </row>
    <row r="106" spans="1:11" x14ac:dyDescent="0.25">
      <c r="A106" s="1" t="s">
        <v>74</v>
      </c>
      <c r="B106" s="11" t="s">
        <v>172</v>
      </c>
      <c r="C106"/>
      <c r="D106" t="str">
        <f>INDEX('[1]Component wise inventories'!H$2:H$205,MATCH($B106,'[1]Component wise inventories'!$A$2:$A$205,0))</f>
        <v>heat production, borehole heat exchanger, brine-water heat pump 10kW</v>
      </c>
      <c r="E106">
        <f>INDEX('[1]Component wise inventories'!I$2:I$205,MATCH($B106,'[1]Component wise inventories'!$A$2:$A$205,0))</f>
        <v>0</v>
      </c>
      <c r="F106">
        <f>E106</f>
        <v>0</v>
      </c>
      <c r="G106" t="str">
        <f>INDEX('[1]Component wise inventories'!J$2:J$205,MATCH($B106,'[1]Component wise inventories'!$A$2:$A$205,0))</f>
        <v>megajoule</v>
      </c>
      <c r="H106">
        <f>INDEX('[1]Component wise inventories'!K$2:K$205,MATCH($B106,'[1]Component wise inventories'!$A$2:$A$205,0))</f>
        <v>8.2799999999999992E-3</v>
      </c>
      <c r="I106" s="19">
        <f>H106*B104</f>
        <v>1.0051919999999999</v>
      </c>
    </row>
    <row r="107" spans="1:11" x14ac:dyDescent="0.25">
      <c r="A107" s="1"/>
      <c r="B107" s="4" t="s">
        <v>75</v>
      </c>
    </row>
    <row r="108" spans="1:11" x14ac:dyDescent="0.25">
      <c r="A108" s="1"/>
      <c r="B108" s="1"/>
    </row>
    <row r="109" spans="1:11" x14ac:dyDescent="0.25">
      <c r="A109" s="1" t="s">
        <v>158</v>
      </c>
      <c r="B109" s="1" t="s">
        <v>76</v>
      </c>
      <c r="C109"/>
      <c r="D109"/>
      <c r="E109"/>
      <c r="F109"/>
      <c r="G109"/>
      <c r="H109"/>
      <c r="J109">
        <f>SUM(J6:J108)*50*2</f>
        <v>140873.86523999998</v>
      </c>
    </row>
    <row r="110" spans="1:11" x14ac:dyDescent="0.25">
      <c r="A110" s="1"/>
      <c r="B110" s="1" t="s">
        <v>77</v>
      </c>
      <c r="C110"/>
      <c r="D110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>
        <f>INDEX('[1]Component wise inventories'!I$2:I$205,MATCH($B110,'[1]Component wise inventories'!$A$2:$A$205,0))</f>
        <v>0</v>
      </c>
      <c r="F110">
        <f>E110</f>
        <v>0</v>
      </c>
      <c r="G110">
        <f>INDEX('[1]Component wise inventories'!J$2:J$205,MATCH($B110,'[1]Component wise inventories'!$A$2:$A$205,0))</f>
        <v>0</v>
      </c>
      <c r="H110">
        <f>INDEX('[1]Component wise inventories'!K$2:K$205,MATCH($B110,'[1]Component wise inventories'!$A$2:$A$205,0))</f>
        <v>0.11509999999999999</v>
      </c>
      <c r="I110" s="25">
        <f>J109*H110/B$1/B99</f>
        <v>0.43433466969688195</v>
      </c>
    </row>
    <row r="112" spans="1:11" s="11" customFormat="1" x14ac:dyDescent="0.25">
      <c r="A112" s="11" t="s">
        <v>11</v>
      </c>
      <c r="B112" s="11" t="s">
        <v>268</v>
      </c>
    </row>
    <row r="113" spans="1:10" s="11" customFormat="1" x14ac:dyDescent="0.25">
      <c r="A113" s="11" t="s">
        <v>278</v>
      </c>
      <c r="B113" s="11">
        <v>176.24</v>
      </c>
    </row>
    <row r="114" spans="1:10" s="11" customFormat="1" x14ac:dyDescent="0.25">
      <c r="A114" s="11" t="s">
        <v>273</v>
      </c>
      <c r="B114" s="5" t="s">
        <v>282</v>
      </c>
      <c r="D114" t="str">
        <f>INDEX('[1]Component wise inventories'!H$2:H$221,MATCH($B114,'[1]Component wise inventories'!$A$2:$A$221,0))</f>
        <v>heat production, borehole heat exchanger, brine-water heat pump 10kW</v>
      </c>
      <c r="E114">
        <f>INDEX('[1]Component wise inventories'!I$2:I$221,MATCH($B114,'[1]Component wise inventories'!$A$2:$A$221,0))</f>
        <v>0</v>
      </c>
      <c r="F114">
        <f>E114</f>
        <v>0</v>
      </c>
      <c r="G114" t="str">
        <f>INDEX('[1]Component wise inventories'!J$2:J$221,MATCH($B114,'[1]Component wise inventories'!$A$2:$A$221,0))</f>
        <v>megajoule</v>
      </c>
      <c r="H114">
        <f>INDEX('[1]Component wise inventories'!K$2:K$221,MATCH($B114,'[1]Component wise inventories'!$A$2:$A$221,0))</f>
        <v>8.2799999999999992E-3</v>
      </c>
      <c r="I114" s="19">
        <f>H114*B113</f>
        <v>1.4592672</v>
      </c>
    </row>
    <row r="115" spans="1:10" customFormat="1" x14ac:dyDescent="0.25">
      <c r="A115" s="5" t="s">
        <v>274</v>
      </c>
      <c r="B115" s="5" t="s">
        <v>157</v>
      </c>
      <c r="C115" s="5"/>
      <c r="D115" s="5"/>
      <c r="E115" s="5"/>
      <c r="F115" s="5"/>
      <c r="G115" s="5"/>
      <c r="H115" s="5"/>
      <c r="I115" s="5"/>
      <c r="J115" s="5"/>
    </row>
    <row r="116" spans="1:10" customFormat="1" ht="60" x14ac:dyDescent="0.25">
      <c r="A116" s="5" t="s">
        <v>277</v>
      </c>
      <c r="B116" s="4" t="s">
        <v>276</v>
      </c>
      <c r="C116" s="5"/>
      <c r="D116" s="5"/>
      <c r="E116" s="5"/>
      <c r="F116" s="5"/>
      <c r="G116" s="5"/>
      <c r="H116" s="5"/>
      <c r="I116" s="5"/>
      <c r="J116" s="5"/>
    </row>
    <row r="118" spans="1:1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/>
      <c r="B120" s="6" t="s">
        <v>118</v>
      </c>
      <c r="C120" s="6" t="s">
        <v>119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80</v>
      </c>
      <c r="B121" s="7">
        <v>0.69699999999999995</v>
      </c>
      <c r="C121" s="7">
        <f>I10</f>
        <v>0.57974999999999999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120</v>
      </c>
      <c r="B122" s="7">
        <v>2.66</v>
      </c>
      <c r="C122" s="7">
        <f>AVERAGE(I20,I31,I41)</f>
        <v>1.4855390888888891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121</v>
      </c>
      <c r="B123" s="7">
        <v>0.94399999999999995</v>
      </c>
      <c r="C123" s="7">
        <f>I48</f>
        <v>2.3092583333333336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122</v>
      </c>
      <c r="B124" s="7">
        <v>0.379</v>
      </c>
      <c r="C124" s="7">
        <f>AVERAGE(I53,I58,I64)</f>
        <v>0.88148333333333329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106</v>
      </c>
      <c r="B125" s="7">
        <v>2.15</v>
      </c>
      <c r="C125" s="7">
        <f>AVERAGE(I72,I80,I88)</f>
        <v>1.4180164379084967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124</v>
      </c>
      <c r="B126" s="7">
        <v>2.1399999999999999E-2</v>
      </c>
      <c r="C126" s="7">
        <f>I91</f>
        <v>2.2192649737490626E-2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123</v>
      </c>
      <c r="B127" s="7">
        <v>0.58399999999999996</v>
      </c>
      <c r="C127" s="7">
        <f>I97</f>
        <v>1.2416165333333335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76</v>
      </c>
      <c r="B128" s="7">
        <v>0.58199999999999996</v>
      </c>
      <c r="C128" s="7">
        <f>I110</f>
        <v>0.43433466969688195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125</v>
      </c>
      <c r="B129" s="7">
        <v>2.77</v>
      </c>
      <c r="C129" s="7">
        <f>I114*0.9+I100</f>
        <v>2.3256516339697848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70</v>
      </c>
      <c r="B130" s="7">
        <v>1.99</v>
      </c>
      <c r="C130" s="7">
        <f>I106</f>
        <v>1.0051919999999999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126</v>
      </c>
      <c r="B131" s="7"/>
      <c r="C131" s="7">
        <f>I114*0.1</f>
        <v>0.14592672000000001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7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"/>
  <sheetViews>
    <sheetView topLeftCell="A130" zoomScaleNormal="100" workbookViewId="0">
      <selection activeCell="C156" sqref="C156"/>
    </sheetView>
  </sheetViews>
  <sheetFormatPr defaultColWidth="11.5703125" defaultRowHeight="15" x14ac:dyDescent="0.25"/>
  <cols>
    <col min="1" max="1" width="37.5703125" style="9" customWidth="1"/>
    <col min="2" max="2" width="14.57031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173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0.21197916666666666</v>
      </c>
      <c r="J6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1048.6875</v>
      </c>
    </row>
    <row r="8" spans="1:10" x14ac:dyDescent="0.25">
      <c r="A8" s="2" t="s">
        <v>16</v>
      </c>
      <c r="B8" s="2">
        <v>0.05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lean concrete (without reinforcement)</v>
      </c>
      <c r="E8">
        <f>INDEX('[1]Component wise inventories'!I$2:I$170,MATCH($A8,'[1]Component wise inventories'!$A$2:$A$170,0))</f>
        <v>2150</v>
      </c>
      <c r="F8">
        <f t="shared" ref="F8" si="3">E8</f>
        <v>2150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5.8999999999999997E-2</v>
      </c>
      <c r="I8">
        <f>B8*F8*H8*B$1/C8/B$1</f>
        <v>0.10570833333333332</v>
      </c>
      <c r="J8">
        <f t="shared" ref="J8" si="4">F8*B8*B$5*B$1/C8/1000</f>
        <v>191.88749999999999</v>
      </c>
    </row>
    <row r="9" spans="1:10" x14ac:dyDescent="0.25">
      <c r="I9" s="19">
        <f>SUM(I6:I8)</f>
        <v>0.45477083333333335</v>
      </c>
    </row>
    <row r="10" spans="1:10" x14ac:dyDescent="0.25">
      <c r="A10" s="1" t="s">
        <v>173</v>
      </c>
      <c r="B10" s="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civil engineering concrete (without reinforcement)</v>
      </c>
      <c r="E12">
        <f>INDEX('[1]Component wise inventories'!I$2:I$170,MATCH($A12,'[1]Component wise inventories'!$A$2:$A$170,0))</f>
        <v>2350</v>
      </c>
      <c r="F12">
        <f t="shared" ref="F12" si="5">E12</f>
        <v>2350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1.4E-2</v>
      </c>
      <c r="I12">
        <f>B12*F12*H12*B$1/C12/B$1</f>
        <v>0.16450000000000001</v>
      </c>
      <c r="J12">
        <f t="shared" ref="J12" si="6">F12*B12*B$5*B$1/C12/1000</f>
        <v>1258.425</v>
      </c>
    </row>
    <row r="13" spans="1:10" x14ac:dyDescent="0.25">
      <c r="A13" s="2" t="s">
        <v>174</v>
      </c>
      <c r="B13" s="2">
        <v>0.08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Mastic asphalt, 27.5 mm</v>
      </c>
      <c r="E13">
        <f>INDEX('[1]Component wise inventories'!I$2:I$170,MATCH($A13,'[1]Component wise inventories'!$A$2:$A$170,0))</f>
        <v>63.3</v>
      </c>
      <c r="F13">
        <f>E13</f>
        <v>63.3</v>
      </c>
      <c r="G13" t="str">
        <f>INDEX('[1]Component wise inventories'!J$2:J$170,MATCH($A13,'[1]Component wise inventories'!$A$2:$A$170,0))</f>
        <v xml:space="preserve">m2 </v>
      </c>
      <c r="H13">
        <f>INDEX('[1]Component wise inventories'!K$2:K$170,MATCH($A13,'[1]Component wise inventories'!$A$2:$A$170,0))</f>
        <v>14.1</v>
      </c>
      <c r="I13">
        <f t="shared" ref="I13" si="7">B13*F13*H13*B$1/C13/B$1</f>
        <v>1.19004</v>
      </c>
      <c r="J13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lean concrete (without reinforcement)</v>
      </c>
      <c r="E14">
        <f>INDEX('[1]Component wise inventories'!I$2:I$170,MATCH($A14,'[1]Component wise inventories'!$A$2:$A$170,0))</f>
        <v>2150</v>
      </c>
      <c r="F14">
        <f t="shared" ref="F14" si="8">E14</f>
        <v>2150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5.8999999999999997E-2</v>
      </c>
      <c r="I14">
        <f>B14*F14*H14*B$1/C14/B$1</f>
        <v>0.31712499999999999</v>
      </c>
      <c r="J14">
        <f t="shared" ref="J14" si="9">F14*B14*B$5*B$1/C14/1000</f>
        <v>575.66250000000002</v>
      </c>
    </row>
    <row r="15" spans="1:10" x14ac:dyDescent="0.25">
      <c r="I15" s="19">
        <f>SUM(I12:I14)</f>
        <v>1.671665</v>
      </c>
    </row>
    <row r="16" spans="1:10" x14ac:dyDescent="0.25">
      <c r="A16" s="1" t="s">
        <v>173</v>
      </c>
      <c r="B16" s="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Cement subfloor, 85 mm</v>
      </c>
      <c r="E18">
        <f>INDEX('[1]Component wise inventories'!I$2:I$170,MATCH($A18,'[1]Component wise inventories'!$A$2:$A$170,0))</f>
        <v>1850</v>
      </c>
      <c r="F18">
        <f t="shared" ref="F18" si="10">E18</f>
        <v>1850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>B18*F18*H18*B$1/C18/B$1</f>
        <v>0.21197916666666666</v>
      </c>
      <c r="J18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civil engineering concrete (without reinforcement)</v>
      </c>
      <c r="E19">
        <f>INDEX('[1]Component wise inventories'!I$2:I$170,MATCH($A19,'[1]Component wise inventories'!$A$2:$A$170,0))</f>
        <v>2350</v>
      </c>
      <c r="F19">
        <f>E19</f>
        <v>2350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1.4E-2</v>
      </c>
      <c r="I19">
        <f t="shared" ref="I19" si="12">B19*F19*H19*B$1/C19/B$1</f>
        <v>0.13708333333333333</v>
      </c>
      <c r="J19">
        <f>F19*B19*B$5*B$1/C19/1000</f>
        <v>1048.6875</v>
      </c>
    </row>
    <row r="20" spans="1:10" x14ac:dyDescent="0.25">
      <c r="A20" s="2" t="s">
        <v>16</v>
      </c>
      <c r="B20" s="2">
        <v>0.05</v>
      </c>
      <c r="C20">
        <f>INDEX('[1]Component wise inventories'!B$2:B$170,MATCH($A20,'[1]Component wise inventories'!$A$2:$A$170,0))</f>
        <v>60</v>
      </c>
      <c r="D20" t="str">
        <f>INDEX('[1]Component wise inventories'!H$2:H$170,MATCH($A20,'[1]Component wise inventories'!$A$2:$A$170,0))</f>
        <v>lean concrete (without reinforcement)</v>
      </c>
      <c r="E20">
        <f>INDEX('[1]Component wise inventories'!I$2:I$170,MATCH($A20,'[1]Component wise inventories'!$A$2:$A$170,0))</f>
        <v>2150</v>
      </c>
      <c r="F20">
        <f t="shared" ref="F20" si="13">E20</f>
        <v>2150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5.8999999999999997E-2</v>
      </c>
      <c r="I20">
        <f>B20*F20*H20*B$1/C20/B$1</f>
        <v>0.10570833333333332</v>
      </c>
      <c r="J20">
        <f t="shared" ref="J20" si="14">F20*B20*B$5*B$1/C20/1000</f>
        <v>191.88749999999999</v>
      </c>
    </row>
    <row r="21" spans="1:10" x14ac:dyDescent="0.25">
      <c r="A21" s="2"/>
      <c r="B21" s="2"/>
      <c r="I21" s="19">
        <f>SUM(I18:I20)</f>
        <v>0.45477083333333335</v>
      </c>
    </row>
    <row r="22" spans="1:10" x14ac:dyDescent="0.25">
      <c r="A22" s="1" t="s">
        <v>173</v>
      </c>
      <c r="B22" s="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Cement subfloor, 85 mm</v>
      </c>
      <c r="E24">
        <f>INDEX('[1]Component wise inventories'!I$2:I$170,MATCH($A24,'[1]Component wise inventories'!$A$2:$A$170,0))</f>
        <v>1850</v>
      </c>
      <c r="F24">
        <f t="shared" ref="F24" si="15">E24</f>
        <v>1850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0.125</v>
      </c>
      <c r="I24">
        <f>B24*F24*H24*B$1/C24/B$1</f>
        <v>0.92500000000000004</v>
      </c>
      <c r="J24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civil engineering concrete (without reinforcement)</v>
      </c>
      <c r="E25">
        <f>INDEX('[1]Component wise inventories'!I$2:I$170,MATCH($A25,'[1]Component wise inventories'!$A$2:$A$170,0))</f>
        <v>2350</v>
      </c>
      <c r="F25">
        <f>E25</f>
        <v>2350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1.4E-2</v>
      </c>
      <c r="I25">
        <f t="shared" ref="I25" si="17">B25*F25*H25*B$1/C25/B$1</f>
        <v>0.13159999999999999</v>
      </c>
      <c r="J25">
        <f>F25*B25*B$5*B$1/C25/1000</f>
        <v>1006.74</v>
      </c>
    </row>
    <row r="26" spans="1:10" x14ac:dyDescent="0.25">
      <c r="A26" s="2" t="s">
        <v>26</v>
      </c>
      <c r="B26" s="2">
        <v>0.02</v>
      </c>
      <c r="C26">
        <f>INDEX('[1]Component wise inventories'!B$2:B$170,MATCH($A26,'[1]Component wise inventories'!$A$2:$A$170,0))</f>
        <v>60</v>
      </c>
      <c r="D26" t="str">
        <f>INDEX('[1]Component wise inventories'!H$2:H$170,MATCH($A26,'[1]Component wise inventories'!$A$2:$A$170,0))</f>
        <v>glass wool</v>
      </c>
      <c r="E26">
        <f>INDEX('[1]Component wise inventories'!I$2:I$170,MATCH($A26,'[1]Component wise inventories'!$A$2:$A$170,0))</f>
        <v>30</v>
      </c>
      <c r="F26">
        <f t="shared" ref="F26" si="18">E26</f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>B26*F26*H26*B$1/C26/B$1</f>
        <v>1.1299999999999998E-2</v>
      </c>
      <c r="J26">
        <f t="shared" ref="J26" si="19">F26*B26*B$5*B$1/C26/1000</f>
        <v>1.071</v>
      </c>
    </row>
    <row r="27" spans="1:10" x14ac:dyDescent="0.25">
      <c r="A27" s="2" t="s">
        <v>175</v>
      </c>
      <c r="B27" s="2">
        <v>0.18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rockwool</v>
      </c>
      <c r="E27">
        <f>INDEX('[1]Component wise inventories'!I$2:I$170,MATCH($A27,'[1]Component wise inventories'!$A$2:$A$170,0))</f>
        <v>60</v>
      </c>
      <c r="F27">
        <f>E27</f>
        <v>60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1.1299999999999999</v>
      </c>
      <c r="I27">
        <f t="shared" ref="I27" si="20">B27*F27*H27*B$1/C27/B$1</f>
        <v>0.40679999999999988</v>
      </c>
      <c r="J27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Solid wood spruce / fir / larch, air dried, planed</v>
      </c>
      <c r="E28">
        <f>INDEX('[1]Component wise inventories'!I$2:I$170,MATCH($A28,'[1]Component wise inventories'!$A$2:$A$170,0))</f>
        <v>485</v>
      </c>
      <c r="F28">
        <f t="shared" ref="F28" si="21">E28</f>
        <v>485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4.041666666666667E-2</v>
      </c>
      <c r="J28">
        <f t="shared" ref="J28" si="22">F28*B28*B$5*B$1/C28/1000</f>
        <v>34.629000000000005</v>
      </c>
    </row>
    <row r="29" spans="1:10" x14ac:dyDescent="0.25">
      <c r="A29" s="2"/>
      <c r="B29" s="2"/>
      <c r="I29" s="19">
        <f>SUM(I24:I28)</f>
        <v>1.5151166666666667</v>
      </c>
    </row>
    <row r="30" spans="1:10" x14ac:dyDescent="0.25">
      <c r="A30" s="1" t="s">
        <v>173</v>
      </c>
      <c r="B30" s="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3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civil engineering concrete (without reinforcement)</v>
      </c>
      <c r="E33">
        <f>INDEX('[1]Component wise inventories'!I$2:I$170,MATCH($A33,'[1]Component wise inventories'!$A$2:$A$170,0))</f>
        <v>2350</v>
      </c>
      <c r="F33">
        <f>E33</f>
        <v>2350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1.4E-2</v>
      </c>
      <c r="I33">
        <f t="shared" ref="I33" si="25">B33*F33*H33*B$1/C33/B$1</f>
        <v>0.16450000000000001</v>
      </c>
      <c r="J33">
        <f>F33*B33*B$5*B$1/C33/1000</f>
        <v>1258.425</v>
      </c>
    </row>
    <row r="34" spans="1:10" x14ac:dyDescent="0.25">
      <c r="A34" s="2" t="s">
        <v>26</v>
      </c>
      <c r="B34" s="2">
        <v>0.02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glass wool</v>
      </c>
      <c r="E34">
        <f>INDEX('[1]Component wise inventories'!I$2:I$170,MATCH($A34,'[1]Component wise inventories'!$A$2:$A$170,0))</f>
        <v>30</v>
      </c>
      <c r="F34">
        <f t="shared" ref="F34" si="26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1.1299999999999998E-2</v>
      </c>
      <c r="J34">
        <f t="shared" ref="J34" si="27">F34*B34*B$5*B$1/C34/1000</f>
        <v>1.071</v>
      </c>
    </row>
    <row r="35" spans="1:10" x14ac:dyDescent="0.25">
      <c r="A35" s="2" t="s">
        <v>175</v>
      </c>
      <c r="B35" s="2">
        <v>0.18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rockwool</v>
      </c>
      <c r="E35">
        <f>INDEX('[1]Component wise inventories'!I$2:I$170,MATCH($A35,'[1]Component wise inventories'!$A$2:$A$170,0))</f>
        <v>60</v>
      </c>
      <c r="F35">
        <f>E35</f>
        <v>60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1.1299999999999999</v>
      </c>
      <c r="I35">
        <f t="shared" ref="I35" si="28">B35*F35*H35*B$1/C35/B$1</f>
        <v>0.40679999999999988</v>
      </c>
      <c r="J35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 t="shared" ref="F36" si="29"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4.041666666666667E-2</v>
      </c>
      <c r="J36">
        <f t="shared" ref="J36" si="30">F36*B36*B$5*B$1/C36/1000</f>
        <v>34.629000000000005</v>
      </c>
    </row>
    <row r="37" spans="1:10" x14ac:dyDescent="0.25">
      <c r="I37" s="19">
        <f>SUM(I32:I36)</f>
        <v>1.2782249999999999</v>
      </c>
    </row>
    <row r="38" spans="1:10" x14ac:dyDescent="0.25">
      <c r="A38" s="1" t="s">
        <v>173</v>
      </c>
      <c r="B38" s="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Cement subfloor, 85 mm</v>
      </c>
      <c r="E40">
        <f>INDEX('[1]Component wise inventories'!I$2:I$170,MATCH($A40,'[1]Component wise inventories'!$A$2:$A$170,0))</f>
        <v>1850</v>
      </c>
      <c r="F40">
        <f t="shared" ref="F40" si="31">E40</f>
        <v>1850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0.26979166666666665</v>
      </c>
      <c r="J40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3">B41*F41*H41*B$1/C41/B$1</f>
        <v>0.19191666666666671</v>
      </c>
      <c r="J41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>
        <f>INDEX('[1]Component wise inventories'!B$2:B$170,MATCH($A42,'[1]Component wise inventories'!$A$2:$A$170,0))</f>
        <v>60</v>
      </c>
      <c r="D42" t="str">
        <f>INDEX('[1]Component wise inventories'!H$2:H$170,MATCH($A42,'[1]Component wise inventories'!$A$2:$A$170,0))</f>
        <v>glass wool</v>
      </c>
      <c r="E42">
        <f>INDEX('[1]Component wise inventories'!I$2:I$170,MATCH($A42,'[1]Component wise inventories'!$A$2:$A$170,0))</f>
        <v>30</v>
      </c>
      <c r="F42">
        <f t="shared" ref="F42" si="34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1.1299999999999999</v>
      </c>
      <c r="I42">
        <f>B42*F42*H42*B$1/C42/B$1</f>
        <v>1.1299999999999998E-2</v>
      </c>
      <c r="J42">
        <f t="shared" ref="J42" si="35">F42*B42*B$5*B$1/C42/1000</f>
        <v>1.071</v>
      </c>
    </row>
    <row r="43" spans="1:10" x14ac:dyDescent="0.25">
      <c r="A43" s="2" t="s">
        <v>175</v>
      </c>
      <c r="B43" s="2">
        <v>0.18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rockwool</v>
      </c>
      <c r="E43">
        <f>INDEX('[1]Component wise inventories'!I$2:I$170,MATCH($A43,'[1]Component wise inventories'!$A$2:$A$170,0))</f>
        <v>60</v>
      </c>
      <c r="F43">
        <f>E43</f>
        <v>60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1.1299999999999999</v>
      </c>
      <c r="I43">
        <f t="shared" ref="I43" si="36">B43*F43*H43*B$1/C43/B$1</f>
        <v>0.40679999999999988</v>
      </c>
      <c r="J43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Solid wood spruce / fir / larch, air dried, planed</v>
      </c>
      <c r="E44">
        <f>INDEX('[1]Component wise inventories'!I$2:I$170,MATCH($A44,'[1]Component wise inventories'!$A$2:$A$170,0))</f>
        <v>485</v>
      </c>
      <c r="F44">
        <f t="shared" ref="F44" si="37">E44</f>
        <v>485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0.125</v>
      </c>
      <c r="I44">
        <f>B44*F44*H44*B$1/C44/B$1</f>
        <v>4.041666666666667E-2</v>
      </c>
      <c r="J44">
        <f t="shared" ref="J44" si="38">F44*B44*B$5*B$1/C44/1000</f>
        <v>34.629000000000005</v>
      </c>
    </row>
    <row r="45" spans="1:10" x14ac:dyDescent="0.25">
      <c r="I45" s="19">
        <f>SUM(I40:I44)</f>
        <v>0.92022499999999996</v>
      </c>
    </row>
    <row r="46" spans="1:10" x14ac:dyDescent="0.25">
      <c r="A46" s="1" t="s">
        <v>173</v>
      </c>
      <c r="B46" s="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132</v>
      </c>
      <c r="B48" s="2">
        <v>2.5000000000000001E-2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gypsum fiber board</v>
      </c>
      <c r="E48">
        <f>INDEX('[1]Component wise inventories'!I$2:I$170,MATCH($A48,'[1]Component wise inventories'!$A$2:$A$170,0))</f>
        <v>1200</v>
      </c>
      <c r="F48">
        <f t="shared" ref="F48" si="39">E48</f>
        <v>1200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0.53700000000000003</v>
      </c>
      <c r="I48">
        <f>B48*F48*H48*B$1/C48/B$1</f>
        <v>0.26850000000000002</v>
      </c>
      <c r="J48">
        <f t="shared" ref="J48" si="40">F48*B48*B$5*B$1/C48/1000</f>
        <v>53.55</v>
      </c>
    </row>
    <row r="49" spans="1:11" x14ac:dyDescent="0.25">
      <c r="A49" s="2" t="s">
        <v>176</v>
      </c>
      <c r="B49" s="2">
        <v>5.0000000000000001E-3</v>
      </c>
      <c r="C49">
        <f>INDEX('[1]Component wise inventories'!B$2:B$170,MATCH($A49,'[1]Component wise inventories'!$A$2:$A$170,0))</f>
        <v>30</v>
      </c>
      <c r="D49" t="str">
        <f>INDEX('[1]Component wise inventories'!H$2:H$170,MATCH($A49,'[1]Component wise inventories'!$A$2:$A$170,0))</f>
        <v>gypsum-lime plaster</v>
      </c>
      <c r="E49">
        <f>INDEX('[1]Component wise inventories'!I$2:I$170,MATCH($A49,'[1]Component wise inventories'!$A$2:$A$170,0))</f>
        <v>925</v>
      </c>
      <c r="F49">
        <f>E49</f>
        <v>925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0.155</v>
      </c>
      <c r="I49">
        <f t="shared" ref="I49" si="41">B49*F49*H49*B$1/C49/B$1</f>
        <v>2.3895833333333335E-2</v>
      </c>
      <c r="J49">
        <f>F49*B49*B$5*B$1/C49/1000</f>
        <v>16.51125</v>
      </c>
    </row>
    <row r="50" spans="1:11" x14ac:dyDescent="0.25">
      <c r="A50" s="2" t="s">
        <v>177</v>
      </c>
      <c r="B50" s="2">
        <v>1.7999999999999999E-2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OSB panel, PF bonded, wet area</v>
      </c>
      <c r="E50">
        <f>INDEX('[1]Component wise inventories'!I$2:I$170,MATCH($A50,'[1]Component wise inventories'!$A$2:$A$170,0))</f>
        <v>605</v>
      </c>
      <c r="F50">
        <f t="shared" ref="F50:F51" si="42">E50</f>
        <v>605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0.61399999999999999</v>
      </c>
      <c r="I50">
        <f>B50*F50*H50*B$1/C50/B$1</f>
        <v>0.11144099999999998</v>
      </c>
      <c r="J50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Solid wood spruce / fir / larch, air dried, planed</v>
      </c>
      <c r="E51">
        <f>INDEX('[1]Component wise inventories'!I$2:I$170,MATCH($A51,'[1]Component wise inventories'!$A$2:$A$170,0))</f>
        <v>485</v>
      </c>
      <c r="F51">
        <f t="shared" si="42"/>
        <v>485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0.125</v>
      </c>
      <c r="I51">
        <f>B51*F51*H51*B$1/C51/B$1</f>
        <v>3.0312499999999999E-2</v>
      </c>
      <c r="J51">
        <f t="shared" si="43"/>
        <v>25.971749999999997</v>
      </c>
    </row>
    <row r="52" spans="1:11" x14ac:dyDescent="0.25">
      <c r="A52" s="2" t="s">
        <v>140</v>
      </c>
      <c r="B52" s="2">
        <v>4.4999999999999998E-2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Glued laminated timber, UF bonded, dry area</v>
      </c>
      <c r="E52">
        <f>INDEX('[1]Component wise inventories'!I$2:I$170,MATCH($A52,'[1]Component wise inventories'!$A$2:$A$170,0))</f>
        <v>470</v>
      </c>
      <c r="F52">
        <f t="shared" ref="F52" si="44">E52</f>
        <v>470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0.44600000000000001</v>
      </c>
      <c r="I52">
        <f>B52*F52*H52*B$1/C52/B$1*K52</f>
        <v>3.7731599999999997E-2</v>
      </c>
      <c r="J52">
        <f t="shared" ref="J52" si="45">F52*B52*B$5*B$1/C52/1000</f>
        <v>75.505499999999998</v>
      </c>
      <c r="K52" s="43">
        <v>0.12</v>
      </c>
    </row>
    <row r="53" spans="1:11" x14ac:dyDescent="0.25">
      <c r="A53" s="2" t="s">
        <v>142</v>
      </c>
      <c r="B53" s="2">
        <v>0.38</v>
      </c>
      <c r="C53">
        <f>INDEX('[1]Component wise inventories'!B$2:B$170,MATCH($A53,'[1]Component wise inventories'!$A$2:$A$170,0))</f>
        <v>30</v>
      </c>
      <c r="D53" t="str">
        <f>INDEX('[1]Component wise inventories'!H$2:H$170,MATCH($A53,'[1]Component wise inventories'!$A$2:$A$170,0))</f>
        <v>Glued laminated timber, UF bonded, dry area</v>
      </c>
      <c r="E53">
        <f>INDEX('[1]Component wise inventories'!I$2:I$170,MATCH($A53,'[1]Component wise inventories'!$A$2:$A$170,0))</f>
        <v>470</v>
      </c>
      <c r="F53">
        <f>E53</f>
        <v>470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0.44600000000000001</v>
      </c>
      <c r="I53">
        <f>B53*F53*H53*B$1/C53/B$1*K53</f>
        <v>0.26551866666666663</v>
      </c>
      <c r="J53">
        <f>F53*B53*B$5*B$1/C53/1000</f>
        <v>637.60199999999998</v>
      </c>
      <c r="K53" s="43">
        <v>0.1</v>
      </c>
    </row>
    <row r="54" spans="1:11" x14ac:dyDescent="0.25">
      <c r="A54" s="31" t="s">
        <v>269</v>
      </c>
      <c r="B54" s="2">
        <v>0.38</v>
      </c>
      <c r="C54">
        <f>INDEX('[1]Component wise inventories'!B$2:B$170,MATCH($A54,'[1]Component wise inventories'!$A$2:$A$170,0))</f>
        <v>60</v>
      </c>
      <c r="D54" t="str">
        <f>INDEX('[1]Component wise inventories'!H$2:H$170,MATCH($A54,'[1]Component wise inventories'!$A$2:$A$170,0))</f>
        <v>cellulose fibers</v>
      </c>
      <c r="E54" t="str">
        <f>INDEX('[1]Component wise inventories'!I$2:I$170,MATCH($A54,'[1]Component wise inventories'!$A$2:$A$170,0))</f>
        <v xml:space="preserve">35-60 </v>
      </c>
      <c r="F54">
        <v>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0.25700000000000001</v>
      </c>
      <c r="I54">
        <f>B54*F54*H54*B$1/C54/B$1*K54</f>
        <v>7.3245000000000005E-2</v>
      </c>
      <c r="J54">
        <f>F54*B54*B$5*B$1/C54/1000</f>
        <v>33.914999999999999</v>
      </c>
      <c r="K54" s="43">
        <v>0.9</v>
      </c>
    </row>
    <row r="55" spans="1:11" x14ac:dyDescent="0.25">
      <c r="I55" s="19">
        <f>SUM(I48:I54)</f>
        <v>0.81064459999999994</v>
      </c>
    </row>
    <row r="56" spans="1:11" x14ac:dyDescent="0.25">
      <c r="A56" s="1" t="s">
        <v>173</v>
      </c>
      <c r="B56" s="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178</v>
      </c>
      <c r="B58" s="2">
        <v>0.12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brick</v>
      </c>
      <c r="E58">
        <f>INDEX('[1]Component wise inventories'!I$2:I$170,MATCH($A58,'[1]Component wise inventories'!$A$2:$A$170,0))</f>
        <v>900</v>
      </c>
      <c r="F58">
        <f t="shared" ref="F58" si="46">E58</f>
        <v>900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0.25800000000000001</v>
      </c>
      <c r="I58">
        <f>B58*F58*H58*B$1/C58/B$1</f>
        <v>0.46440000000000003</v>
      </c>
      <c r="J58">
        <f t="shared" ref="J58" si="47">F58*B58*B$5*B$1/C58/1000</f>
        <v>192.78</v>
      </c>
    </row>
    <row r="59" spans="1:11" x14ac:dyDescent="0.25">
      <c r="A59" s="2" t="s">
        <v>132</v>
      </c>
      <c r="B59" s="2">
        <v>1.4999999999999999E-2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gypsum fiber board</v>
      </c>
      <c r="E59">
        <f>INDEX('[1]Component wise inventories'!I$2:I$170,MATCH($A59,'[1]Component wise inventories'!$A$2:$A$170,0))</f>
        <v>1200</v>
      </c>
      <c r="F59">
        <f>E59</f>
        <v>1200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0.53700000000000003</v>
      </c>
      <c r="I59">
        <f t="shared" ref="I59" si="48">B59*F59*H59*B$1/C59/B$1</f>
        <v>0.16109999999999999</v>
      </c>
      <c r="J59">
        <f>F59*B59*B$5*B$1/C59/1000</f>
        <v>32.130000000000003</v>
      </c>
    </row>
    <row r="60" spans="1:11" x14ac:dyDescent="0.25">
      <c r="A60" s="2" t="s">
        <v>138</v>
      </c>
      <c r="B60" s="2">
        <v>5.0000000000000001E-3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Lime-cement/cement-lime plaster</v>
      </c>
      <c r="E60">
        <f>INDEX('[1]Component wise inventories'!I$2:I$170,MATCH($A60,'[1]Component wise inventories'!$A$2:$A$170,0))</f>
        <v>1550</v>
      </c>
      <c r="F60">
        <f t="shared" ref="F60:F61" si="49">E60</f>
        <v>1550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0.247</v>
      </c>
      <c r="I60">
        <f>B60*F60*H60*B$1/C60/B$1</f>
        <v>3.1904166666666664E-2</v>
      </c>
      <c r="J60">
        <f t="shared" ref="J60:J61" si="50">F60*B60*B$5*B$1/C60/1000</f>
        <v>13.83375</v>
      </c>
    </row>
    <row r="61" spans="1:11" x14ac:dyDescent="0.25">
      <c r="A61" s="2" t="s">
        <v>177</v>
      </c>
      <c r="B61" s="2">
        <v>1.7999999999999999E-2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OSB panel, PF bonded, wet area</v>
      </c>
      <c r="E61">
        <f>INDEX('[1]Component wise inventories'!I$2:I$170,MATCH($A61,'[1]Component wise inventories'!$A$2:$A$170,0))</f>
        <v>605</v>
      </c>
      <c r="F61">
        <f t="shared" si="49"/>
        <v>605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0.61399999999999999</v>
      </c>
      <c r="I61">
        <f>B61*F61*H61*B$1/C61/B$1</f>
        <v>0.11144099999999998</v>
      </c>
      <c r="J61">
        <f t="shared" si="50"/>
        <v>19.438649999999999</v>
      </c>
    </row>
    <row r="62" spans="1:11" x14ac:dyDescent="0.25">
      <c r="A62" s="2" t="s">
        <v>175</v>
      </c>
      <c r="B62" s="2">
        <v>0.06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rockwool</v>
      </c>
      <c r="E62">
        <f>INDEX('[1]Component wise inventories'!I$2:I$170,MATCH($A62,'[1]Component wise inventories'!$A$2:$A$170,0))</f>
        <v>60</v>
      </c>
      <c r="F62">
        <f>E62</f>
        <v>60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1.1299999999999999</v>
      </c>
      <c r="I62">
        <f t="shared" ref="I62" si="51">B62*F62*H62*B$1/C62/B$1</f>
        <v>0.1356</v>
      </c>
      <c r="J62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>
        <f>INDEX('[1]Component wise inventories'!B$2:B$170,MATCH($A63,'[1]Component wise inventories'!$A$2:$A$170,0))</f>
        <v>30</v>
      </c>
      <c r="D63" t="str">
        <f>INDEX('[1]Component wise inventories'!H$2:H$170,MATCH($A63,'[1]Component wise inventories'!$A$2:$A$170,0))</f>
        <v>Solid wood spruce / fir / larch, air dried, planed</v>
      </c>
      <c r="E63">
        <f>INDEX('[1]Component wise inventories'!I$2:I$170,MATCH($A63,'[1]Component wise inventories'!$A$2:$A$170,0))</f>
        <v>485</v>
      </c>
      <c r="F63">
        <f t="shared" ref="F63" si="52">E63</f>
        <v>485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0.125</v>
      </c>
      <c r="I63">
        <f>B63*F63*H63*B$1/C63/B$1</f>
        <v>5.0520833333333334E-2</v>
      </c>
      <c r="J63">
        <f t="shared" ref="J63" si="53">F63*B63*B$5*B$1/C63/1000</f>
        <v>43.286250000000003</v>
      </c>
    </row>
    <row r="64" spans="1:11" x14ac:dyDescent="0.25">
      <c r="A64" s="2" t="s">
        <v>140</v>
      </c>
      <c r="B64" s="2">
        <v>7.0000000000000007E-2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Glued laminated timber, UF bonded, dry area</v>
      </c>
      <c r="E64">
        <f>INDEX('[1]Component wise inventories'!I$2:I$170,MATCH($A64,'[1]Component wise inventories'!$A$2:$A$170,0))</f>
        <v>470</v>
      </c>
      <c r="F64">
        <f t="shared" ref="F64" si="54">E64</f>
        <v>470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0.44600000000000001</v>
      </c>
      <c r="I64">
        <f>B64*F64*H64*B$1/C64/B$1*K64</f>
        <v>5.8693600000000005E-2</v>
      </c>
      <c r="J64">
        <f t="shared" ref="J64" si="55">F64*B64*B$5*B$1/C64/1000</f>
        <v>117.45300000000002</v>
      </c>
      <c r="K64" s="43">
        <v>0.12</v>
      </c>
    </row>
    <row r="65" spans="1:11" x14ac:dyDescent="0.25">
      <c r="A65" s="2" t="s">
        <v>142</v>
      </c>
      <c r="B65" s="2">
        <v>0.32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Glued laminated timber, UF bonded, dry area</v>
      </c>
      <c r="E65">
        <f>INDEX('[1]Component wise inventories'!I$2:I$170,MATCH($A65,'[1]Component wise inventories'!$A$2:$A$170,0))</f>
        <v>470</v>
      </c>
      <c r="F65">
        <f>E65</f>
        <v>470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0.44600000000000001</v>
      </c>
      <c r="I65">
        <f>B65*F65*H65*B$1/C65/B$1*K65</f>
        <v>0.22359466666666666</v>
      </c>
      <c r="J65">
        <f>F65*B65*B$5*B$1/C65/1000</f>
        <v>536.928</v>
      </c>
      <c r="K65" s="43">
        <v>0.1</v>
      </c>
    </row>
    <row r="66" spans="1:11" x14ac:dyDescent="0.25">
      <c r="A66" s="31" t="s">
        <v>269</v>
      </c>
      <c r="B66" s="2">
        <v>0.32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cellulose fibers</v>
      </c>
      <c r="E66" t="str">
        <f>INDEX('[1]Component wise inventories'!I$2:I$170,MATCH($A66,'[1]Component wise inventories'!$A$2:$A$170,0))</f>
        <v xml:space="preserve">35-60 </v>
      </c>
      <c r="F66">
        <v>50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0.25700000000000001</v>
      </c>
      <c r="I66">
        <f>B66*F66*H66*B$1/C66/B$1*K66</f>
        <v>6.1680000000000006E-2</v>
      </c>
      <c r="J66">
        <f>F66*B66*B$5*B$1/C66/1000</f>
        <v>28.56</v>
      </c>
      <c r="K66" s="43">
        <v>0.9</v>
      </c>
    </row>
    <row r="67" spans="1:11" x14ac:dyDescent="0.25">
      <c r="C67"/>
      <c r="D67"/>
      <c r="E67"/>
      <c r="F67"/>
      <c r="G67"/>
      <c r="H67"/>
      <c r="I67" s="19">
        <f>SUM(I58:I63)</f>
        <v>0.95496599999999998</v>
      </c>
      <c r="J67"/>
    </row>
    <row r="68" spans="1:11" x14ac:dyDescent="0.25">
      <c r="A68" s="1" t="s">
        <v>173</v>
      </c>
      <c r="B68" s="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>
        <f>INDEX('[1]Component wise inventories'!B$2:B$170,MATCH($A70,'[1]Component wise inventories'!$A$2:$A$170,0))</f>
        <v>60</v>
      </c>
      <c r="D70" t="str">
        <f>INDEX('[1]Component wise inventories'!H$2:H$170,MATCH($A70,'[1]Component wise inventories'!$A$2:$A$170,0))</f>
        <v>civil engineering concrete (without reinforcement)</v>
      </c>
      <c r="E70">
        <f>INDEX('[1]Component wise inventories'!I$2:I$170,MATCH($A70,'[1]Component wise inventories'!$A$2:$A$170,0))</f>
        <v>2350</v>
      </c>
      <c r="F70">
        <f t="shared" ref="F70" si="56">E70</f>
        <v>2350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1.4E-2</v>
      </c>
      <c r="I70">
        <f>B70*F70*H70*B$1/C70/B$1</f>
        <v>0.10966666666666666</v>
      </c>
      <c r="J70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gypsum-lime plaster</v>
      </c>
      <c r="E71">
        <f>INDEX('[1]Component wise inventories'!I$2:I$170,MATCH($A71,'[1]Component wise inventories'!$A$2:$A$170,0))</f>
        <v>925</v>
      </c>
      <c r="F71">
        <f>E71</f>
        <v>925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0.155</v>
      </c>
      <c r="I71">
        <f t="shared" ref="I71" si="58">B71*F71*H71*B$1/C71/B$1</f>
        <v>9.558333333333334E-2</v>
      </c>
      <c r="J71">
        <f>F71*B71*B$5*B$1/C71/1000</f>
        <v>66.045000000000002</v>
      </c>
    </row>
    <row r="72" spans="1:11" x14ac:dyDescent="0.25">
      <c r="I72" s="19">
        <f>SUM(I70:I71)</f>
        <v>0.20524999999999999</v>
      </c>
    </row>
    <row r="73" spans="1:11" x14ac:dyDescent="0.25">
      <c r="A73" s="1" t="s">
        <v>173</v>
      </c>
      <c r="B73" s="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>
        <f>INDEX('[1]Component wise inventories'!B$2:B$170,MATCH($A75,'[1]Component wise inventories'!$A$2:$A$170,0))</f>
        <v>60</v>
      </c>
      <c r="D75" t="str">
        <f>INDEX('[1]Component wise inventories'!H$2:H$170,MATCH($A75,'[1]Component wise inventories'!$A$2:$A$170,0))</f>
        <v>civil engineering concrete (without reinforcement)</v>
      </c>
      <c r="E75">
        <f>INDEX('[1]Component wise inventories'!I$2:I$170,MATCH($A75,'[1]Component wise inventories'!$A$2:$A$170,0))</f>
        <v>2350</v>
      </c>
      <c r="F75">
        <f t="shared" ref="F75" si="59">E75</f>
        <v>2350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1.4E-2</v>
      </c>
      <c r="I75">
        <f>B75*F75*H75*B$1/C75/B$1</f>
        <v>0.13708333333333333</v>
      </c>
      <c r="J75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>
        <f>INDEX('[1]Component wise inventories'!B$2:B$170,MATCH($A76,'[1]Component wise inventories'!$A$2:$A$170,0))</f>
        <v>30</v>
      </c>
      <c r="D76" t="str">
        <f>INDEX('[1]Component wise inventories'!H$2:H$170,MATCH($A76,'[1]Component wise inventories'!$A$2:$A$170,0))</f>
        <v>gypsum-lime plaster</v>
      </c>
      <c r="E76">
        <f>INDEX('[1]Component wise inventories'!I$2:I$170,MATCH($A76,'[1]Component wise inventories'!$A$2:$A$170,0))</f>
        <v>925</v>
      </c>
      <c r="F76">
        <f>E76</f>
        <v>925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0.155</v>
      </c>
      <c r="I76">
        <f t="shared" ref="I76" si="61">B76*F76*H76*B$1/C76/B$1</f>
        <v>9.558333333333334E-2</v>
      </c>
      <c r="J76">
        <f>F76*B76*B$5*B$1/C76/1000</f>
        <v>66.045000000000002</v>
      </c>
    </row>
    <row r="77" spans="1:11" x14ac:dyDescent="0.25">
      <c r="I77" s="19">
        <f>SUM(I75:I76)</f>
        <v>0.23266666666666669</v>
      </c>
    </row>
    <row r="78" spans="1:11" x14ac:dyDescent="0.25">
      <c r="A78" s="1" t="s">
        <v>173</v>
      </c>
      <c r="B78" s="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civil engineering concrete (without reinforcement)</v>
      </c>
      <c r="E80">
        <f>INDEX('[1]Component wise inventories'!I$2:I$170,MATCH($A80,'[1]Component wise inventories'!$A$2:$A$170,0))</f>
        <v>2350</v>
      </c>
      <c r="F80">
        <f t="shared" ref="F80" si="62">E80</f>
        <v>2350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1.4E-2</v>
      </c>
      <c r="I80">
        <f>B80*F80*H80*B$1/C80/B$1</f>
        <v>0.16450000000000001</v>
      </c>
      <c r="J80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gypsum-lime plaster</v>
      </c>
      <c r="E81">
        <f>INDEX('[1]Component wise inventories'!I$2:I$170,MATCH($A81,'[1]Component wise inventories'!$A$2:$A$170,0))</f>
        <v>925</v>
      </c>
      <c r="F81">
        <f>E81</f>
        <v>925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0.155</v>
      </c>
      <c r="I81">
        <f t="shared" ref="I81" si="64">B81*F81*H81*B$1/C81/B$1</f>
        <v>9.558333333333334E-2</v>
      </c>
      <c r="J81">
        <f>F81*B81*B$5*B$1/C81/1000</f>
        <v>66.045000000000002</v>
      </c>
    </row>
    <row r="82" spans="1:11" x14ac:dyDescent="0.25">
      <c r="I82" s="19">
        <f>SUM(I80:I81)</f>
        <v>0.26008333333333333</v>
      </c>
    </row>
    <row r="83" spans="1:11" x14ac:dyDescent="0.25">
      <c r="A83" s="1" t="s">
        <v>173</v>
      </c>
      <c r="B83" s="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178</v>
      </c>
      <c r="B85" s="2">
        <v>0.15</v>
      </c>
      <c r="C85">
        <f>INDEX('[1]Component wise inventories'!B$2:B$170,MATCH($A85,'[1]Component wise inventories'!$A$2:$A$170,0))</f>
        <v>60</v>
      </c>
      <c r="D85" t="str">
        <f>INDEX('[1]Component wise inventories'!H$2:H$170,MATCH($A85,'[1]Component wise inventories'!$A$2:$A$170,0))</f>
        <v>brick</v>
      </c>
      <c r="E85">
        <f>INDEX('[1]Component wise inventories'!I$2:I$170,MATCH($A85,'[1]Component wise inventories'!$A$2:$A$170,0))</f>
        <v>900</v>
      </c>
      <c r="F85">
        <f t="shared" ref="F85" si="65">E85</f>
        <v>900</v>
      </c>
      <c r="G85" t="str">
        <f>INDEX('[1]Component wise inventories'!J$2:J$170,MATCH($A85,'[1]Component wise inventories'!$A$2:$A$170,0))</f>
        <v xml:space="preserve">kg </v>
      </c>
      <c r="H85">
        <f>INDEX('[1]Component wise inventories'!K$2:K$170,MATCH($A85,'[1]Component wise inventories'!$A$2:$A$170,0))</f>
        <v>0.25800000000000001</v>
      </c>
      <c r="I85">
        <f>B85*F85*H85*B$1/C85/B$1</f>
        <v>0.58050000000000002</v>
      </c>
      <c r="J85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>
        <f>INDEX('[1]Component wise inventories'!B$2:B$170,MATCH($A86,'[1]Component wise inventories'!$A$2:$A$170,0))</f>
        <v>30</v>
      </c>
      <c r="D86" t="str">
        <f>INDEX('[1]Component wise inventories'!H$2:H$170,MATCH($A86,'[1]Component wise inventories'!$A$2:$A$170,0))</f>
        <v>gypsum-lime plaster</v>
      </c>
      <c r="E86">
        <f>INDEX('[1]Component wise inventories'!I$2:I$170,MATCH($A86,'[1]Component wise inventories'!$A$2:$A$170,0))</f>
        <v>925</v>
      </c>
      <c r="F86">
        <f>E86</f>
        <v>925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0.155</v>
      </c>
      <c r="I86">
        <f t="shared" ref="I86" si="67">B86*F86*H86*B$1/C86/B$1</f>
        <v>9.558333333333334E-2</v>
      </c>
      <c r="J86">
        <f>F86*B86*B$5*B$1/C86/1000</f>
        <v>66.045000000000002</v>
      </c>
    </row>
    <row r="87" spans="1:11" x14ac:dyDescent="0.25">
      <c r="I87" s="19">
        <f>SUM(I85:I86)</f>
        <v>0.67608333333333337</v>
      </c>
    </row>
    <row r="88" spans="1:11" x14ac:dyDescent="0.25">
      <c r="A88" s="1" t="s">
        <v>173</v>
      </c>
      <c r="B88" s="1" t="s">
        <v>179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>
        <f>INDEX('[1]Component wise inventories'!B$2:B$170,MATCH($A90,'[1]Component wise inventories'!$A$2:$A$170,0))</f>
        <v>30</v>
      </c>
      <c r="D90" t="str">
        <f>INDEX('[1]Component wise inventories'!H$2:H$170,MATCH($A90,'[1]Component wise inventories'!$A$2:$A$170,0))</f>
        <v>gypsum-lime plaster</v>
      </c>
      <c r="E90">
        <f>INDEX('[1]Component wise inventories'!I$2:I$170,MATCH($A90,'[1]Component wise inventories'!$A$2:$A$170,0))</f>
        <v>925</v>
      </c>
      <c r="F90">
        <f t="shared" ref="F90" si="68">E90</f>
        <v>925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0.155</v>
      </c>
      <c r="I90">
        <f>B90*F90*H90*B$1/C90/B$1</f>
        <v>9.558333333333334E-2</v>
      </c>
      <c r="J90">
        <f t="shared" ref="J90" si="69">F90*B90*B$5*B$1/C90/1000</f>
        <v>66.045000000000002</v>
      </c>
    </row>
    <row r="91" spans="1:11" x14ac:dyDescent="0.25">
      <c r="A91" s="2" t="s">
        <v>180</v>
      </c>
      <c r="B91" s="2">
        <v>0.15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sand-lime brick</v>
      </c>
      <c r="E91">
        <f>INDEX('[1]Component wise inventories'!I$2:I$170,MATCH($A91,'[1]Component wise inventories'!$A$2:$A$170,0))</f>
        <v>1400</v>
      </c>
      <c r="F91">
        <f>E91</f>
        <v>1400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0.13800000000000001</v>
      </c>
      <c r="I91">
        <f t="shared" ref="I91" si="70">B91*F91*H91*B$1/C91/B$1</f>
        <v>0.48300000000000004</v>
      </c>
      <c r="J91">
        <f>F91*B91*B$5*B$1/C91/1000</f>
        <v>374.85</v>
      </c>
    </row>
    <row r="92" spans="1:11" x14ac:dyDescent="0.25">
      <c r="I92" s="19">
        <f>SUM(I90:I91)</f>
        <v>0.57858333333333334</v>
      </c>
    </row>
    <row r="93" spans="1:11" x14ac:dyDescent="0.25">
      <c r="A93" s="1" t="s">
        <v>173</v>
      </c>
      <c r="B93" s="1" t="s">
        <v>181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>
        <f>INDEX('[1]Component wise inventories'!B$2:B$170,MATCH($A95,'[1]Component wise inventories'!$A$2:$A$170,0))</f>
        <v>30</v>
      </c>
      <c r="D95" t="str">
        <f>INDEX('[1]Component wise inventories'!H$2:H$170,MATCH($A95,'[1]Component wise inventories'!$A$2:$A$170,0))</f>
        <v>gypsum-lime plaster</v>
      </c>
      <c r="E95">
        <f>INDEX('[1]Component wise inventories'!I$2:I$170,MATCH($A95,'[1]Component wise inventories'!$A$2:$A$170,0))</f>
        <v>925</v>
      </c>
      <c r="F95">
        <f t="shared" ref="F95" si="71">E95</f>
        <v>925</v>
      </c>
      <c r="G95" t="str">
        <f>INDEX('[1]Component wise inventories'!J$2:J$170,MATCH($A95,'[1]Component wise inventories'!$A$2:$A$170,0))</f>
        <v xml:space="preserve">kg </v>
      </c>
      <c r="H95">
        <f>INDEX('[1]Component wise inventories'!K$2:K$170,MATCH($A95,'[1]Component wise inventories'!$A$2:$A$170,0))</f>
        <v>0.155</v>
      </c>
      <c r="I95">
        <f>B95*F95*H95*B$1/C95/B$1</f>
        <v>9.558333333333334E-2</v>
      </c>
      <c r="J95">
        <f t="shared" ref="J95" si="72">F95*B95*B$5*B$1/C95/1000</f>
        <v>66.045000000000002</v>
      </c>
    </row>
    <row r="96" spans="1:11" x14ac:dyDescent="0.25">
      <c r="A96" s="2" t="s">
        <v>142</v>
      </c>
      <c r="B96" s="2">
        <v>0.15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Glued laminated timber, UF bonded, dry area</v>
      </c>
      <c r="E96">
        <f>INDEX('[1]Component wise inventories'!I$2:I$170,MATCH($A96,'[1]Component wise inventories'!$A$2:$A$170,0))</f>
        <v>470</v>
      </c>
      <c r="F96">
        <f>E96</f>
        <v>470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0.44600000000000001</v>
      </c>
      <c r="I96">
        <f>B96*F96*H96*B$1/C96/B$1*K96</f>
        <v>0.10481000000000001</v>
      </c>
      <c r="J96">
        <f>F96*B96*B$5*B$1/C96/1000</f>
        <v>251.685</v>
      </c>
      <c r="K96" s="43">
        <v>0.1</v>
      </c>
    </row>
    <row r="97" spans="1:11" x14ac:dyDescent="0.25">
      <c r="A97" s="31" t="s">
        <v>269</v>
      </c>
      <c r="B97" s="2">
        <v>0.15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cellulose fibers</v>
      </c>
      <c r="E97" t="str">
        <f>INDEX('[1]Component wise inventories'!I$2:I$170,MATCH($A97,'[1]Component wise inventories'!$A$2:$A$170,0))</f>
        <v xml:space="preserve">35-60 </v>
      </c>
      <c r="F97">
        <v>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0.25700000000000001</v>
      </c>
      <c r="I97">
        <f>B97*F97*H97*B$1/C97/B$1*K97</f>
        <v>2.8912500000000001E-2</v>
      </c>
      <c r="J97">
        <f>F97*B97*B$5*B$1/C97/1000</f>
        <v>13.387499999999999</v>
      </c>
      <c r="K97" s="43">
        <v>0.9</v>
      </c>
    </row>
    <row r="98" spans="1:11" x14ac:dyDescent="0.25">
      <c r="I98" s="19">
        <f>SUM(I95:I95)</f>
        <v>9.558333333333334E-2</v>
      </c>
    </row>
    <row r="99" spans="1:11" x14ac:dyDescent="0.25">
      <c r="A99" s="1" t="s">
        <v>173</v>
      </c>
      <c r="B99" s="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civil engineering concrete (without reinforcement)</v>
      </c>
      <c r="E101">
        <f>INDEX('[1]Component wise inventories'!I$2:I$170,MATCH($A101,'[1]Component wise inventories'!$A$2:$A$170,0))</f>
        <v>2350</v>
      </c>
      <c r="F101">
        <f t="shared" ref="F101:F102" si="73">E101</f>
        <v>2350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1.4E-2</v>
      </c>
      <c r="I101">
        <f>B101*F101*H101*B$1/C101/B$1</f>
        <v>0.13159999999999999</v>
      </c>
      <c r="J101">
        <f t="shared" ref="J101:J102" si="74">F101*B101*B$5*B$1/C101/1000</f>
        <v>1006.74</v>
      </c>
    </row>
    <row r="102" spans="1:11" x14ac:dyDescent="0.25">
      <c r="A102" s="2" t="s">
        <v>148</v>
      </c>
      <c r="B102" s="2">
        <v>0.03</v>
      </c>
      <c r="C102">
        <f>INDEX('[1]Component wise inventories'!B$2:B$170,MATCH($A102,'[1]Component wise inventories'!$A$2:$A$170,0))</f>
        <v>60</v>
      </c>
      <c r="D102" t="str">
        <f>INDEX('[1]Component wise inventories'!H$2:H$170,MATCH($A102,'[1]Component wise inventories'!$A$2:$A$170,0))</f>
        <v>broken gravel</v>
      </c>
      <c r="E102">
        <f>INDEX('[1]Component wise inventories'!I$2:I$170,MATCH($A102,'[1]Component wise inventories'!$A$2:$A$170,0))</f>
        <v>2000</v>
      </c>
      <c r="F102">
        <f t="shared" si="73"/>
        <v>2000</v>
      </c>
      <c r="G102" t="str">
        <f>INDEX('[1]Component wise inventories'!J$2:J$170,MATCH($A102,'[1]Component wise inventories'!$A$2:$A$170,0))</f>
        <v xml:space="preserve">kg </v>
      </c>
      <c r="H102">
        <f>INDEX('[1]Component wise inventories'!K$2:K$170,MATCH($A102,'[1]Component wise inventories'!$A$2:$A$170,0))</f>
        <v>1.2999999999999999E-2</v>
      </c>
      <c r="I102">
        <f>B102*F102*H102*B$1/C102/B$1</f>
        <v>1.2999999999999999E-2</v>
      </c>
      <c r="J102">
        <f t="shared" si="74"/>
        <v>107.1</v>
      </c>
    </row>
    <row r="103" spans="1:11" x14ac:dyDescent="0.25">
      <c r="A103" s="2" t="s">
        <v>175</v>
      </c>
      <c r="B103" s="2">
        <v>0.36</v>
      </c>
      <c r="C103">
        <f>INDEX('[1]Component wise inventories'!B$2:B$170,MATCH($A103,'[1]Component wise inventories'!$A$2:$A$170,0))</f>
        <v>30</v>
      </c>
      <c r="D103" t="str">
        <f>INDEX('[1]Component wise inventories'!H$2:H$170,MATCH($A103,'[1]Component wise inventories'!$A$2:$A$170,0))</f>
        <v>rockwool</v>
      </c>
      <c r="E103">
        <f>INDEX('[1]Component wise inventories'!I$2:I$170,MATCH($A103,'[1]Component wise inventories'!$A$2:$A$170,0))</f>
        <v>60</v>
      </c>
      <c r="F103">
        <f>E103</f>
        <v>60</v>
      </c>
      <c r="G103" t="str">
        <f>INDEX('[1]Component wise inventories'!J$2:J$170,MATCH($A103,'[1]Component wise inventories'!$A$2:$A$170,0))</f>
        <v xml:space="preserve">kg </v>
      </c>
      <c r="H103">
        <f>INDEX('[1]Component wise inventories'!K$2:K$170,MATCH($A103,'[1]Component wise inventories'!$A$2:$A$170,0))</f>
        <v>1.1299999999999999</v>
      </c>
      <c r="I103">
        <f t="shared" ref="I103" si="75">B103*F103*H103*B$1/C103/B$1</f>
        <v>0.81359999999999977</v>
      </c>
      <c r="J103">
        <f>F103*B103*B$5*B$1/C103/1000</f>
        <v>77.111999999999981</v>
      </c>
    </row>
    <row r="104" spans="1:11" x14ac:dyDescent="0.25">
      <c r="I104" s="19">
        <f>SUM(I101:I103)</f>
        <v>0.95819999999999972</v>
      </c>
    </row>
    <row r="105" spans="1:11" x14ac:dyDescent="0.25">
      <c r="A105" s="1" t="s">
        <v>173</v>
      </c>
      <c r="B105" s="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182</v>
      </c>
      <c r="B107" s="2">
        <v>0.05</v>
      </c>
      <c r="C107">
        <f>INDEX('[1]Component wise inventories'!B$2:B$170,MATCH($A107,'[1]Component wise inventories'!$A$2:$A$170,0))</f>
        <v>30</v>
      </c>
      <c r="D107" t="str">
        <f>INDEX('[1]Component wise inventories'!H$2:H$170,MATCH($A107,'[1]Component wise inventories'!$A$2:$A$170,0))</f>
        <v>cement plaster</v>
      </c>
      <c r="E107">
        <f>INDEX('[1]Component wise inventories'!I$2:I$170,MATCH($A107,'[1]Component wise inventories'!$A$2:$A$170,0))</f>
        <v>1550</v>
      </c>
      <c r="F107">
        <f t="shared" ref="F107" si="76">E107</f>
        <v>1550</v>
      </c>
      <c r="G107" t="str">
        <f>INDEX('[1]Component wise inventories'!J$2:J$170,MATCH($A107,'[1]Component wise inventories'!$A$2:$A$170,0))</f>
        <v xml:space="preserve">kg </v>
      </c>
      <c r="H107">
        <f>INDEX('[1]Component wise inventories'!K$2:K$170,MATCH($A107,'[1]Component wise inventories'!$A$2:$A$170,0))</f>
        <v>0.26900000000000002</v>
      </c>
      <c r="I107">
        <f>B107*F107*H107*B$1/C107/B$1</f>
        <v>0.69491666666666663</v>
      </c>
      <c r="J107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>
        <f>INDEX('[1]Component wise inventories'!B$2:B$170,MATCH($A108,'[1]Component wise inventories'!$A$2:$A$170,0))</f>
        <v>60</v>
      </c>
      <c r="D108" t="str">
        <f>INDEX('[1]Component wise inventories'!H$2:H$170,MATCH($A108,'[1]Component wise inventories'!$A$2:$A$170,0))</f>
        <v>civil engineering concrete (without reinforcement)</v>
      </c>
      <c r="E108">
        <f>INDEX('[1]Component wise inventories'!I$2:I$170,MATCH($A108,'[1]Component wise inventories'!$A$2:$A$170,0))</f>
        <v>2350</v>
      </c>
      <c r="F108">
        <f>E108</f>
        <v>2350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1.4E-2</v>
      </c>
      <c r="I108">
        <f t="shared" ref="I108" si="78">B108*F108*H108*B$1/C108/B$1</f>
        <v>0.13159999999999999</v>
      </c>
      <c r="J108">
        <f>F108*B108*B$5*B$1/C108/1000</f>
        <v>1006.74</v>
      </c>
    </row>
    <row r="109" spans="1:11" x14ac:dyDescent="0.25">
      <c r="A109" s="2" t="s">
        <v>148</v>
      </c>
      <c r="B109" s="2">
        <v>0.03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broken gravel</v>
      </c>
      <c r="E109">
        <f>INDEX('[1]Component wise inventories'!I$2:I$170,MATCH($A109,'[1]Component wise inventories'!$A$2:$A$170,0))</f>
        <v>2000</v>
      </c>
      <c r="F109">
        <f t="shared" ref="F109" si="79">E109</f>
        <v>2000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1.2999999999999999E-2</v>
      </c>
      <c r="I109">
        <f>B109*F109*H109*B$1/C109/B$1</f>
        <v>1.2999999999999999E-2</v>
      </c>
      <c r="J109">
        <f t="shared" ref="J109" si="80">F109*B109*B$5*B$1/C109/1000</f>
        <v>107.1</v>
      </c>
    </row>
    <row r="110" spans="1:11" x14ac:dyDescent="0.25">
      <c r="A110" s="2" t="s">
        <v>175</v>
      </c>
      <c r="B110" s="2">
        <v>0.36</v>
      </c>
      <c r="C110">
        <f>INDEX('[1]Component wise inventories'!B$2:B$170,MATCH($A110,'[1]Component wise inventories'!$A$2:$A$170,0))</f>
        <v>30</v>
      </c>
      <c r="D110" t="str">
        <f>INDEX('[1]Component wise inventories'!H$2:H$170,MATCH($A110,'[1]Component wise inventories'!$A$2:$A$170,0))</f>
        <v>rockwool</v>
      </c>
      <c r="E110">
        <f>INDEX('[1]Component wise inventories'!I$2:I$170,MATCH($A110,'[1]Component wise inventories'!$A$2:$A$170,0))</f>
        <v>60</v>
      </c>
      <c r="F110">
        <f>E110</f>
        <v>60</v>
      </c>
      <c r="G110" t="str">
        <f>INDEX('[1]Component wise inventories'!J$2:J$170,MATCH($A110,'[1]Component wise inventories'!$A$2:$A$170,0))</f>
        <v xml:space="preserve">kg </v>
      </c>
      <c r="H110">
        <f>INDEX('[1]Component wise inventories'!K$2:K$170,MATCH($A110,'[1]Component wise inventories'!$A$2:$A$170,0))</f>
        <v>1.1299999999999999</v>
      </c>
      <c r="I110">
        <f t="shared" ref="I110" si="81">B110*F110*H110*B$1/C110/B$1</f>
        <v>0.81359999999999977</v>
      </c>
      <c r="J110">
        <f>F110*B110*B$5*B$1/C110/1000</f>
        <v>77.111999999999981</v>
      </c>
    </row>
    <row r="111" spans="1:11" x14ac:dyDescent="0.25">
      <c r="I111" s="19">
        <f>SUM(I107:I110)</f>
        <v>1.6531166666666663</v>
      </c>
    </row>
    <row r="112" spans="1:11" x14ac:dyDescent="0.25">
      <c r="A112" s="1" t="s">
        <v>173</v>
      </c>
      <c r="B112" s="1" t="s">
        <v>61</v>
      </c>
    </row>
    <row r="113" spans="1:11" x14ac:dyDescent="0.25">
      <c r="A113" s="1" t="s">
        <v>13</v>
      </c>
      <c r="B113" s="1">
        <v>105</v>
      </c>
    </row>
    <row r="114" spans="1:11" x14ac:dyDescent="0.25">
      <c r="A114" s="1" t="s">
        <v>62</v>
      </c>
      <c r="B114" s="1"/>
      <c r="C114">
        <f>INDEX('[1]Component wise inventories'!B$2:B$205,MATCH($A114,'[1]Component wise inventories'!$A$2:$A$205,0))</f>
        <v>30</v>
      </c>
      <c r="D114" t="str">
        <f>INDEX('[1]Component wise inventories'!H$2:H$205,MATCH($A114,'[1]Component wise inventories'!$A$2:$A$205,0))</f>
        <v>Exterior door, wood, aluminium-clad</v>
      </c>
      <c r="E114" t="str">
        <f>INDEX('[1]Component wise inventories'!I$2:I$205,MATCH($A114,'[1]Component wise inventories'!$A$2:$A$205,0))</f>
        <v xml:space="preserve">- </v>
      </c>
      <c r="F114" t="str">
        <f>E114</f>
        <v xml:space="preserve">- </v>
      </c>
      <c r="G114" t="str">
        <f>INDEX('[1]Component wise inventories'!J$2:J$205,MATCH($A114,'[1]Component wise inventories'!$A$2:$A$205,0))</f>
        <v xml:space="preserve">m2 </v>
      </c>
      <c r="H114">
        <f>INDEX('[1]Component wise inventories'!K$2:K$205,MATCH($A114,'[1]Component wise inventories'!$A$2:$A$205,0))</f>
        <v>77.599999999999994</v>
      </c>
      <c r="I114" s="19">
        <f>H114*B$1/C114/B$1*B113/B126</f>
        <v>1.3313725490196077E-2</v>
      </c>
    </row>
    <row r="115" spans="1:11" x14ac:dyDescent="0.25">
      <c r="A115" s="1"/>
      <c r="B115" s="1"/>
    </row>
    <row r="116" spans="1:11" x14ac:dyDescent="0.25">
      <c r="A116" s="1" t="s">
        <v>173</v>
      </c>
      <c r="B116" s="1" t="s">
        <v>183</v>
      </c>
    </row>
    <row r="117" spans="1:11" x14ac:dyDescent="0.25">
      <c r="A117" s="1" t="s">
        <v>64</v>
      </c>
      <c r="B117" s="1">
        <v>1892</v>
      </c>
    </row>
    <row r="118" spans="1:11" x14ac:dyDescent="0.25">
      <c r="A118" s="1" t="s">
        <v>65</v>
      </c>
      <c r="B118" s="1"/>
      <c r="C118">
        <f>INDEX('[1]Component wise inventories'!B$2:B$194,MATCH($A118,'[1]Component wise inventories'!$A$2:$A$189,0))</f>
        <v>30</v>
      </c>
      <c r="D118" t="str">
        <f>INDEX('[1]Component wise inventories'!H$2:H$194,MATCH($A118,'[1]Component wise inventories'!$A$2:$A$189,0))</f>
        <v>'window frame production, wood-metal, U=1.6 W/m2K' (kilogram, RoW, None)</v>
      </c>
      <c r="E118">
        <f>INDEX('[1]Component wise inventories'!I$2:I$194,MATCH($A118,'[1]Component wise inventories'!$A$2:$A$189,0))</f>
        <v>83.4</v>
      </c>
      <c r="F118">
        <f>E118</f>
        <v>83.4</v>
      </c>
      <c r="G118" t="str">
        <f>INDEX('[1]Component wise inventories'!J$2:J$194,MATCH($A118,'[1]Component wise inventories'!$A$2:$A$189,0))</f>
        <v>kg</v>
      </c>
      <c r="H118">
        <f>INDEX('[1]Component wise inventories'!K$2:K$194,MATCH($A118,'[1]Component wise inventories'!$A$2:$A$189,0))</f>
        <v>0.13719999999999999</v>
      </c>
      <c r="I118">
        <f>F118*H118*B$1/C118/B$1*K118</f>
        <v>7.6283199999999995E-2</v>
      </c>
      <c r="J118"/>
      <c r="K118" s="24">
        <v>0.2</v>
      </c>
    </row>
    <row r="119" spans="1:11" x14ac:dyDescent="0.25">
      <c r="A119" s="1"/>
      <c r="B119" s="1"/>
      <c r="C119">
        <v>30</v>
      </c>
      <c r="D119" t="s">
        <v>113</v>
      </c>
      <c r="E119" t="s">
        <v>110</v>
      </c>
      <c r="F119" t="s">
        <v>110</v>
      </c>
      <c r="G119" t="s">
        <v>111</v>
      </c>
      <c r="H119" s="23">
        <v>58</v>
      </c>
      <c r="I119">
        <f>H119*B$1/C119/B$1*K119</f>
        <v>1.5466666666666669</v>
      </c>
      <c r="J119"/>
      <c r="K119" s="24">
        <v>0.8</v>
      </c>
    </row>
    <row r="120" spans="1:11" x14ac:dyDescent="0.25">
      <c r="A120" s="1" t="s">
        <v>173</v>
      </c>
      <c r="B120" s="1" t="s">
        <v>184</v>
      </c>
      <c r="C120" s="11"/>
      <c r="D120" s="11"/>
      <c r="E120" s="11"/>
      <c r="F120" s="11"/>
      <c r="G120" s="11"/>
      <c r="H120" s="11"/>
      <c r="I120" s="19">
        <f>SUM(I118:I119)</f>
        <v>1.6229498666666669</v>
      </c>
      <c r="J120" s="11"/>
      <c r="K120" s="11"/>
    </row>
    <row r="121" spans="1:11" x14ac:dyDescent="0.25">
      <c r="A121" s="1" t="s">
        <v>64</v>
      </c>
      <c r="B121" s="1">
        <v>1230</v>
      </c>
    </row>
    <row r="122" spans="1:11" x14ac:dyDescent="0.25">
      <c r="A122" s="1" t="s">
        <v>185</v>
      </c>
      <c r="B122" s="1"/>
      <c r="C122">
        <f>INDEX('[1]Component wise inventories'!B$2:B$194,MATCH($A122,'[1]Component wise inventories'!$A$2:$A$189,0))</f>
        <v>30</v>
      </c>
      <c r="D122">
        <f>INDEX('[1]Component wise inventories'!H$2:H$194,MATCH($A122,'[1]Component wise inventories'!$A$2:$A$189,0))</f>
        <v>0</v>
      </c>
      <c r="E122">
        <f>INDEX('[1]Component wise inventories'!I$2:I$194,MATCH($A122,'[1]Component wise inventories'!$A$2:$A$189,0))</f>
        <v>0</v>
      </c>
      <c r="F122">
        <f>E122</f>
        <v>0</v>
      </c>
      <c r="G122">
        <f>INDEX('[1]Component wise inventories'!J$2:J$194,MATCH($A122,'[1]Component wise inventories'!$A$2:$A$189,0))</f>
        <v>0</v>
      </c>
      <c r="H122">
        <f>INDEX('[1]Component wise inventories'!K$2:K$194,MATCH($A122,'[1]Component wise inventories'!$A$2:$A$189,0))</f>
        <v>0</v>
      </c>
      <c r="I122">
        <f>F122*H122*B$1/C122/B$1*K122</f>
        <v>0</v>
      </c>
      <c r="J122"/>
      <c r="K122" s="24">
        <v>0.2</v>
      </c>
    </row>
    <row r="123" spans="1:11" x14ac:dyDescent="0.25">
      <c r="C123">
        <v>30</v>
      </c>
      <c r="D123" t="s">
        <v>113</v>
      </c>
      <c r="E123" t="s">
        <v>110</v>
      </c>
      <c r="F123" t="s">
        <v>110</v>
      </c>
      <c r="G123" t="s">
        <v>111</v>
      </c>
      <c r="H123" s="23">
        <v>58</v>
      </c>
      <c r="I123">
        <f>H123*B$1/C123/B$1*K123</f>
        <v>1.5466666666666669</v>
      </c>
      <c r="J123"/>
      <c r="K123" s="24">
        <v>0.8</v>
      </c>
    </row>
    <row r="124" spans="1:11" x14ac:dyDescent="0.25">
      <c r="A124" s="1" t="s">
        <v>173</v>
      </c>
      <c r="B124" s="1" t="s">
        <v>66</v>
      </c>
      <c r="C124" s="11"/>
      <c r="D124" s="11"/>
      <c r="E124" s="11"/>
      <c r="F124" s="11"/>
      <c r="G124" s="11"/>
      <c r="H124" s="11"/>
      <c r="I124" s="19">
        <f>SUM(I122:I123)</f>
        <v>1.5466666666666669</v>
      </c>
      <c r="J124" s="11"/>
      <c r="K124" s="11"/>
    </row>
    <row r="125" spans="1:11" x14ac:dyDescent="0.25">
      <c r="A125" s="1" t="s">
        <v>67</v>
      </c>
      <c r="B125" s="1">
        <v>132</v>
      </c>
    </row>
    <row r="126" spans="1:11" x14ac:dyDescent="0.25">
      <c r="A126" s="1" t="s">
        <v>68</v>
      </c>
      <c r="B126" s="1">
        <v>20400</v>
      </c>
    </row>
    <row r="127" spans="1:11" x14ac:dyDescent="0.25">
      <c r="A127" s="1" t="s">
        <v>69</v>
      </c>
      <c r="B127"/>
      <c r="C127"/>
      <c r="D127" t="str">
        <f>INDEX('[1]Component wise inventories'!H$2:H$194,MATCH($A127,'[1]Component wise inventories'!$A$2:$A$189,0))</f>
        <v>'market for electricity, low voltage'</v>
      </c>
      <c r="E127">
        <f>INDEX('[1]Component wise inventories'!I$2:I$194,MATCH($A127,'[1]Component wise inventories'!$A$2:$A$189,0))</f>
        <v>0</v>
      </c>
      <c r="F127">
        <f>E127</f>
        <v>0</v>
      </c>
      <c r="G127" t="str">
        <f>INDEX('[1]Component wise inventories'!J$2:J$194,MATCH($A127,'[1]Component wise inventories'!$A$2:$A$189,0))</f>
        <v>kWh</v>
      </c>
      <c r="H127">
        <f>INDEX('[1]Component wise inventories'!K$2:K$194,MATCH($A127,'[1]Component wise inventories'!$A$2:$A$189,0))</f>
        <v>4.4990000000000002E-2</v>
      </c>
      <c r="I127" s="19">
        <f>H127*B125*3500/B126</f>
        <v>1.0188911764705884</v>
      </c>
    </row>
    <row r="128" spans="1:11" x14ac:dyDescent="0.25">
      <c r="A128" s="1"/>
      <c r="B128" s="1"/>
    </row>
    <row r="129" spans="1:10" x14ac:dyDescent="0.25">
      <c r="A129" s="1"/>
      <c r="B129" s="1"/>
    </row>
    <row r="130" spans="1:10" x14ac:dyDescent="0.25">
      <c r="A130" s="1" t="s">
        <v>173</v>
      </c>
      <c r="B130" s="1" t="s">
        <v>70</v>
      </c>
    </row>
    <row r="131" spans="1:10" x14ac:dyDescent="0.25">
      <c r="A131" s="1" t="s">
        <v>71</v>
      </c>
      <c r="B131" s="1">
        <v>74</v>
      </c>
    </row>
    <row r="132" spans="1:10" x14ac:dyDescent="0.25">
      <c r="A132" s="1" t="s">
        <v>72</v>
      </c>
      <c r="B132" s="11" t="s">
        <v>186</v>
      </c>
    </row>
    <row r="133" spans="1:10" x14ac:dyDescent="0.25">
      <c r="A133" s="1" t="s">
        <v>74</v>
      </c>
      <c r="B133" s="11" t="s">
        <v>186</v>
      </c>
      <c r="C133"/>
      <c r="D133" t="str">
        <f>INDEX('[1]Component wise inventories'!H$2:H$205,MATCH($B133,'[1]Component wise inventories'!$A$2:$A$205,0))</f>
        <v>'heat production, air-water heat pump 10kW' (megajoule, CH, None)</v>
      </c>
      <c r="E133">
        <f>INDEX('[1]Component wise inventories'!I$2:I$205,MATCH($B133,'[1]Component wise inventories'!$A$2:$A$205,0))</f>
        <v>0</v>
      </c>
      <c r="F133">
        <f>E133</f>
        <v>0</v>
      </c>
      <c r="G133" t="str">
        <f>INDEX('[1]Component wise inventories'!J$2:J$205,MATCH($B133,'[1]Component wise inventories'!$A$2:$A$205,0))</f>
        <v>megajoule</v>
      </c>
      <c r="H133">
        <f>INDEX('[1]Component wise inventories'!K$2:K$205,MATCH($B133,'[1]Component wise inventories'!$A$2:$A$205,0))</f>
        <v>1.14E-2</v>
      </c>
      <c r="I133" s="19">
        <f>H133*B131</f>
        <v>0.84360000000000002</v>
      </c>
    </row>
    <row r="134" spans="1:10" x14ac:dyDescent="0.25">
      <c r="A134" s="1"/>
      <c r="B134" s="4" t="s">
        <v>187</v>
      </c>
    </row>
    <row r="135" spans="1:10" x14ac:dyDescent="0.25">
      <c r="A135" s="1"/>
      <c r="B135" s="1"/>
    </row>
    <row r="136" spans="1:10" x14ac:dyDescent="0.25">
      <c r="A136" s="1" t="s">
        <v>173</v>
      </c>
      <c r="B136" s="1" t="s">
        <v>76</v>
      </c>
      <c r="C136"/>
      <c r="D136"/>
      <c r="E136"/>
      <c r="F136"/>
      <c r="G136"/>
      <c r="H136"/>
      <c r="J136">
        <f>SUM(J39:J135)*50*2</f>
        <v>1071514.0799999998</v>
      </c>
    </row>
    <row r="137" spans="1:10" x14ac:dyDescent="0.25">
      <c r="A137" s="1"/>
      <c r="B137" s="1" t="s">
        <v>77</v>
      </c>
      <c r="C137"/>
      <c r="D137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>
        <f>INDEX('[1]Component wise inventories'!I$2:I$205,MATCH($B137,'[1]Component wise inventories'!$A$2:$A$205,0))</f>
        <v>0</v>
      </c>
      <c r="F137">
        <f>E137</f>
        <v>0</v>
      </c>
      <c r="G137">
        <f>INDEX('[1]Component wise inventories'!J$2:J$205,MATCH($B137,'[1]Component wise inventories'!$A$2:$A$205,0))</f>
        <v>0</v>
      </c>
      <c r="H137">
        <f>INDEX('[1]Component wise inventories'!K$2:K$205,MATCH($B137,'[1]Component wise inventories'!$A$2:$A$205,0))</f>
        <v>0.11509999999999999</v>
      </c>
      <c r="I137" s="25">
        <f>J136*H137/B$1/B126</f>
        <v>0.10076084199999998</v>
      </c>
    </row>
    <row r="139" spans="1:10" s="11" customFormat="1" x14ac:dyDescent="0.25">
      <c r="A139" s="11" t="s">
        <v>11</v>
      </c>
      <c r="B139" s="11" t="s">
        <v>268</v>
      </c>
    </row>
    <row r="140" spans="1:10" s="11" customFormat="1" x14ac:dyDescent="0.25">
      <c r="A140" s="11" t="s">
        <v>278</v>
      </c>
      <c r="B140" s="11">
        <v>71.22</v>
      </c>
    </row>
    <row r="141" spans="1:10" s="11" customFormat="1" ht="45" x14ac:dyDescent="0.25">
      <c r="A141" s="11" t="s">
        <v>273</v>
      </c>
      <c r="B141" s="65" t="s">
        <v>283</v>
      </c>
      <c r="D141" t="str">
        <f>INDEX('[1]Component wise inventories'!H$2:H$221,MATCH($B141,'[1]Component wise inventories'!$A$2:$A$221,0))</f>
        <v>heat production, borehole heat exchanger, brine-water heat pump 10kW</v>
      </c>
      <c r="E141">
        <f>INDEX('[1]Component wise inventories'!I$2:I$221,MATCH($B141,'[1]Component wise inventories'!$A$2:$A$221,0))</f>
        <v>0</v>
      </c>
      <c r="F141">
        <f>E141</f>
        <v>0</v>
      </c>
      <c r="G141" t="str">
        <f>INDEX('[1]Component wise inventories'!J$2:J$221,MATCH($B141,'[1]Component wise inventories'!$A$2:$A$221,0))</f>
        <v>megajoule</v>
      </c>
      <c r="H141">
        <f>INDEX('[1]Component wise inventories'!K$2:K$221,MATCH($B141,'[1]Component wise inventories'!$A$2:$A$221,0))</f>
        <v>8.2799999999999992E-3</v>
      </c>
      <c r="I141" s="19">
        <f>H141*B140</f>
        <v>0.58970159999999994</v>
      </c>
    </row>
    <row r="142" spans="1:10" customFormat="1" x14ac:dyDescent="0.25">
      <c r="A142" s="5" t="s">
        <v>274</v>
      </c>
      <c r="B142" s="65" t="s">
        <v>187</v>
      </c>
      <c r="C142" s="5"/>
      <c r="D142" s="5"/>
      <c r="E142" s="5"/>
      <c r="F142" s="5"/>
      <c r="G142" s="5"/>
      <c r="H142" s="5"/>
      <c r="I142" s="5"/>
      <c r="J142" s="5"/>
    </row>
    <row r="143" spans="1:10" customFormat="1" ht="60" x14ac:dyDescent="0.25">
      <c r="A143" s="5" t="s">
        <v>277</v>
      </c>
      <c r="B143" s="4" t="s">
        <v>284</v>
      </c>
      <c r="C143" s="5"/>
      <c r="D143" s="5"/>
      <c r="E143" s="5"/>
      <c r="F143" s="5"/>
      <c r="G143" s="5"/>
      <c r="H143" s="5"/>
      <c r="I143" s="5"/>
      <c r="J143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/>
      <c r="B147" s="6" t="s">
        <v>118</v>
      </c>
      <c r="C147" s="6" t="s">
        <v>119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 t="s">
        <v>80</v>
      </c>
      <c r="B148" s="7">
        <v>1.1000000000000001</v>
      </c>
      <c r="C148" s="7">
        <f>AVERAGE(I9,I15,I21)</f>
        <v>0.86040222222222218</v>
      </c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 t="s">
        <v>120</v>
      </c>
      <c r="B149" s="7">
        <v>1.08</v>
      </c>
      <c r="C149" s="7">
        <f>AVERAGE(I29,I37,I45)</f>
        <v>1.2378555555555555</v>
      </c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 t="s">
        <v>121</v>
      </c>
      <c r="B150" s="7">
        <v>0.23499999999999999</v>
      </c>
      <c r="C150" s="7">
        <f>AVERAGE(I55,I67)</f>
        <v>0.88280530000000002</v>
      </c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 t="s">
        <v>122</v>
      </c>
      <c r="B151" s="7">
        <v>0.745</v>
      </c>
      <c r="C151" s="7">
        <f>AVERAGE(I72,I77,I82,I87,I92,I98)</f>
        <v>0.34137499999999998</v>
      </c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 t="s">
        <v>106</v>
      </c>
      <c r="B152" s="7">
        <v>0.29699999999999999</v>
      </c>
      <c r="C152" s="7">
        <f>AVERAGE(I104,I111)</f>
        <v>1.3056583333333331</v>
      </c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 t="s">
        <v>124</v>
      </c>
      <c r="B153" s="7">
        <v>1.54E-2</v>
      </c>
      <c r="C153" s="7">
        <f>I114</f>
        <v>1.3313725490196077E-2</v>
      </c>
      <c r="D153" s="5"/>
      <c r="E153" s="5"/>
      <c r="F153" s="5"/>
      <c r="G153" s="5"/>
      <c r="H153" s="5"/>
      <c r="I153" s="5"/>
      <c r="J153" s="5"/>
    </row>
    <row r="154" spans="1:10" customFormat="1" x14ac:dyDescent="0.25">
      <c r="A154" s="5" t="s">
        <v>123</v>
      </c>
      <c r="B154" s="7">
        <v>0.65400000000000003</v>
      </c>
      <c r="C154" s="7">
        <f>I120+I124</f>
        <v>3.1696165333333335</v>
      </c>
      <c r="D154" s="5"/>
      <c r="E154" s="5"/>
      <c r="F154" s="5"/>
      <c r="G154" s="5"/>
      <c r="H154" s="5"/>
      <c r="I154" s="5"/>
      <c r="J154" s="5"/>
    </row>
    <row r="155" spans="1:10" customFormat="1" x14ac:dyDescent="0.25">
      <c r="A155" s="5" t="s">
        <v>76</v>
      </c>
      <c r="B155" s="7">
        <v>0.36599999999999999</v>
      </c>
      <c r="C155" s="7">
        <f>I137</f>
        <v>0.10076084199999998</v>
      </c>
      <c r="D155" s="5"/>
      <c r="E155" s="5"/>
      <c r="F155" s="5"/>
      <c r="G155" s="5"/>
      <c r="H155" s="5"/>
      <c r="I155" s="5"/>
      <c r="J155" s="5"/>
    </row>
    <row r="156" spans="1:10" customFormat="1" x14ac:dyDescent="0.25">
      <c r="A156" s="5" t="s">
        <v>125</v>
      </c>
      <c r="B156" s="20">
        <v>6.82</v>
      </c>
      <c r="C156" s="7">
        <f>I141*0.9+I127</f>
        <v>1.5496226164705882</v>
      </c>
      <c r="D156" s="5"/>
      <c r="E156" s="5"/>
      <c r="F156" s="5"/>
      <c r="G156" s="5"/>
      <c r="H156" s="5"/>
      <c r="I156" s="5"/>
      <c r="J156" s="5"/>
    </row>
    <row r="157" spans="1:10" customFormat="1" x14ac:dyDescent="0.25">
      <c r="A157" s="5" t="s">
        <v>70</v>
      </c>
      <c r="B157" s="7">
        <v>5.35</v>
      </c>
      <c r="C157" s="7">
        <f>I133</f>
        <v>0.84360000000000002</v>
      </c>
      <c r="D157" s="5"/>
      <c r="E157" s="5"/>
      <c r="F157" s="5"/>
      <c r="G157" s="5"/>
      <c r="H157" s="5"/>
      <c r="I157" s="5"/>
      <c r="J157" s="5"/>
    </row>
    <row r="158" spans="1:10" customFormat="1" x14ac:dyDescent="0.25">
      <c r="A158" s="5" t="s">
        <v>126</v>
      </c>
      <c r="B158" s="7">
        <v>0.93500000000000005</v>
      </c>
      <c r="C158" s="7">
        <f>I141*0.1</f>
        <v>5.8970159999999994E-2</v>
      </c>
      <c r="D158" s="5"/>
      <c r="E158" s="5"/>
      <c r="F158" s="5"/>
      <c r="G158" s="5"/>
      <c r="H158" s="5"/>
      <c r="I158" s="5"/>
      <c r="J158" s="5"/>
    </row>
    <row r="159" spans="1:10" customForma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customForma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customForma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topLeftCell="A93" zoomScaleNormal="100" workbookViewId="0">
      <selection activeCell="C113" sqref="C113"/>
    </sheetView>
  </sheetViews>
  <sheetFormatPr defaultColWidth="11.5703125" defaultRowHeight="15" x14ac:dyDescent="0.25"/>
  <cols>
    <col min="1" max="1" width="35.28515625" style="9" customWidth="1"/>
    <col min="2" max="2" width="14.42578125" style="27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188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189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1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190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30">
        <f>SUM(I6:I11)</f>
        <v>1.3414916666666667</v>
      </c>
    </row>
    <row r="13" spans="1:10" x14ac:dyDescent="0.25">
      <c r="A13" s="1" t="s">
        <v>188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1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190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30">
        <f>SUM(I15:I18)</f>
        <v>1.2850583333333332</v>
      </c>
    </row>
    <row r="20" spans="1:10" x14ac:dyDescent="0.25">
      <c r="A20" s="1" t="s">
        <v>188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189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" si="19">F24*B24*B$5*B$1/C24/1000</f>
        <v>3109.7080000000005</v>
      </c>
    </row>
    <row r="25" spans="1:10" x14ac:dyDescent="0.25">
      <c r="A25" s="2" t="s">
        <v>87</v>
      </c>
      <c r="B25" s="2">
        <v>2.0000000000000001E-4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Polyethylene fleece (PE)</v>
      </c>
      <c r="E25">
        <f>INDEX('[1]Component wise inventories'!I$2:I$170,MATCH($A25,'[1]Component wise inventories'!$A$2:$A$170,0))</f>
        <v>920</v>
      </c>
      <c r="F25">
        <f>E25</f>
        <v>920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3.0895000000000001</v>
      </c>
      <c r="I25">
        <f t="shared" ref="I25" si="20">B25*F25*H25*B$1/C25/B$1</f>
        <v>1.8948933333333331E-2</v>
      </c>
      <c r="J25">
        <f>F25*B25*B$5*B$1/C25/1000</f>
        <v>1.7391679999999998</v>
      </c>
    </row>
    <row r="26" spans="1:10" x14ac:dyDescent="0.25">
      <c r="A26" s="2" t="s">
        <v>85</v>
      </c>
      <c r="B26" s="2">
        <v>1.4999999999999999E-2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Solid wood spruce / fir / larch, air dried, planed</v>
      </c>
      <c r="E26">
        <f>INDEX('[1]Component wise inventories'!I$2:I$170,MATCH($A26,'[1]Component wise inventories'!$A$2:$A$170,0))</f>
        <v>485</v>
      </c>
      <c r="F26">
        <f t="shared" ref="F26" si="21">E26</f>
        <v>485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3.0312499999999999E-2</v>
      </c>
      <c r="J26">
        <f t="shared" ref="J26" si="22">F26*B26*B$5*B$1/C26/1000</f>
        <v>68.763299999999987</v>
      </c>
    </row>
    <row r="27" spans="1:10" x14ac:dyDescent="0.25">
      <c r="A27" s="2" t="s">
        <v>25</v>
      </c>
      <c r="B27" s="2">
        <v>0.02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Expanded polystyrene (EPS)</v>
      </c>
      <c r="E27">
        <f>INDEX('[1]Component wise inventories'!I$2:I$170,MATCH($A27,'[1]Component wise inventories'!$A$2:$A$170,0))</f>
        <v>30</v>
      </c>
      <c r="F27">
        <f>E27</f>
        <v>30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7.64</v>
      </c>
      <c r="I27">
        <f t="shared" ref="I27" si="23">B27*F27*H27*B$1/C27/B$1</f>
        <v>0.15279999999999999</v>
      </c>
      <c r="J27">
        <f>F27*B27*B$5*B$1/C27/1000</f>
        <v>5.6711999999999998</v>
      </c>
    </row>
    <row r="28" spans="1:10" x14ac:dyDescent="0.25">
      <c r="I28" s="30">
        <f>SUM(I22:I27)</f>
        <v>1.0296364333333332</v>
      </c>
    </row>
    <row r="29" spans="1:10" x14ac:dyDescent="0.25">
      <c r="A29" s="1" t="s">
        <v>188</v>
      </c>
      <c r="B29" s="11" t="s">
        <v>27</v>
      </c>
    </row>
    <row r="30" spans="1:10" x14ac:dyDescent="0.25">
      <c r="A30" s="2" t="s">
        <v>13</v>
      </c>
      <c r="B30" s="14">
        <v>1810</v>
      </c>
    </row>
    <row r="31" spans="1:10" x14ac:dyDescent="0.25">
      <c r="A31" s="2" t="s">
        <v>14</v>
      </c>
      <c r="B31" s="2">
        <v>8.5000000000000006E-2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Cement subfloor, 85 mm</v>
      </c>
      <c r="E31">
        <f>INDEX('[1]Component wise inventories'!I$2:I$170,MATCH($A31,'[1]Component wise inventories'!$A$2:$A$170,0))</f>
        <v>1850</v>
      </c>
      <c r="F31">
        <f t="shared" ref="F31" si="24">E31</f>
        <v>1850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0.125</v>
      </c>
      <c r="I31">
        <f>B31*F31*H31*B$1/C31/B$1</f>
        <v>0.65520833333333328</v>
      </c>
      <c r="J31">
        <f t="shared" ref="J31" si="25">F31*B31*B$5*B$1/C31/1000</f>
        <v>1486.327</v>
      </c>
    </row>
    <row r="32" spans="1:10" x14ac:dyDescent="0.25">
      <c r="A32" s="2" t="s">
        <v>189</v>
      </c>
      <c r="B32" s="2">
        <v>0.02</v>
      </c>
      <c r="C32">
        <f>INDEX('[1]Component wise inventories'!B$2:B$170,MATCH($A32,'[1]Component wise inventories'!$A$2:$A$170,0))</f>
        <v>60</v>
      </c>
      <c r="D32" t="str">
        <f>INDEX('[1]Component wise inventories'!H$2:H$170,MATCH($A32,'[1]Component wise inventories'!$A$2:$A$170,0))</f>
        <v>glass wool</v>
      </c>
      <c r="E32">
        <f>INDEX('[1]Component wise inventories'!I$2:I$170,MATCH($A32,'[1]Component wise inventories'!$A$2:$A$170,0))</f>
        <v>50</v>
      </c>
      <c r="F32">
        <f>E32</f>
        <v>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1.1299999999999999</v>
      </c>
      <c r="I32">
        <f t="shared" ref="I32" si="26">B32*F32*H32*B$1/C32/B$1</f>
        <v>1.883333333333333E-2</v>
      </c>
      <c r="J32">
        <f>F32*B32*B$5*B$1/C32/1000</f>
        <v>4.726</v>
      </c>
    </row>
    <row r="33" spans="1:10" x14ac:dyDescent="0.25">
      <c r="A33" s="31" t="s">
        <v>84</v>
      </c>
      <c r="B33" s="2">
        <v>0.12</v>
      </c>
      <c r="C33">
        <f>INDEX('[1]Component wise inventories'!B$2:B$170,MATCH($A33,'[1]Component wise inventories'!$A$2:$A$170,0))</f>
        <v>30</v>
      </c>
      <c r="D33" t="str">
        <f>INDEX('[1]Component wise inventories'!H$2:H$170,MATCH($A33,'[1]Component wise inventories'!$A$2:$A$170,0))</f>
        <v>'polyurethane production, flexible foam, MDI-based' (kilogram, RoW, None)</v>
      </c>
      <c r="E33">
        <f>INDEX('[1]Component wise inventories'!I$2:I$170,MATCH($A33,'[1]Component wise inventories'!$A$2:$A$170,0))</f>
        <v>30</v>
      </c>
      <c r="F33">
        <f t="shared" ref="F33" si="27">E33</f>
        <v>30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5.32</v>
      </c>
      <c r="I33">
        <f>B33*F33*H33*B$1/C33/B$1</f>
        <v>0.63839999999999997</v>
      </c>
      <c r="J33">
        <f t="shared" ref="J33" si="28">F33*B33*B$5*B$1/C33/1000</f>
        <v>34.027200000000001</v>
      </c>
    </row>
    <row r="34" spans="1:10" x14ac:dyDescent="0.25">
      <c r="A34" s="2" t="s">
        <v>24</v>
      </c>
      <c r="B34" s="2">
        <v>0.28000000000000003</v>
      </c>
      <c r="C34">
        <f>INDEX('[1]Component wise inventories'!B$2:B$170,MATCH($A34,'[1]Component wise inventories'!$A$2:$A$170,0))</f>
        <v>60</v>
      </c>
      <c r="D34" t="str">
        <f>INDEX('[1]Component wise inventories'!H$2:H$170,MATCH($A34,'[1]Component wise inventories'!$A$2:$A$170,0))</f>
        <v>civil engineering concrete (without reinforcement)</v>
      </c>
      <c r="E34">
        <f>INDEX('[1]Component wise inventories'!I$2:I$170,MATCH($A34,'[1]Component wise inventories'!$A$2:$A$170,0))</f>
        <v>2350</v>
      </c>
      <c r="F34">
        <f>E34</f>
        <v>2350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1.4E-2</v>
      </c>
      <c r="I34">
        <f t="shared" ref="I34" si="29">B34*F34*H34*B$1/C34/B$1</f>
        <v>0.15353333333333335</v>
      </c>
      <c r="J34">
        <f>F34*B34*B$5*B$1/C34/1000</f>
        <v>3109.7080000000005</v>
      </c>
    </row>
    <row r="35" spans="1:10" x14ac:dyDescent="0.25">
      <c r="A35" s="2" t="s">
        <v>87</v>
      </c>
      <c r="B35" s="2">
        <v>2.0000000000000001E-4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Polyethylene fleece (PE)</v>
      </c>
      <c r="E35">
        <f>INDEX('[1]Component wise inventories'!I$2:I$170,MATCH($A35,'[1]Component wise inventories'!$A$2:$A$170,0))</f>
        <v>920</v>
      </c>
      <c r="F35">
        <f t="shared" ref="F35" si="30">E35</f>
        <v>920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3.0895000000000001</v>
      </c>
      <c r="I35">
        <f>B35*F35*H35*B$1/C35/B$1</f>
        <v>1.8948933333333331E-2</v>
      </c>
      <c r="J35">
        <f t="shared" ref="J35" si="31">F35*B35*B$5*B$1/C35/1000</f>
        <v>1.7391679999999998</v>
      </c>
    </row>
    <row r="36" spans="1:10" x14ac:dyDescent="0.25">
      <c r="A36" s="2" t="s">
        <v>85</v>
      </c>
      <c r="B36" s="2">
        <v>1.4999999999999999E-2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2">B36*F36*H36*B$1/C36/B$1</f>
        <v>3.0312499999999999E-2</v>
      </c>
      <c r="J36">
        <f>F36*B36*B$5*B$1/C36/1000</f>
        <v>68.763299999999987</v>
      </c>
    </row>
    <row r="37" spans="1:10" x14ac:dyDescent="0.25">
      <c r="I37" s="30">
        <f>SUM(I31:I36)</f>
        <v>1.515236433333333</v>
      </c>
    </row>
    <row r="38" spans="1:10" x14ac:dyDescent="0.25">
      <c r="A38" s="1" t="s">
        <v>188</v>
      </c>
      <c r="B38" s="11" t="s">
        <v>39</v>
      </c>
    </row>
    <row r="39" spans="1:10" x14ac:dyDescent="0.25">
      <c r="A39" s="2" t="s">
        <v>13</v>
      </c>
      <c r="B39" s="14">
        <v>2000</v>
      </c>
    </row>
    <row r="40" spans="1:10" x14ac:dyDescent="0.25">
      <c r="A40" s="2" t="s">
        <v>44</v>
      </c>
      <c r="B40" s="2">
        <v>1.4999999999999999E-2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gypsum-lime plaster</v>
      </c>
      <c r="E40">
        <f>INDEX('[1]Component wise inventories'!I$2:I$170,MATCH($A40,'[1]Component wise inventories'!$A$2:$A$170,0))</f>
        <v>925</v>
      </c>
      <c r="F40">
        <f t="shared" ref="F40" si="33">E40</f>
        <v>925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0.155</v>
      </c>
      <c r="I40">
        <f>B40*F40*H40*B$1/C40/B$1</f>
        <v>7.1687499999999987E-2</v>
      </c>
      <c r="J40">
        <f t="shared" ref="J40" si="34">F40*B40*B$5*B$1/C40/1000</f>
        <v>131.1465</v>
      </c>
    </row>
    <row r="41" spans="1:10" x14ac:dyDescent="0.25">
      <c r="A41" s="2" t="s">
        <v>40</v>
      </c>
      <c r="B41" s="2">
        <v>0.2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civil engineering concrete (without reinforcement)</v>
      </c>
      <c r="E41">
        <f>INDEX('[1]Component wise inventories'!I$2:I$170,MATCH($A41,'[1]Component wise inventories'!$A$2:$A$170,0))</f>
        <v>2350</v>
      </c>
      <c r="F41">
        <f>E41</f>
        <v>2350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1.4E-2</v>
      </c>
      <c r="I41">
        <f t="shared" ref="I41" si="35">B41*F41*H41*B$1/C41/B$1</f>
        <v>0.10966666666666666</v>
      </c>
      <c r="J41">
        <f>F41*B41*B$5*B$1/C41/1000</f>
        <v>2221.2199999999998</v>
      </c>
    </row>
    <row r="42" spans="1:10" x14ac:dyDescent="0.25">
      <c r="A42" s="2" t="s">
        <v>25</v>
      </c>
      <c r="B42" s="2">
        <v>0.16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Expanded polystyrene (EPS)</v>
      </c>
      <c r="E42">
        <f>INDEX('[1]Component wise inventories'!I$2:I$170,MATCH($A42,'[1]Component wise inventories'!$A$2:$A$170,0))</f>
        <v>30</v>
      </c>
      <c r="F42">
        <f t="shared" ref="F42" si="36">E42</f>
        <v>30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7.64</v>
      </c>
      <c r="I42">
        <f>B42*F42*H42*B$1/C42/B$1</f>
        <v>1.2223999999999999</v>
      </c>
      <c r="J42">
        <f t="shared" ref="J42" si="37">F42*B42*B$5*B$1/C42/1000</f>
        <v>45.369599999999998</v>
      </c>
    </row>
    <row r="43" spans="1:10" x14ac:dyDescent="0.25">
      <c r="A43" s="2" t="s">
        <v>191</v>
      </c>
      <c r="B43" s="2">
        <v>0.02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clay bricks</v>
      </c>
      <c r="E43">
        <f>INDEX('[1]Component wise inventories'!I$2:I$170,MATCH($A43,'[1]Component wise inventories'!$A$2:$A$170,0))</f>
        <v>1700</v>
      </c>
      <c r="F43">
        <f>E43</f>
        <v>1700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0.375</v>
      </c>
      <c r="I43">
        <f t="shared" ref="I43" si="38">B43*F43*H43*B$1/C43/B$1</f>
        <v>0.21249999999999999</v>
      </c>
      <c r="J43">
        <f>F43*B43*B$5*B$1/C43/1000</f>
        <v>160.684</v>
      </c>
    </row>
    <row r="44" spans="1:10" x14ac:dyDescent="0.25">
      <c r="I44" s="30">
        <f>SUM(I40:I43)</f>
        <v>1.6162541666666665</v>
      </c>
    </row>
    <row r="45" spans="1:10" x14ac:dyDescent="0.25">
      <c r="A45" s="1" t="s">
        <v>188</v>
      </c>
      <c r="B45" s="11" t="s">
        <v>41</v>
      </c>
    </row>
    <row r="46" spans="1:10" x14ac:dyDescent="0.25">
      <c r="A46" s="2" t="s">
        <v>13</v>
      </c>
      <c r="B46" s="14">
        <v>920</v>
      </c>
    </row>
    <row r="47" spans="1:10" x14ac:dyDescent="0.25">
      <c r="A47" s="2" t="s">
        <v>40</v>
      </c>
      <c r="B47" s="2">
        <v>0.25</v>
      </c>
      <c r="C47">
        <f>INDEX('[1]Component wise inventories'!B$2:B$170,MATCH($A47,'[1]Component wise inventories'!$A$2:$A$170,0))</f>
        <v>60</v>
      </c>
      <c r="D47" t="str">
        <f>INDEX('[1]Component wise inventories'!H$2:H$170,MATCH($A47,'[1]Component wise inventories'!$A$2:$A$170,0))</f>
        <v>civil engineering concrete (without reinforcement)</v>
      </c>
      <c r="E47">
        <f>INDEX('[1]Component wise inventories'!I$2:I$170,MATCH($A47,'[1]Component wise inventories'!$A$2:$A$170,0))</f>
        <v>2350</v>
      </c>
      <c r="F47">
        <f t="shared" ref="F47" si="39">E47</f>
        <v>2350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1.4E-2</v>
      </c>
      <c r="I47">
        <f>B47*F47*H47*B$1/C47/B$1</f>
        <v>0.13708333333333333</v>
      </c>
      <c r="J47">
        <f t="shared" ref="J47" si="40">F47*B47*B$5*B$1/C47/1000</f>
        <v>2776.5250000000001</v>
      </c>
    </row>
    <row r="48" spans="1:10" x14ac:dyDescent="0.25">
      <c r="A48" s="2" t="s">
        <v>47</v>
      </c>
      <c r="B48" s="2">
        <v>0.12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Polystyrene extruded (XPS)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14.5</v>
      </c>
      <c r="I48">
        <f t="shared" ref="I48" si="41">B48*F48*H48*B$1/C48/B$1</f>
        <v>1.7399999999999998</v>
      </c>
      <c r="J48">
        <f>F48*B48*B$5*B$1/C48/1000</f>
        <v>34.027200000000001</v>
      </c>
    </row>
    <row r="49" spans="1:10" x14ac:dyDescent="0.25">
      <c r="I49" s="30">
        <f>SUM(I47:I48)</f>
        <v>1.8770833333333332</v>
      </c>
    </row>
    <row r="50" spans="1:10" x14ac:dyDescent="0.25">
      <c r="A50" s="1" t="s">
        <v>188</v>
      </c>
      <c r="B50" s="11" t="s">
        <v>48</v>
      </c>
    </row>
    <row r="51" spans="1:10" x14ac:dyDescent="0.25">
      <c r="A51" s="2" t="s">
        <v>13</v>
      </c>
      <c r="B51" s="14">
        <v>2750</v>
      </c>
    </row>
    <row r="52" spans="1:10" x14ac:dyDescent="0.25">
      <c r="A52" s="2" t="s">
        <v>44</v>
      </c>
      <c r="B52" s="2">
        <v>0.03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gypsum-lime plaster</v>
      </c>
      <c r="E52">
        <f>INDEX('[1]Component wise inventories'!I$2:I$170,MATCH($A52,'[1]Component wise inventories'!$A$2:$A$170,0))</f>
        <v>925</v>
      </c>
      <c r="F52">
        <f t="shared" ref="F52" si="42">E52</f>
        <v>925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0.155</v>
      </c>
      <c r="I52">
        <f>B52*F52*H52*B$1/C52/B$1</f>
        <v>0.14337499999999997</v>
      </c>
      <c r="J52">
        <f t="shared" ref="J52" si="43">F52*B52*B$5*B$1/C52/1000</f>
        <v>262.29300000000001</v>
      </c>
    </row>
    <row r="53" spans="1:10" x14ac:dyDescent="0.25">
      <c r="A53" s="2" t="s">
        <v>40</v>
      </c>
      <c r="B53" s="2">
        <v>0.25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civil engineering concrete (without reinforcement)</v>
      </c>
      <c r="E53">
        <f>INDEX('[1]Component wise inventories'!I$2:I$170,MATCH($A53,'[1]Component wise inventories'!$A$2:$A$170,0))</f>
        <v>2350</v>
      </c>
      <c r="F53">
        <f>E53</f>
        <v>2350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1.4E-2</v>
      </c>
      <c r="I53">
        <f t="shared" ref="I53" si="44">B53*F53*H53*B$1/C53/B$1</f>
        <v>0.13708333333333333</v>
      </c>
      <c r="J53">
        <f>F53*B53*B$5*B$1/C53/1000</f>
        <v>2776.5250000000001</v>
      </c>
    </row>
    <row r="54" spans="1:10" x14ac:dyDescent="0.25">
      <c r="I54" s="30">
        <f>SUM(I52:I53)</f>
        <v>0.28045833333333331</v>
      </c>
    </row>
    <row r="55" spans="1:10" x14ac:dyDescent="0.25">
      <c r="A55" s="1" t="s">
        <v>188</v>
      </c>
      <c r="B55" s="11" t="s">
        <v>49</v>
      </c>
    </row>
    <row r="56" spans="1:10" x14ac:dyDescent="0.25">
      <c r="A56" s="2" t="s">
        <v>13</v>
      </c>
      <c r="B56" s="14">
        <v>5998</v>
      </c>
    </row>
    <row r="57" spans="1:10" x14ac:dyDescent="0.25">
      <c r="A57" s="2" t="s">
        <v>44</v>
      </c>
      <c r="B57" s="2">
        <v>0.03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 t="shared" ref="F57" si="45"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>B57*F57*H57*B$1/C57/B$1</f>
        <v>0.14337499999999997</v>
      </c>
      <c r="J57">
        <f t="shared" ref="J57" si="46">F57*B57*B$5*B$1/C57/1000</f>
        <v>262.29300000000001</v>
      </c>
    </row>
    <row r="58" spans="1:10" x14ac:dyDescent="0.25">
      <c r="A58" s="2" t="s">
        <v>163</v>
      </c>
      <c r="B58" s="2">
        <v>0.125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brick</v>
      </c>
      <c r="E58">
        <f>INDEX('[1]Component wise inventories'!I$2:I$170,MATCH($A58,'[1]Component wise inventories'!$A$2:$A$170,0))</f>
        <v>900</v>
      </c>
      <c r="F58">
        <f>E58</f>
        <v>900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0.25800000000000001</v>
      </c>
      <c r="I58">
        <f t="shared" ref="I58" si="47">B58*F58*H58*B$1/C58/B$1</f>
        <v>0.48375000000000001</v>
      </c>
      <c r="J58">
        <f>F58*B58*B$5*B$1/C58/1000</f>
        <v>531.67499999999995</v>
      </c>
    </row>
    <row r="59" spans="1:10" x14ac:dyDescent="0.25">
      <c r="I59" s="30">
        <f>SUM(I57:I58)</f>
        <v>0.62712499999999993</v>
      </c>
    </row>
    <row r="60" spans="1:10" x14ac:dyDescent="0.25">
      <c r="A60" s="1" t="s">
        <v>188</v>
      </c>
      <c r="B60" s="11" t="s">
        <v>52</v>
      </c>
    </row>
    <row r="61" spans="1:10" x14ac:dyDescent="0.25">
      <c r="A61" s="2" t="s">
        <v>13</v>
      </c>
      <c r="B61" s="14">
        <v>1930</v>
      </c>
    </row>
    <row r="62" spans="1:10" x14ac:dyDescent="0.25">
      <c r="A62" s="31" t="s">
        <v>84</v>
      </c>
      <c r="B62" s="2">
        <v>0.22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'polyurethane production, flexible foam, MDI-based' (kilogram, RoW, None)</v>
      </c>
      <c r="E62">
        <f>INDEX('[1]Component wise inventories'!I$2:I$170,MATCH($A62,'[1]Component wise inventories'!$A$2:$A$170,0))</f>
        <v>30</v>
      </c>
      <c r="F62">
        <f t="shared" ref="F62" si="48">E62</f>
        <v>30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5.32</v>
      </c>
      <c r="I62">
        <f>B62*F62*H62*B$1/C62/B$1</f>
        <v>1.1704000000000001</v>
      </c>
      <c r="J62">
        <f t="shared" ref="J62" si="49">F62*B62*B$5*B$1/C62/1000</f>
        <v>62.383199999999995</v>
      </c>
    </row>
    <row r="63" spans="1:10" x14ac:dyDescent="0.25">
      <c r="A63" s="2" t="s">
        <v>24</v>
      </c>
      <c r="B63" s="2">
        <v>0.28000000000000003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 t="shared" ref="I63" si="50">B63*F63*H63*B$1/C63/B$1</f>
        <v>0.15353333333333335</v>
      </c>
      <c r="J63">
        <f>F63*B63*B$5*B$1/C63/1000</f>
        <v>3109.7080000000005</v>
      </c>
    </row>
    <row r="64" spans="1:10" x14ac:dyDescent="0.25">
      <c r="A64" s="2" t="s">
        <v>44</v>
      </c>
      <c r="B64" s="2">
        <v>0.01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 t="shared" ref="F64" si="51"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>B64*F64*H64*B$1/C64/B$1</f>
        <v>4.779166666666667E-2</v>
      </c>
      <c r="J64">
        <f t="shared" ref="J64" si="52">F64*B64*B$5*B$1/C64/1000</f>
        <v>87.430999999999997</v>
      </c>
    </row>
    <row r="65" spans="1:10" x14ac:dyDescent="0.25">
      <c r="A65" s="2" t="s">
        <v>87</v>
      </c>
      <c r="B65" s="2">
        <v>2.0000000000000001E-4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Polyethylene fleece (PE)</v>
      </c>
      <c r="E65">
        <f>INDEX('[1]Component wise inventories'!I$2:I$170,MATCH($A65,'[1]Component wise inventories'!$A$2:$A$170,0))</f>
        <v>920</v>
      </c>
      <c r="F65">
        <f>E65</f>
        <v>920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3.0895000000000001</v>
      </c>
      <c r="I65">
        <f t="shared" ref="I65" si="53">B65*F65*H65*B$1/C65/B$1</f>
        <v>1.8948933333333331E-2</v>
      </c>
      <c r="J65">
        <f>F65*B65*B$5*B$1/C65/1000</f>
        <v>1.7391679999999998</v>
      </c>
    </row>
    <row r="66" spans="1:10" x14ac:dyDescent="0.25">
      <c r="A66" s="2" t="s">
        <v>192</v>
      </c>
      <c r="B66" s="2">
        <v>2.0000000000000001E-4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Polyethylene fleece (PE)</v>
      </c>
      <c r="E66">
        <f>INDEX('[1]Component wise inventories'!I$2:I$170,MATCH($A66,'[1]Component wise inventories'!$A$2:$A$170,0))</f>
        <v>920</v>
      </c>
      <c r="F66">
        <f t="shared" ref="F66" si="54">E66</f>
        <v>920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3.0895000000000001</v>
      </c>
      <c r="I66">
        <f>B66*F66*H66*B$1/C66/B$1</f>
        <v>1.8948933333333331E-2</v>
      </c>
      <c r="J66">
        <f t="shared" ref="J66" si="55">F66*B66*B$5*B$1/C66/1000</f>
        <v>1.7391679999999998</v>
      </c>
    </row>
    <row r="67" spans="1:10" x14ac:dyDescent="0.25">
      <c r="A67" s="2" t="s">
        <v>57</v>
      </c>
      <c r="B67" s="2">
        <v>0.25</v>
      </c>
      <c r="C67">
        <f>INDEX('[1]Component wise inventories'!B$2:B$170,MATCH($A67,'[1]Component wise inventories'!$A$2:$A$170,0))</f>
        <v>0</v>
      </c>
      <c r="D67">
        <f>INDEX('[1]Component wise inventories'!H$2:H$170,MATCH($A67,'[1]Component wise inventories'!$A$2:$A$170,0))</f>
        <v>0</v>
      </c>
      <c r="E67">
        <f>INDEX('[1]Component wise inventories'!I$2:I$170,MATCH($A67,'[1]Component wise inventories'!$A$2:$A$170,0))</f>
        <v>0</v>
      </c>
      <c r="F67">
        <f>E67</f>
        <v>0</v>
      </c>
      <c r="G67">
        <f>INDEX('[1]Component wise inventories'!J$2:J$170,MATCH($A67,'[1]Component wise inventories'!$A$2:$A$170,0))</f>
        <v>0</v>
      </c>
      <c r="H67" s="32">
        <f>INDEX('[1]Component wise inventories'!K$2:K$170,MATCH($A67,'[1]Component wise inventories'!$A$2:$A$170,0))</f>
        <v>0</v>
      </c>
      <c r="I67" s="32">
        <v>0</v>
      </c>
      <c r="J67" s="32">
        <v>0</v>
      </c>
    </row>
    <row r="68" spans="1:10" x14ac:dyDescent="0.25">
      <c r="I68" s="30">
        <f>SUM(I62:I67)</f>
        <v>1.4096228666666666</v>
      </c>
    </row>
    <row r="69" spans="1:10" x14ac:dyDescent="0.25">
      <c r="A69" s="1" t="s">
        <v>188</v>
      </c>
      <c r="B69" s="27" t="s">
        <v>54</v>
      </c>
    </row>
    <row r="70" spans="1:10" x14ac:dyDescent="0.25">
      <c r="A70" s="2" t="s">
        <v>13</v>
      </c>
      <c r="B70" s="14">
        <v>302</v>
      </c>
    </row>
    <row r="71" spans="1:10" x14ac:dyDescent="0.25">
      <c r="A71" s="2" t="s">
        <v>193</v>
      </c>
      <c r="B71" s="2">
        <v>1.7999999999999999E-2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Medium density fibreboard (MDF), UF bonded</v>
      </c>
      <c r="E71">
        <f>INDEX('[1]Component wise inventories'!I$2:I$170,MATCH($A71,'[1]Component wise inventories'!$A$2:$A$170,0))</f>
        <v>685</v>
      </c>
      <c r="F71">
        <f t="shared" ref="F71" si="56">E71</f>
        <v>685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1.04</v>
      </c>
      <c r="I71">
        <f>B71*F71*H71*B$1/C71/B$1</f>
        <v>0.42743999999999993</v>
      </c>
      <c r="J71">
        <f t="shared" ref="J71" si="57">F71*B71*B$5*B$1/C71/1000</f>
        <v>116.54315999999999</v>
      </c>
    </row>
    <row r="72" spans="1:10" x14ac:dyDescent="0.25">
      <c r="C72"/>
      <c r="D72"/>
      <c r="E72"/>
      <c r="F72"/>
      <c r="G72"/>
      <c r="H72"/>
      <c r="I72" s="30">
        <f>SUM(I71:I71)</f>
        <v>0.42743999999999993</v>
      </c>
      <c r="J72"/>
    </row>
    <row r="73" spans="1:10" x14ac:dyDescent="0.25">
      <c r="A73" s="1" t="s">
        <v>188</v>
      </c>
      <c r="B73" s="27" t="s">
        <v>194</v>
      </c>
    </row>
    <row r="74" spans="1:10" x14ac:dyDescent="0.25">
      <c r="A74" s="2" t="s">
        <v>195</v>
      </c>
      <c r="B74" s="2">
        <v>16.8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Precast concrete part, normal concrete, ex works</v>
      </c>
      <c r="E74">
        <f>INDEX('[1]Component wise inventories'!I$2:I$170,MATCH($A74,'[1]Component wise inventories'!$A$2:$A$170,0))</f>
        <v>2500</v>
      </c>
      <c r="F74">
        <f t="shared" ref="F74" si="58">E74</f>
        <v>2500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0.17199999999999999</v>
      </c>
      <c r="I74">
        <f>B74*F74*H74*B$1/C74/B$1</f>
        <v>120.39999999999999</v>
      </c>
      <c r="J74">
        <f t="shared" ref="J74" si="59">F74*B74*B$5*B$1/C74/1000</f>
        <v>198492</v>
      </c>
    </row>
    <row r="75" spans="1:10" x14ac:dyDescent="0.25">
      <c r="C75"/>
      <c r="D75"/>
      <c r="E75"/>
      <c r="F75"/>
      <c r="G75"/>
      <c r="H75"/>
      <c r="I75" s="30">
        <f>SUM(I74:I74)</f>
        <v>120.39999999999999</v>
      </c>
      <c r="J75"/>
    </row>
    <row r="76" spans="1:10" x14ac:dyDescent="0.25">
      <c r="A76" s="1" t="s">
        <v>188</v>
      </c>
      <c r="B76" s="11" t="s">
        <v>61</v>
      </c>
    </row>
    <row r="77" spans="1:10" x14ac:dyDescent="0.25">
      <c r="A77" s="1" t="s">
        <v>13</v>
      </c>
      <c r="B77" s="11">
        <v>30</v>
      </c>
    </row>
    <row r="78" spans="1:10" x14ac:dyDescent="0.25">
      <c r="A78" s="1" t="s">
        <v>196</v>
      </c>
      <c r="B78" s="11"/>
      <c r="C78">
        <f>INDEX('[1]Component wise inventories'!B$2:B$205,MATCH($A78,'[1]Component wise inventories'!$A$2:$A$205,0))</f>
        <v>30</v>
      </c>
      <c r="D78" t="str">
        <f>INDEX('[1]Component wise inventories'!H$2:H$205,MATCH($A78,'[1]Component wise inventories'!$A$2:$A$205,0))</f>
        <v>Exterior door, wood, aluminium-clad</v>
      </c>
      <c r="E78" t="str">
        <f>INDEX('[1]Component wise inventories'!I$2:I$205,MATCH($A78,'[1]Component wise inventories'!$A$2:$A$205,0))</f>
        <v xml:space="preserve">- </v>
      </c>
      <c r="F78" t="str">
        <f>E78</f>
        <v xml:space="preserve">- </v>
      </c>
      <c r="G78" t="str">
        <f>INDEX('[1]Component wise inventories'!J$2:J$205,MATCH($A78,'[1]Component wise inventories'!$A$2:$A$205,0))</f>
        <v xml:space="preserve">m2 </v>
      </c>
      <c r="H78">
        <f>INDEX('[1]Component wise inventories'!K$2:K$205,MATCH($A78,'[1]Component wise inventories'!$A$2:$A$205,0))</f>
        <v>77.599999999999994</v>
      </c>
      <c r="I78" s="19">
        <f>H78*B$1/C78/B$1*B77/B90</f>
        <v>5.7733799568484481E-3</v>
      </c>
    </row>
    <row r="79" spans="1:10" x14ac:dyDescent="0.25">
      <c r="A79" s="1"/>
      <c r="B79" s="11"/>
    </row>
    <row r="80" spans="1:10" x14ac:dyDescent="0.25">
      <c r="A80" s="1" t="s">
        <v>188</v>
      </c>
      <c r="B80" s="11" t="s">
        <v>183</v>
      </c>
    </row>
    <row r="81" spans="1:11" x14ac:dyDescent="0.25">
      <c r="A81" s="1" t="s">
        <v>64</v>
      </c>
      <c r="B81" s="11">
        <v>3885</v>
      </c>
    </row>
    <row r="82" spans="1:11" x14ac:dyDescent="0.25">
      <c r="A82" s="1" t="s">
        <v>65</v>
      </c>
      <c r="B82" s="11"/>
      <c r="C82">
        <f>INDEX('[1]Component wise inventories'!B$2:B$194,MATCH($A82,'[1]Component wise inventories'!$A$2:$A$189,0))</f>
        <v>30</v>
      </c>
      <c r="D82" t="str">
        <f>INDEX('[1]Component wise inventories'!H$2:H$194,MATCH($A82,'[1]Component wise inventories'!$A$2:$A$189,0))</f>
        <v>'window frame production, wood-metal, U=1.6 W/m2K' (kilogram, RoW, None)</v>
      </c>
      <c r="E82">
        <f>INDEX('[1]Component wise inventories'!I$2:I$194,MATCH($A82,'[1]Component wise inventories'!$A$2:$A$189,0))</f>
        <v>83.4</v>
      </c>
      <c r="F82">
        <f>E82</f>
        <v>83.4</v>
      </c>
      <c r="G82" t="str">
        <f>INDEX('[1]Component wise inventories'!J$2:J$194,MATCH($A82,'[1]Component wise inventories'!$A$2:$A$189,0))</f>
        <v>kg</v>
      </c>
      <c r="H82">
        <f>INDEX('[1]Component wise inventories'!K$2:K$194,MATCH($A82,'[1]Component wise inventories'!$A$2:$A$189,0))</f>
        <v>0.13719999999999999</v>
      </c>
      <c r="I82">
        <f>F82*H82*B$1/C82/B$1*K82</f>
        <v>7.6283199999999995E-2</v>
      </c>
      <c r="J82"/>
      <c r="K82" s="24">
        <v>0.2</v>
      </c>
    </row>
    <row r="83" spans="1:11" x14ac:dyDescent="0.25">
      <c r="A83" s="1"/>
      <c r="B83" s="11"/>
      <c r="C83">
        <v>30</v>
      </c>
      <c r="D83" t="s">
        <v>113</v>
      </c>
      <c r="E83" t="s">
        <v>110</v>
      </c>
      <c r="F83" t="s">
        <v>110</v>
      </c>
      <c r="G83" t="s">
        <v>111</v>
      </c>
      <c r="H83" s="23">
        <v>58</v>
      </c>
      <c r="I83">
        <f>H83*B$1/C83/B$1*K83</f>
        <v>1.5466666666666669</v>
      </c>
      <c r="J83"/>
      <c r="K83" s="24">
        <v>0.8</v>
      </c>
    </row>
    <row r="84" spans="1:11" x14ac:dyDescent="0.25">
      <c r="A84" s="1" t="s">
        <v>188</v>
      </c>
      <c r="B84" s="11" t="s">
        <v>184</v>
      </c>
      <c r="C84" s="11"/>
      <c r="D84" s="11"/>
      <c r="E84" s="11"/>
      <c r="F84" s="11"/>
      <c r="G84" s="11"/>
      <c r="H84" s="11"/>
      <c r="I84" s="19">
        <f>SUM(I82:I83)</f>
        <v>1.6229498666666669</v>
      </c>
      <c r="J84" s="11"/>
      <c r="K84" s="11"/>
    </row>
    <row r="85" spans="1:11" x14ac:dyDescent="0.25">
      <c r="A85" s="1" t="s">
        <v>64</v>
      </c>
      <c r="B85" s="11">
        <v>5</v>
      </c>
    </row>
    <row r="86" spans="1:11" x14ac:dyDescent="0.25">
      <c r="A86" s="1" t="s">
        <v>197</v>
      </c>
      <c r="B86" s="11"/>
      <c r="C86">
        <f>INDEX('[1]Component wise inventories'!B$2:B$194,MATCH($A86,'[1]Component wise inventories'!$A$2:$A$189,0))</f>
        <v>30</v>
      </c>
      <c r="D86">
        <f>INDEX('[1]Component wise inventories'!H$2:H$194,MATCH($A86,'[1]Component wise inventories'!$A$2:$A$189,0))</f>
        <v>0</v>
      </c>
      <c r="E86">
        <f>INDEX('[1]Component wise inventories'!I$2:I$194,MATCH($A86,'[1]Component wise inventories'!$A$2:$A$189,0))</f>
        <v>0</v>
      </c>
      <c r="F86">
        <f>E86</f>
        <v>0</v>
      </c>
      <c r="G86">
        <f>INDEX('[1]Component wise inventories'!J$2:J$194,MATCH($A86,'[1]Component wise inventories'!$A$2:$A$189,0))</f>
        <v>0</v>
      </c>
      <c r="H86">
        <f>INDEX('[1]Component wise inventories'!K$2:K$194,MATCH($A86,'[1]Component wise inventories'!$A$2:$A$189,0))</f>
        <v>0</v>
      </c>
      <c r="I86">
        <f>F86*H86*B$1/C86/B$1*K86</f>
        <v>0</v>
      </c>
      <c r="J86"/>
      <c r="K86" s="24">
        <v>0.2</v>
      </c>
    </row>
    <row r="87" spans="1:11" x14ac:dyDescent="0.25">
      <c r="C87">
        <v>30</v>
      </c>
      <c r="D87" t="s">
        <v>113</v>
      </c>
      <c r="E87" t="s">
        <v>110</v>
      </c>
      <c r="F87" t="s">
        <v>110</v>
      </c>
      <c r="G87" t="s">
        <v>111</v>
      </c>
      <c r="H87" s="23">
        <v>58</v>
      </c>
      <c r="I87">
        <f>H87*B$1/C87/B$1*K87</f>
        <v>1.5466666666666669</v>
      </c>
      <c r="J87"/>
      <c r="K87" s="24">
        <v>0.8</v>
      </c>
    </row>
    <row r="88" spans="1:11" x14ac:dyDescent="0.25">
      <c r="A88" s="1" t="s">
        <v>188</v>
      </c>
      <c r="B88" s="11" t="s">
        <v>66</v>
      </c>
      <c r="C88" s="11"/>
      <c r="D88" s="11"/>
      <c r="E88" s="11"/>
      <c r="F88" s="11"/>
      <c r="G88" s="11"/>
      <c r="H88" s="11"/>
      <c r="I88" s="19">
        <f>SUM(I86:I87)</f>
        <v>1.5466666666666669</v>
      </c>
      <c r="J88" s="11"/>
      <c r="K88" s="11"/>
    </row>
    <row r="89" spans="1:11" x14ac:dyDescent="0.25">
      <c r="A89" s="1" t="s">
        <v>67</v>
      </c>
      <c r="B89" s="11">
        <v>89</v>
      </c>
    </row>
    <row r="90" spans="1:11" x14ac:dyDescent="0.25">
      <c r="A90" s="1" t="s">
        <v>68</v>
      </c>
      <c r="B90" s="11">
        <v>13441</v>
      </c>
    </row>
    <row r="91" spans="1:11" x14ac:dyDescent="0.25">
      <c r="A91" s="1" t="s">
        <v>69</v>
      </c>
      <c r="B91" s="28"/>
      <c r="C91"/>
      <c r="D91" t="str">
        <f>INDEX('[1]Component wise inventories'!H$2:H$194,MATCH($A91,'[1]Component wise inventories'!$A$2:$A$189,0))</f>
        <v>'market for electricity, low voltage'</v>
      </c>
      <c r="E91">
        <f>INDEX('[1]Component wise inventories'!I$2:I$194,MATCH($A91,'[1]Component wise inventories'!$A$2:$A$189,0))</f>
        <v>0</v>
      </c>
      <c r="F91">
        <f>E91</f>
        <v>0</v>
      </c>
      <c r="G91" t="str">
        <f>INDEX('[1]Component wise inventories'!J$2:J$194,MATCH($A91,'[1]Component wise inventories'!$A$2:$A$189,0))</f>
        <v>kWh</v>
      </c>
      <c r="H91">
        <f>INDEX('[1]Component wise inventories'!K$2:K$194,MATCH($A91,'[1]Component wise inventories'!$A$2:$A$189,0))</f>
        <v>4.4990000000000002E-2</v>
      </c>
      <c r="I91" s="19">
        <f>H91*B89*3500/B90</f>
        <v>1.0426594003422365</v>
      </c>
    </row>
    <row r="92" spans="1:11" x14ac:dyDescent="0.25">
      <c r="A92" s="1"/>
      <c r="B92" s="11"/>
    </row>
    <row r="93" spans="1:11" x14ac:dyDescent="0.25">
      <c r="A93" s="1"/>
      <c r="B93" s="11"/>
    </row>
    <row r="94" spans="1:11" x14ac:dyDescent="0.25">
      <c r="A94" s="1" t="s">
        <v>188</v>
      </c>
      <c r="B94" s="11" t="s">
        <v>70</v>
      </c>
    </row>
    <row r="95" spans="1:11" x14ac:dyDescent="0.25">
      <c r="A95" s="1" t="s">
        <v>71</v>
      </c>
      <c r="B95" s="11">
        <v>74.900000000000006</v>
      </c>
    </row>
    <row r="96" spans="1:11" x14ac:dyDescent="0.25">
      <c r="A96" s="1" t="s">
        <v>72</v>
      </c>
      <c r="B96" s="11" t="s">
        <v>198</v>
      </c>
    </row>
    <row r="97" spans="1:10" x14ac:dyDescent="0.25">
      <c r="A97" s="1" t="s">
        <v>74</v>
      </c>
      <c r="B97" s="11" t="s">
        <v>198</v>
      </c>
      <c r="C97"/>
      <c r="D97" t="str">
        <f>INDEX('[1]Component wise inventories'!H$2:H$205,MATCH($B97,'[1]Component wise inventories'!$A$2:$A$205,0))</f>
        <v>'heat production, natural gas, at boiler condensing modulating &lt;100kW' (megajoule, CH, None)</v>
      </c>
      <c r="E97">
        <f>INDEX('[1]Component wise inventories'!I$2:I$205,MATCH($B97,'[1]Component wise inventories'!$A$2:$A$205,0))</f>
        <v>0</v>
      </c>
      <c r="F97">
        <f>E97</f>
        <v>0</v>
      </c>
      <c r="G97">
        <f>INDEX('[1]Component wise inventories'!J$2:J$205,MATCH($B97,'[1]Component wise inventories'!$A$2:$A$205,0))</f>
        <v>0</v>
      </c>
      <c r="H97">
        <f>INDEX('[1]Component wise inventories'!K$2:K$205,MATCH($B97,'[1]Component wise inventories'!$A$2:$A$205,0))</f>
        <v>7.0099999999999996E-2</v>
      </c>
      <c r="I97" s="19">
        <f>H97*B95</f>
        <v>5.2504900000000001</v>
      </c>
    </row>
    <row r="98" spans="1:10" x14ac:dyDescent="0.25">
      <c r="A98" s="1"/>
      <c r="B98" s="26" t="s">
        <v>199</v>
      </c>
    </row>
    <row r="99" spans="1:10" x14ac:dyDescent="0.25">
      <c r="A99" s="1"/>
      <c r="B99" s="11"/>
    </row>
    <row r="100" spans="1:10" x14ac:dyDescent="0.25">
      <c r="A100" s="1" t="s">
        <v>188</v>
      </c>
      <c r="B100" s="11" t="s">
        <v>76</v>
      </c>
      <c r="C100"/>
      <c r="D100"/>
      <c r="E100"/>
      <c r="F100"/>
      <c r="G100"/>
      <c r="H100"/>
      <c r="J100">
        <f>SUM(J6:J99)*50*2</f>
        <v>22987397.273200002</v>
      </c>
    </row>
    <row r="101" spans="1:10" x14ac:dyDescent="0.25">
      <c r="A101" s="1"/>
      <c r="B101" s="11" t="s">
        <v>77</v>
      </c>
      <c r="C101"/>
      <c r="D101" t="str">
        <f>INDEX('[1]Component wise inventories'!H$2:H$205,MATCH($B101,'[1]Component wise inventories'!$A$2:$A$205,0))</f>
        <v>'market for transport, freight, lorry 28 metric ton, fatty acid methyl ester 100%' (ton kilometer, CH, None)</v>
      </c>
      <c r="E101">
        <f>INDEX('[1]Component wise inventories'!I$2:I$205,MATCH($B101,'[1]Component wise inventories'!$A$2:$A$205,0))</f>
        <v>0</v>
      </c>
      <c r="F101">
        <f>E101</f>
        <v>0</v>
      </c>
      <c r="G101">
        <f>INDEX('[1]Component wise inventories'!J$2:J$205,MATCH($B101,'[1]Component wise inventories'!$A$2:$A$205,0))</f>
        <v>0</v>
      </c>
      <c r="H101">
        <f>INDEX('[1]Component wise inventories'!K$2:K$205,MATCH($B101,'[1]Component wise inventories'!$A$2:$A$205,0))</f>
        <v>0.11509999999999999</v>
      </c>
      <c r="I101" s="25">
        <f>J100*H101/B$1/B90</f>
        <v>3.2808191679008507</v>
      </c>
    </row>
    <row r="103" spans="1:10" s="11" customFormat="1" x14ac:dyDescent="0.25">
      <c r="A103" s="11" t="s">
        <v>11</v>
      </c>
      <c r="B103" s="11" t="s">
        <v>268</v>
      </c>
    </row>
    <row r="104" spans="1:10" s="11" customFormat="1" x14ac:dyDescent="0.25">
      <c r="A104" s="11" t="s">
        <v>278</v>
      </c>
      <c r="B104" s="11">
        <v>43.28</v>
      </c>
    </row>
    <row r="105" spans="1:10" s="11" customFormat="1" x14ac:dyDescent="0.25">
      <c r="A105" s="11" t="s">
        <v>273</v>
      </c>
      <c r="B105" s="5" t="s">
        <v>285</v>
      </c>
      <c r="D105" t="str">
        <f>INDEX('[1]Component wise inventories'!H$2:H$221,MATCH($B105,'[1]Component wise inventories'!$A$2:$A$221,0))</f>
        <v>'heat production, natural gas, at boiler condensing modulating &lt;100kW' (megajoule, CH, None)</v>
      </c>
      <c r="E105">
        <f>INDEX('[1]Component wise inventories'!I$2:I$221,MATCH($B105,'[1]Component wise inventories'!$A$2:$A$221,0))</f>
        <v>0</v>
      </c>
      <c r="F105">
        <f>E105</f>
        <v>0</v>
      </c>
      <c r="G105">
        <f>INDEX('[1]Component wise inventories'!J$2:J$221,MATCH($B105,'[1]Component wise inventories'!$A$2:$A$221,0))</f>
        <v>0</v>
      </c>
      <c r="H105">
        <f>INDEX('[1]Component wise inventories'!K$2:K$221,MATCH($B105,'[1]Component wise inventories'!$A$2:$A$221,0))</f>
        <v>7.0099999999999996E-2</v>
      </c>
      <c r="I105" s="19">
        <f>H105*B104</f>
        <v>3.033928</v>
      </c>
    </row>
    <row r="106" spans="1:10" customFormat="1" x14ac:dyDescent="0.25">
      <c r="A106" s="5" t="s">
        <v>274</v>
      </c>
      <c r="B106" s="5" t="s">
        <v>199</v>
      </c>
      <c r="C106" s="5"/>
      <c r="D106" s="5"/>
      <c r="E106" s="5"/>
      <c r="F106" s="5"/>
      <c r="G106" s="5"/>
      <c r="H106" s="5"/>
      <c r="I106" s="5"/>
      <c r="J106" s="5"/>
    </row>
    <row r="107" spans="1:10" customFormat="1" ht="60" x14ac:dyDescent="0.25">
      <c r="A107" s="5" t="s">
        <v>277</v>
      </c>
      <c r="B107" s="4" t="s">
        <v>276</v>
      </c>
      <c r="C107" s="5"/>
      <c r="D107" s="5"/>
      <c r="E107" s="5"/>
      <c r="F107" s="5"/>
      <c r="G107" s="5"/>
      <c r="H107" s="5"/>
      <c r="I107" s="5"/>
      <c r="J107" s="5"/>
    </row>
    <row r="108" spans="1:10" customForma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6" t="s">
        <v>118</v>
      </c>
      <c r="C110" s="6" t="s">
        <v>119</v>
      </c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 t="s">
        <v>80</v>
      </c>
      <c r="B111" s="29">
        <v>1.0900000000000001</v>
      </c>
      <c r="C111" s="7">
        <f>I12+I19</f>
        <v>2.6265499999999999</v>
      </c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 t="s">
        <v>120</v>
      </c>
      <c r="B112" s="29">
        <v>3.23</v>
      </c>
      <c r="C112" s="7">
        <f>I28+I37</f>
        <v>2.5448728666666662</v>
      </c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 t="s">
        <v>121</v>
      </c>
      <c r="B113" s="29">
        <v>0.504</v>
      </c>
      <c r="C113" s="7">
        <f>I44+I49</f>
        <v>3.4933375</v>
      </c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 t="s">
        <v>122</v>
      </c>
      <c r="B114" s="29">
        <v>0.62</v>
      </c>
      <c r="C114" s="7">
        <f>I54+I59</f>
        <v>0.90758333333333319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106</v>
      </c>
      <c r="B115" s="29">
        <v>0.76900000000000002</v>
      </c>
      <c r="C115" s="7">
        <f>I68+I72</f>
        <v>1.8370628666666664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124</v>
      </c>
      <c r="B116" s="29">
        <v>7.0099999999999997E-3</v>
      </c>
      <c r="C116" s="7">
        <f>I78</f>
        <v>5.7733799568484481E-3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123</v>
      </c>
      <c r="B117" s="29">
        <v>9.8000000000000007</v>
      </c>
      <c r="C117" s="7">
        <f>I84+I88</f>
        <v>3.1696165333333335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76</v>
      </c>
      <c r="B118" s="29">
        <v>0.50800000000000001</v>
      </c>
      <c r="C118" s="7">
        <f>I101</f>
        <v>3.2808191679008507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125</v>
      </c>
      <c r="B119" s="42">
        <v>3.2</v>
      </c>
      <c r="C119" s="7">
        <f>I105*0.9+I91</f>
        <v>3.7731946003422365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70</v>
      </c>
      <c r="B120" s="29">
        <v>3.66</v>
      </c>
      <c r="C120" s="7">
        <f>I97</f>
        <v>5.2504900000000001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126</v>
      </c>
      <c r="B121" s="42">
        <v>0.38700000000000001</v>
      </c>
      <c r="C121" s="7">
        <f>I105*0.1</f>
        <v>0.30339280000000002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0"/>
  <sheetViews>
    <sheetView topLeftCell="A115" zoomScaleNormal="100" workbookViewId="0">
      <selection activeCell="C138" sqref="C138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200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201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202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203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30">
        <f>SUM(I6:I13)</f>
        <v>2.4367808333333336</v>
      </c>
    </row>
    <row r="15" spans="1:10" x14ac:dyDescent="0.25">
      <c r="A15" s="1" t="s">
        <v>200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30">
        <f>SUM(I15:I22)</f>
        <v>1.2891072666666665</v>
      </c>
    </row>
    <row r="24" spans="1:10" x14ac:dyDescent="0.25">
      <c r="A24" s="1" t="s">
        <v>200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204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205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30">
        <f>SUM(I24:I31)</f>
        <v>1.8976206000000002</v>
      </c>
    </row>
    <row r="33" spans="1:10" x14ac:dyDescent="0.25">
      <c r="A33" s="1" t="s">
        <v>200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135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30">
        <f>SUM(I33:I39)</f>
        <v>1.1182072666666667</v>
      </c>
    </row>
    <row r="41" spans="1:10" x14ac:dyDescent="0.25">
      <c r="A41" s="1" t="s">
        <v>200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139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206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207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208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30">
        <f>SUM(I43:I47)</f>
        <v>3.105698166666667</v>
      </c>
    </row>
    <row r="49" spans="1:10" x14ac:dyDescent="0.25">
      <c r="A49" s="1" t="s">
        <v>200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144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209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30">
        <f>SUM(I51:I52)</f>
        <v>4.1245833333333328</v>
      </c>
    </row>
    <row r="54" spans="1:10" x14ac:dyDescent="0.25">
      <c r="A54" s="1" t="s">
        <v>200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144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138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30">
        <f>SUM(I56:I59)</f>
        <v>2.2224916666666665</v>
      </c>
    </row>
    <row r="61" spans="1:10" x14ac:dyDescent="0.25">
      <c r="A61" s="1" t="s">
        <v>200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30">
        <f>SUM(I63:I64)</f>
        <v>0.26008333333333333</v>
      </c>
    </row>
    <row r="66" spans="1:10" x14ac:dyDescent="0.25">
      <c r="A66" s="1" t="s">
        <v>200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30">
        <f>SUM(I68:I68)</f>
        <v>0.48300000000000004</v>
      </c>
      <c r="J69"/>
    </row>
    <row r="70" spans="1:10" x14ac:dyDescent="0.25">
      <c r="A70" s="1" t="s">
        <v>200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210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176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30">
        <f>SUM(I72:I73)</f>
        <v>0.75124166666666659</v>
      </c>
    </row>
    <row r="75" spans="1:10" x14ac:dyDescent="0.25">
      <c r="A75" s="1" t="s">
        <v>200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207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203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30">
        <f>SUM(I77:I80)</f>
        <v>1.007682</v>
      </c>
    </row>
    <row r="82" spans="1:16384" x14ac:dyDescent="0.25">
      <c r="A82" s="1" t="s">
        <v>200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201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30">
        <f>SUM(I84:I84)</f>
        <v>1.3974666666666666</v>
      </c>
    </row>
    <row r="86" spans="1:16384" x14ac:dyDescent="0.25">
      <c r="A86" s="1" t="s">
        <v>200</v>
      </c>
      <c r="B86" s="1" t="s">
        <v>211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202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203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30">
        <f>SUM(I88:I91)</f>
        <v>1.6107536666666666</v>
      </c>
    </row>
    <row r="93" spans="1:16384" x14ac:dyDescent="0.25">
      <c r="A93" s="1" t="s">
        <v>200</v>
      </c>
      <c r="B93" s="1" t="s">
        <v>212</v>
      </c>
    </row>
    <row r="94" spans="1:16384" x14ac:dyDescent="0.25">
      <c r="A94" s="2" t="s">
        <v>195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30">
        <f>SUM(I94:I94)</f>
        <v>1.8633333333333333</v>
      </c>
      <c r="J95"/>
    </row>
    <row r="96" spans="1:16384" x14ac:dyDescent="0.25">
      <c r="A96" s="1" t="s">
        <v>200</v>
      </c>
      <c r="B96" s="1" t="s">
        <v>213</v>
      </c>
    </row>
    <row r="97" spans="1:11" x14ac:dyDescent="0.25">
      <c r="A97" s="2" t="s">
        <v>214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30">
        <f>SUM(I97:I97)</f>
        <v>20.006250000000001</v>
      </c>
      <c r="J98"/>
    </row>
    <row r="99" spans="1:11" x14ac:dyDescent="0.25">
      <c r="A99" s="1" t="s">
        <v>200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215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200</v>
      </c>
      <c r="B103" s="1" t="s">
        <v>183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4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3">
        <v>58</v>
      </c>
      <c r="I106">
        <f>H106*B$1/C106/B$1*K106</f>
        <v>1.5466666666666669</v>
      </c>
      <c r="J106"/>
      <c r="K106" s="24">
        <v>0.8</v>
      </c>
    </row>
    <row r="107" spans="1:11" x14ac:dyDescent="0.25">
      <c r="A107" s="1" t="s">
        <v>200</v>
      </c>
      <c r="B107" s="1" t="s">
        <v>184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4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3">
        <v>58</v>
      </c>
      <c r="I110">
        <f>H110*B$1/C110/B$1*K110</f>
        <v>1.5466666666666669</v>
      </c>
      <c r="J110"/>
      <c r="K110" s="24">
        <v>0.8</v>
      </c>
    </row>
    <row r="111" spans="1:11" x14ac:dyDescent="0.25">
      <c r="A111" s="1" t="s">
        <v>200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200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216</v>
      </c>
    </row>
    <row r="120" spans="1:10" x14ac:dyDescent="0.25">
      <c r="A120" s="1" t="s">
        <v>74</v>
      </c>
      <c r="B120" s="11" t="s">
        <v>216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200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5">
        <f>J123*H124/B$1/B113</f>
        <v>0.44420221638556612</v>
      </c>
    </row>
    <row r="126" spans="1:10" s="11" customFormat="1" x14ac:dyDescent="0.25">
      <c r="A126" s="11" t="s">
        <v>11</v>
      </c>
      <c r="B126" s="11" t="s">
        <v>268</v>
      </c>
    </row>
    <row r="127" spans="1:10" s="11" customFormat="1" x14ac:dyDescent="0.25">
      <c r="A127" s="11" t="s">
        <v>278</v>
      </c>
      <c r="B127" s="11">
        <v>70.680000000000007</v>
      </c>
    </row>
    <row r="128" spans="1:10" s="11" customFormat="1" x14ac:dyDescent="0.25">
      <c r="A128" s="11" t="s">
        <v>273</v>
      </c>
      <c r="B128" s="5" t="s">
        <v>286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25">
      <c r="A129" s="5" t="s">
        <v>274</v>
      </c>
      <c r="B129" s="5" t="s">
        <v>157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277</v>
      </c>
      <c r="B130" s="4" t="s">
        <v>287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6" t="s">
        <v>118</v>
      </c>
      <c r="C133" s="6" t="s">
        <v>119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80</v>
      </c>
      <c r="B134" s="7">
        <v>0.90400000000000003</v>
      </c>
      <c r="C134" s="7">
        <f>I14+I23</f>
        <v>3.7258881000000001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120</v>
      </c>
      <c r="B135" s="7">
        <v>1.53</v>
      </c>
      <c r="C135" s="7">
        <f>I32+I40</f>
        <v>3.0158278666666671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121</v>
      </c>
      <c r="B136" s="7">
        <v>2.62</v>
      </c>
      <c r="C136" s="7">
        <f>I48+I53+I60</f>
        <v>9.4527731666666668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122</v>
      </c>
      <c r="B137" s="7">
        <v>0.89100000000000001</v>
      </c>
      <c r="C137" s="7">
        <f>I65+I69+I74</f>
        <v>1.4943249999999999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106</v>
      </c>
      <c r="B138" s="7">
        <v>0.61499999999999999</v>
      </c>
      <c r="C138" s="7">
        <f>I81+I85+I92</f>
        <v>4.015902333333333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124</v>
      </c>
      <c r="B139" s="7">
        <v>1.6799999999999999E-2</v>
      </c>
      <c r="C139" s="7">
        <f>I101</f>
        <v>1.7416882075051252E-2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123</v>
      </c>
      <c r="B140" s="7">
        <v>0.92200000000000004</v>
      </c>
      <c r="C140" s="7">
        <f>I107+I111</f>
        <v>3.2458997333333337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76</v>
      </c>
      <c r="B141" s="7">
        <v>0.40300000000000002</v>
      </c>
      <c r="C141" s="7">
        <f>I124</f>
        <v>0.44420221638556612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125</v>
      </c>
      <c r="B142" s="7">
        <v>1.28</v>
      </c>
      <c r="C142" s="7">
        <f>I128*0.9+I114</f>
        <v>1.3688412400249579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70</v>
      </c>
      <c r="B143" s="7">
        <v>1.23</v>
      </c>
      <c r="C143" s="7">
        <f>I120</f>
        <v>0.62099999999999989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126</v>
      </c>
      <c r="B144" s="7">
        <v>0.76700000000000002</v>
      </c>
      <c r="C144" s="7">
        <f>I128*0.1</f>
        <v>5.8523040000000005E-2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2023-01-23T15:18:49Z</dcterms:modified>
  <dc:language>en-US</dc:language>
</cp:coreProperties>
</file>