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ales" sheetId="1" r:id="rId4"/>
    <sheet state="visible" name="Version History" sheetId="2" r:id="rId5"/>
    <sheet state="visible" name="Product Catalog" sheetId="3" r:id="rId6"/>
    <sheet state="visible" name="Salesperson Total Sales" sheetId="4" r:id="rId7"/>
    <sheet state="visible" name="Top Products Summary" sheetId="5" r:id="rId8"/>
    <sheet state="visible" name="Transactions Above $1000" sheetId="6" r:id="rId9"/>
    <sheet state="visible" name="Commission Calculation" sheetId="7" r:id="rId10"/>
    <sheet state="visible" name="Sales Distribution Pie Chart" sheetId="8" r:id="rId11"/>
    <sheet state="visible" name="Previous Month Sales Data" sheetId="9" r:id="rId12"/>
    <sheet state="visible" name="Key Metrics Dashboard" sheetId="10" r:id="rId13"/>
    <sheet state="visible" name="Customer Feedback Form Response" sheetId="11" r:id="rId14"/>
    <sheet state="visible" name="Customer Demographics" sheetId="12" r:id="rId15"/>
  </sheets>
  <definedNames/>
  <calcPr/>
  <pivotCaches>
    <pivotCache cacheId="0" r:id="rId16"/>
    <pivotCache cacheId="1" r:id="rId17"/>
  </pivotCaches>
</workbook>
</file>

<file path=xl/sharedStrings.xml><?xml version="1.0" encoding="utf-8"?>
<sst xmlns="http://schemas.openxmlformats.org/spreadsheetml/2006/main" count="853" uniqueCount="208">
  <si>
    <t>Product Code</t>
  </si>
  <si>
    <t>Date</t>
  </si>
  <si>
    <t>Product Name</t>
  </si>
  <si>
    <t>Product Category</t>
  </si>
  <si>
    <t>Product Sub-Category</t>
  </si>
  <si>
    <t>Price</t>
  </si>
  <si>
    <t>Salesperson Name</t>
  </si>
  <si>
    <t>Customer Name</t>
  </si>
  <si>
    <t>UCW1</t>
  </si>
  <si>
    <t>Synthetic Bonfire Grill</t>
  </si>
  <si>
    <t>Utility Devices</t>
  </si>
  <si>
    <t>Cookware</t>
  </si>
  <si>
    <t>Riya Halbhavi</t>
  </si>
  <si>
    <t>Lakshmi</t>
  </si>
  <si>
    <t>HL1</t>
  </si>
  <si>
    <t>Solar-Powered Table Lamp</t>
  </si>
  <si>
    <t>Home Gadgets</t>
  </si>
  <si>
    <t>Lamps and Lighting</t>
  </si>
  <si>
    <t>Sneha R</t>
  </si>
  <si>
    <t>Ritu</t>
  </si>
  <si>
    <t>HS1</t>
  </si>
  <si>
    <t>Wall-mounting speaker</t>
  </si>
  <si>
    <t>Speakers and Sound Systems</t>
  </si>
  <si>
    <t>HSS1</t>
  </si>
  <si>
    <t>Home Unlock Alert System</t>
  </si>
  <si>
    <t>Security Systems</t>
  </si>
  <si>
    <t>Vaibhavi Kurinji</t>
  </si>
  <si>
    <t>Shubha</t>
  </si>
  <si>
    <t>UT1</t>
  </si>
  <si>
    <t>Writing/Drawing Tablet with Stylus Pen</t>
  </si>
  <si>
    <t>Tablets and Stylus Pens</t>
  </si>
  <si>
    <t>Takumi Usui</t>
  </si>
  <si>
    <t>Roberta</t>
  </si>
  <si>
    <t>UC1</t>
  </si>
  <si>
    <t>Wireless Waterproof Power Bank</t>
  </si>
  <si>
    <t>Charging Devices</t>
  </si>
  <si>
    <t>Misaki Ayuzawa</t>
  </si>
  <si>
    <t>UN1</t>
  </si>
  <si>
    <t>Wheelchair Navigation GPS Device</t>
  </si>
  <si>
    <t>Navigation Devices</t>
  </si>
  <si>
    <t>Mario</t>
  </si>
  <si>
    <t>UT2</t>
  </si>
  <si>
    <t>Bluetooth Stylus Pen (Blue)</t>
  </si>
  <si>
    <t>Luigi</t>
  </si>
  <si>
    <t>HR1</t>
  </si>
  <si>
    <t>Room-to-Room Meal Delivery Bot</t>
  </si>
  <si>
    <t>Robots</t>
  </si>
  <si>
    <t>HM1</t>
  </si>
  <si>
    <t>Portable LED Mirror</t>
  </si>
  <si>
    <t>Mirrors</t>
  </si>
  <si>
    <t>Yoshi</t>
  </si>
  <si>
    <t>HW1</t>
  </si>
  <si>
    <t>Heart Rate Monitor Watch</t>
  </si>
  <si>
    <t>Health and Fitness</t>
  </si>
  <si>
    <t>Wearables</t>
  </si>
  <si>
    <t>Hattori</t>
  </si>
  <si>
    <t>HA1</t>
  </si>
  <si>
    <t>Elder Assistance Robot</t>
  </si>
  <si>
    <t>Assistance Robots</t>
  </si>
  <si>
    <t>HSS2</t>
  </si>
  <si>
    <t>Vehicle Security Alert Bot</t>
  </si>
  <si>
    <t>Daisy</t>
  </si>
  <si>
    <t>Peach</t>
  </si>
  <si>
    <t>UT3</t>
  </si>
  <si>
    <t>Bluetooth Stylus Pen (Silver)</t>
  </si>
  <si>
    <t>Donkey Kong</t>
  </si>
  <si>
    <t>HW2</t>
  </si>
  <si>
    <t>Speedometer Watch</t>
  </si>
  <si>
    <t>Millie</t>
  </si>
  <si>
    <t>Jax</t>
  </si>
  <si>
    <t>Eva</t>
  </si>
  <si>
    <t>HA2</t>
  </si>
  <si>
    <t>Reminder Notification Bot</t>
  </si>
  <si>
    <t>Ivy</t>
  </si>
  <si>
    <t>Scott</t>
  </si>
  <si>
    <t>Pamela</t>
  </si>
  <si>
    <t>Amber</t>
  </si>
  <si>
    <t>Eloise</t>
  </si>
  <si>
    <t>Miles</t>
  </si>
  <si>
    <t>HS2</t>
  </si>
  <si>
    <t>Portable Bluetooth Speaker</t>
  </si>
  <si>
    <t>Priscilla</t>
  </si>
  <si>
    <t>Eddie</t>
  </si>
  <si>
    <t>Hayley</t>
  </si>
  <si>
    <t>Pat</t>
  </si>
  <si>
    <t>Chetana</t>
  </si>
  <si>
    <t>Charlie</t>
  </si>
  <si>
    <t>Ed</t>
  </si>
  <si>
    <t>Max</t>
  </si>
  <si>
    <t>Maxine</t>
  </si>
  <si>
    <t>Lavanya</t>
  </si>
  <si>
    <t>Lewis</t>
  </si>
  <si>
    <t>Benny</t>
  </si>
  <si>
    <t>Ron</t>
  </si>
  <si>
    <t>Wayne</t>
  </si>
  <si>
    <t>Lydia</t>
  </si>
  <si>
    <t>Helen</t>
  </si>
  <si>
    <t>Shawn</t>
  </si>
  <si>
    <t>Kara</t>
  </si>
  <si>
    <t>Dale</t>
  </si>
  <si>
    <t>Amelie</t>
  </si>
  <si>
    <t>Tamara</t>
  </si>
  <si>
    <t>Jiya</t>
  </si>
  <si>
    <t>Jennie</t>
  </si>
  <si>
    <t>Jeff</t>
  </si>
  <si>
    <t>Sudhir</t>
  </si>
  <si>
    <t>Gemma</t>
  </si>
  <si>
    <t>Robin</t>
  </si>
  <si>
    <t>Molly</t>
  </si>
  <si>
    <t>Janice</t>
  </si>
  <si>
    <t>Date &amp; Time</t>
  </si>
  <si>
    <t>Version</t>
  </si>
  <si>
    <t>Changes</t>
  </si>
  <si>
    <t>Author</t>
  </si>
  <si>
    <t>V1</t>
  </si>
  <si>
    <t>Edited cell: A2:E42</t>
  </si>
  <si>
    <t>halbhaviriya@gmail.com</t>
  </si>
  <si>
    <t>V2</t>
  </si>
  <si>
    <t>Edited cell: I14</t>
  </si>
  <si>
    <t>V3</t>
  </si>
  <si>
    <t>V4</t>
  </si>
  <si>
    <t>Edited cell: I17</t>
  </si>
  <si>
    <t>V5</t>
  </si>
  <si>
    <t>Edited cell: I18</t>
  </si>
  <si>
    <t>V6</t>
  </si>
  <si>
    <t>V7</t>
  </si>
  <si>
    <t>V8</t>
  </si>
  <si>
    <t>Edited cell: I8</t>
  </si>
  <si>
    <t>V9</t>
  </si>
  <si>
    <t>Edited cell: E9</t>
  </si>
  <si>
    <t>V10</t>
  </si>
  <si>
    <t>V11</t>
  </si>
  <si>
    <t>V12</t>
  </si>
  <si>
    <t>Edited cell: F5:Z5</t>
  </si>
  <si>
    <t>V13</t>
  </si>
  <si>
    <t>Edited cell: A20:E20</t>
  </si>
  <si>
    <t>V14</t>
  </si>
  <si>
    <t>Edited cell: A8</t>
  </si>
  <si>
    <t>V15</t>
  </si>
  <si>
    <t>Edited cell: A9:Z9</t>
  </si>
  <si>
    <t>V16</t>
  </si>
  <si>
    <t>Edited cell: A10:Z10</t>
  </si>
  <si>
    <t>V17</t>
  </si>
  <si>
    <t>Edited cell: A11:Z11</t>
  </si>
  <si>
    <t>V18</t>
  </si>
  <si>
    <t>Edited cell: A12:Z12</t>
  </si>
  <si>
    <t>V19</t>
  </si>
  <si>
    <t>Edited cell: A20:D34</t>
  </si>
  <si>
    <t>Price ($)</t>
  </si>
  <si>
    <t>Total Sales ($)</t>
  </si>
  <si>
    <t>Salesperson with Highest to Lowest Sales</t>
  </si>
  <si>
    <t>Top Product Summary</t>
  </si>
  <si>
    <t>Transactions Above $1000</t>
  </si>
  <si>
    <t>Commission ($)</t>
  </si>
  <si>
    <t>Commission Rates Per Sale</t>
  </si>
  <si>
    <t>Sales Range ($)</t>
  </si>
  <si>
    <t>Commission Rate (%)</t>
  </si>
  <si>
    <t>0 - 4,999</t>
  </si>
  <si>
    <t>5,000 - 9,999</t>
  </si>
  <si>
    <t>10,000 and above</t>
  </si>
  <si>
    <t>Key Metrics Dashboard for TechInnovate Sales 2024</t>
  </si>
  <si>
    <t>Total Sales for each Product, Category, Sub-category, by Salesperson</t>
  </si>
  <si>
    <t>SUM of Price</t>
  </si>
  <si>
    <t>Grand Total</t>
  </si>
  <si>
    <t>Assistance Robots Total</t>
  </si>
  <si>
    <t>Wearables Total</t>
  </si>
  <si>
    <t>Health and Fitness Total</t>
  </si>
  <si>
    <t>Lamps and Lighting Total</t>
  </si>
  <si>
    <t>Mirrors Total</t>
  </si>
  <si>
    <t>Robots Total</t>
  </si>
  <si>
    <t>Security Systems Total</t>
  </si>
  <si>
    <t>Speakers and Sound Systems Total</t>
  </si>
  <si>
    <t>Home Gadgets Total</t>
  </si>
  <si>
    <t>Charging Devices Total</t>
  </si>
  <si>
    <t>Cookware Total</t>
  </si>
  <si>
    <t>Navigation Devices Total</t>
  </si>
  <si>
    <t>Tablets and Stylus Pens Total</t>
  </si>
  <si>
    <t>Utility Devices Total</t>
  </si>
  <si>
    <t>Transactions Over $1000</t>
  </si>
  <si>
    <t>Purchases per Customer</t>
  </si>
  <si>
    <t>No. of Purchases</t>
  </si>
  <si>
    <t>Timestamp</t>
  </si>
  <si>
    <t>Name</t>
  </si>
  <si>
    <t>Age</t>
  </si>
  <si>
    <t>Phone Number/E-mail ID</t>
  </si>
  <si>
    <t>Country</t>
  </si>
  <si>
    <t>Product(s) purchased since last month</t>
  </si>
  <si>
    <t>Rate Aesthetics 1-5</t>
  </si>
  <si>
    <t>Rate Functionality 1-5</t>
  </si>
  <si>
    <t>Rate Affordability 1-5</t>
  </si>
  <si>
    <t>Favorite Product(s)</t>
  </si>
  <si>
    <t>Comments</t>
  </si>
  <si>
    <t>Riya H</t>
  </si>
  <si>
    <t>19 - 40</t>
  </si>
  <si>
    <t>riyahal.dev@gmail.com</t>
  </si>
  <si>
    <t>India</t>
  </si>
  <si>
    <t>Elder Assistance Robot, Bluetooth Stylus Pen (Silver)</t>
  </si>
  <si>
    <t>I like the products</t>
  </si>
  <si>
    <t>41 - 60</t>
  </si>
  <si>
    <t>jdbchjdsbcbjkcsbdjkdqwb@gmail.com</t>
  </si>
  <si>
    <t>United States of America</t>
  </si>
  <si>
    <t>Room-to-Room Meal Delivery Bot, Speedometer Watch, Synthetic Bonfire Grill, Wall-mounting speaker, Portable Bluetooth Speaker</t>
  </si>
  <si>
    <t>Room-to-Room Meal Delivery Bot, Synthetic Bonfire Grill, Wall-mounting speaker</t>
  </si>
  <si>
    <t>Under 18</t>
  </si>
  <si>
    <t>rfjnrkjfnbjkfndjfnd@gmail.com</t>
  </si>
  <si>
    <t>hkashabdkhqwbgduwbduj@gmail.com</t>
  </si>
  <si>
    <t>Italy</t>
  </si>
  <si>
    <t>Reminder Notification Bot, Speedometer Watch, Writing/Drawing Tablet with Stylus Pen, Portable LED Mirror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</si>
</sst>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-yyyy"/>
    <numFmt numFmtId="165" formatCode="&quot;$&quot;#,##0"/>
    <numFmt numFmtId="166" formatCode="m/d/yyyy"/>
    <numFmt numFmtId="167" formatCode="m/d/yyyy h:mm:ss"/>
  </numFmts>
  <fonts count="16">
    <font>
      <sz val="10.0"/>
      <color rgb="FF000000"/>
      <name val="Arial"/>
      <scheme val="minor"/>
    </font>
    <font>
      <b/>
      <sz val="10.0"/>
      <color theme="1"/>
      <name val="Lato"/>
    </font>
    <font>
      <sz val="10.0"/>
      <color theme="1"/>
      <name val="Lato"/>
    </font>
    <font>
      <sz val="10.0"/>
      <color rgb="FF000000"/>
      <name val="Lato"/>
    </font>
    <font>
      <b/>
      <color theme="1"/>
      <name val="Lato"/>
    </font>
    <font>
      <color theme="1"/>
      <name val="Lato"/>
    </font>
    <font>
      <b/>
      <sz val="12.0"/>
      <color theme="1"/>
      <name val="Lato"/>
    </font>
    <font>
      <sz val="12.0"/>
      <color theme="1"/>
      <name val="Lato"/>
    </font>
    <font>
      <b/>
      <sz val="10.0"/>
      <color rgb="FF000000"/>
      <name val="Lato"/>
    </font>
    <font>
      <b/>
      <color rgb="FF0000FF"/>
      <name val="Lato"/>
    </font>
    <font>
      <color theme="1"/>
      <name val="Arial"/>
    </font>
    <font>
      <b/>
      <sz val="20.0"/>
      <color rgb="FF000000"/>
      <name val="Lato"/>
    </font>
    <font>
      <b/>
      <sz val="14.0"/>
      <color rgb="FF0000FF"/>
      <name val="Lato"/>
    </font>
    <font>
      <sz val="14.0"/>
      <color theme="1"/>
      <name val="Lato"/>
    </font>
    <font>
      <sz val="14.0"/>
      <color rgb="FF0000FF"/>
      <name val="Lato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3">
    <border/>
    <border>
      <bottom style="thin">
        <color rgb="FF000000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4" numFmtId="0" xfId="0" applyFont="1"/>
    <xf borderId="0" fillId="0" fontId="5" numFmtId="167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5" numFmtId="167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2" fontId="3" numFmtId="0" xfId="0" applyFont="1"/>
    <xf borderId="0" fillId="2" fontId="3" numFmtId="165" xfId="0" applyFont="1" applyNumberFormat="1"/>
    <xf borderId="0" fillId="0" fontId="6" numFmtId="0" xfId="0" applyAlignment="1" applyFont="1">
      <alignment readingOrder="0"/>
    </xf>
    <xf borderId="0" fillId="0" fontId="7" numFmtId="0" xfId="0" applyFont="1"/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8" numFmtId="0" xfId="0" applyAlignment="1" applyFont="1">
      <alignment readingOrder="0"/>
    </xf>
    <xf borderId="0" fillId="2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Font="1"/>
    <xf borderId="0" fillId="0" fontId="4" numFmtId="0" xfId="0" applyAlignment="1" applyFont="1">
      <alignment vertical="bottom"/>
    </xf>
    <xf borderId="0" fillId="0" fontId="5" numFmtId="166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9" xfId="0" applyAlignment="1" applyFont="1" applyNumberFormat="1">
      <alignment vertical="bottom"/>
    </xf>
    <xf borderId="0" fillId="0" fontId="5" numFmtId="9" xfId="0" applyAlignment="1" applyFont="1" applyNumberFormat="1">
      <alignment horizontal="right" vertical="bottom"/>
    </xf>
    <xf borderId="0" fillId="2" fontId="8" numFmtId="0" xfId="0" applyFont="1"/>
    <xf borderId="0" fillId="0" fontId="5" numFmtId="164" xfId="0" applyFont="1" applyNumberFormat="1"/>
    <xf borderId="0" fillId="0" fontId="5" numFmtId="165" xfId="0" applyFont="1" applyNumberFormat="1"/>
    <xf borderId="1" fillId="4" fontId="11" numFmtId="0" xfId="0" applyAlignment="1" applyBorder="1" applyFill="1" applyFont="1">
      <alignment readingOrder="0"/>
    </xf>
    <xf borderId="1" fillId="4" fontId="11" numFmtId="0" xfId="0" applyBorder="1" applyFont="1"/>
    <xf borderId="2" fillId="5" fontId="12" numFmtId="0" xfId="0" applyAlignment="1" applyBorder="1" applyFill="1" applyFont="1">
      <alignment readingOrder="0"/>
    </xf>
    <xf borderId="2" fillId="5" fontId="13" numFmtId="0" xfId="0" applyBorder="1" applyFont="1"/>
    <xf borderId="0" fillId="0" fontId="13" numFmtId="0" xfId="0" applyFont="1"/>
    <xf borderId="0" fillId="0" fontId="12" numFmtId="0" xfId="0" applyAlignment="1" applyFont="1">
      <alignment readingOrder="0"/>
    </xf>
    <xf borderId="0" fillId="0" fontId="12" numFmtId="0" xfId="0" applyFont="1"/>
    <xf borderId="0" fillId="0" fontId="5" numFmtId="165" xfId="0" applyFont="1" applyNumberFormat="1"/>
    <xf borderId="0" fillId="0" fontId="7" numFmtId="165" xfId="0" applyFont="1" applyNumberFormat="1"/>
    <xf borderId="0" fillId="0" fontId="14" numFmtId="0" xfId="0" applyFont="1"/>
    <xf borderId="3" fillId="0" fontId="15" numFmtId="0" xfId="0" applyAlignment="1" applyBorder="1" applyFont="1">
      <alignment horizontal="left" readingOrder="0" shrinkToFit="0" vertical="center" wrapText="0"/>
    </xf>
    <xf borderId="4" fillId="0" fontId="15" numFmtId="0" xfId="0" applyAlignment="1" applyBorder="1" applyFont="1">
      <alignment horizontal="left" readingOrder="0" shrinkToFit="0" vertical="center" wrapText="0"/>
    </xf>
    <xf borderId="5" fillId="0" fontId="15" numFmtId="0" xfId="0" applyAlignment="1" applyBorder="1" applyFont="1">
      <alignment horizontal="left" readingOrder="0" shrinkToFit="0" vertical="center" wrapText="0"/>
    </xf>
    <xf borderId="6" fillId="0" fontId="15" numFmtId="167" xfId="0" applyAlignment="1" applyBorder="1" applyFont="1" applyNumberFormat="1">
      <alignment readingOrder="0" shrinkToFit="0" vertical="center" wrapText="0"/>
    </xf>
    <xf borderId="7" fillId="0" fontId="15" numFmtId="0" xfId="0" applyAlignment="1" applyBorder="1" applyFont="1">
      <alignment readingOrder="0" shrinkToFit="0" vertical="center" wrapText="0"/>
    </xf>
    <xf borderId="8" fillId="0" fontId="15" numFmtId="0" xfId="0" applyAlignment="1" applyBorder="1" applyFont="1">
      <alignment readingOrder="0" shrinkToFit="0" vertical="center" wrapText="0"/>
    </xf>
    <xf borderId="9" fillId="0" fontId="15" numFmtId="167" xfId="0" applyAlignment="1" applyBorder="1" applyFont="1" applyNumberFormat="1">
      <alignment readingOrder="0" shrinkToFit="0" vertical="center" wrapText="0"/>
    </xf>
    <xf borderId="10" fillId="0" fontId="15" numFmtId="0" xfId="0" applyAlignment="1" applyBorder="1" applyFont="1">
      <alignment readingOrder="0" shrinkToFit="0" vertical="center" wrapText="0"/>
    </xf>
    <xf borderId="11" fillId="0" fontId="15" numFmtId="167" xfId="0" applyAlignment="1" applyBorder="1" applyFont="1" applyNumberFormat="1">
      <alignment readingOrder="0" shrinkToFit="0" vertical="center" wrapText="0"/>
    </xf>
    <xf borderId="12" fillId="0" fontId="1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Customer Feedback Form Respons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2.xml"/><Relationship Id="rId16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'Top Products Summary'!$B$2</c:f>
            </c:strRef>
          </c:tx>
          <c:spPr>
            <a:solidFill>
              <a:srgbClr val="3D85C6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'Top Products Summary'!$A$3:$A$19</c:f>
            </c:strRef>
          </c:cat>
          <c:val>
            <c:numRef>
              <c:f>'Top Products Summary'!$B$3:$B$19</c:f>
              <c:numCache/>
            </c:numRef>
          </c:val>
        </c:ser>
        <c:ser>
          <c:idx val="1"/>
          <c:order val="1"/>
          <c:tx>
            <c:strRef>
              <c:f>'Top Products Summary'!$C$2</c:f>
            </c:strRef>
          </c:tx>
          <c:cat>
            <c:strRef>
              <c:f>'Top Products Summary'!$A$3:$A$19</c:f>
            </c:strRef>
          </c:cat>
          <c:val>
            <c:numRef>
              <c:f>'Top Products Summary'!$C$3:$C$19</c:f>
              <c:numCache/>
            </c:numRef>
          </c:val>
        </c:ser>
        <c:ser>
          <c:idx val="2"/>
          <c:order val="2"/>
          <c:tx>
            <c:strRef>
              <c:f>'Top Products Summary'!$D$2</c:f>
            </c:strRef>
          </c:tx>
          <c:cat>
            <c:strRef>
              <c:f>'Top Products Summary'!$A$3:$A$19</c:f>
            </c:strRef>
          </c:cat>
          <c:val>
            <c:numRef>
              <c:f>'Top Products Summary'!$D$3:$D$19</c:f>
              <c:numCache/>
            </c:numRef>
          </c:val>
        </c:ser>
        <c:ser>
          <c:idx val="3"/>
          <c:order val="3"/>
          <c:tx>
            <c:strRef>
              <c:f>'Top Products Summary'!$E$2</c:f>
            </c:strRef>
          </c:tx>
          <c:cat>
            <c:strRef>
              <c:f>'Top Products Summary'!$A$3:$A$19</c:f>
            </c:strRef>
          </c:cat>
          <c:val>
            <c:numRef>
              <c:f>'Top Products Summary'!$E$3:$E$19</c:f>
              <c:numCache/>
            </c:numRef>
          </c:val>
        </c:ser>
        <c:axId val="812698210"/>
        <c:axId val="1563295535"/>
      </c:barChart>
      <c:catAx>
        <c:axId val="8126982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3295535"/>
      </c:catAx>
      <c:valAx>
        <c:axId val="15632955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26982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explosion val="0"/>
            <c:spPr>
              <a:solidFill>
                <a:srgbClr val="4285F4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EA4335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FF00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34A853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980000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00FFFF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9900FF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FF00FF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00FF00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71C287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0"/>
            <c:spPr>
              <a:solidFill>
                <a:srgbClr val="FF994D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1"/>
            <c:spPr>
              <a:solidFill>
                <a:srgbClr val="7ED1D7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2"/>
            <c:spPr>
              <a:solidFill>
                <a:srgbClr val="B3CEFB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3"/>
            <c:spPr>
              <a:solidFill>
                <a:srgbClr val="F7B4AE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4"/>
            <c:spPr>
              <a:solidFill>
                <a:srgbClr val="FDE49B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5"/>
            <c:spPr>
              <a:solidFill>
                <a:srgbClr val="AEDCBA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6"/>
            <c:spPr>
              <a:solidFill>
                <a:srgbClr val="FFC599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7"/>
            <c:spPr>
              <a:solidFill>
                <a:srgbClr val="B5E5E8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8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'Top Products Summary'!$B$1:$B$19</c:f>
            </c:strRef>
          </c:cat>
          <c:val>
            <c:numRef>
              <c:f>'Top Products Summary'!$E$1:$E$19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Tahoma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'Top Products Summary'!$B$2</c:f>
            </c:strRef>
          </c:tx>
          <c:spPr>
            <a:solidFill>
              <a:srgbClr val="3D85C6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'Top Products Summary'!$A$3:$A$19</c:f>
            </c:strRef>
          </c:cat>
          <c:val>
            <c:numRef>
              <c:f>'Top Products Summary'!$B$3:$B$19</c:f>
              <c:numCache/>
            </c:numRef>
          </c:val>
        </c:ser>
        <c:ser>
          <c:idx val="1"/>
          <c:order val="1"/>
          <c:tx>
            <c:strRef>
              <c:f>'Top Products Summary'!$C$2</c:f>
            </c:strRef>
          </c:tx>
          <c:cat>
            <c:strRef>
              <c:f>'Top Products Summary'!$A$3:$A$19</c:f>
            </c:strRef>
          </c:cat>
          <c:val>
            <c:numRef>
              <c:f>'Top Products Summary'!$C$3:$C$19</c:f>
              <c:numCache/>
            </c:numRef>
          </c:val>
        </c:ser>
        <c:ser>
          <c:idx val="2"/>
          <c:order val="2"/>
          <c:tx>
            <c:strRef>
              <c:f>'Top Products Summary'!$D$2</c:f>
            </c:strRef>
          </c:tx>
          <c:cat>
            <c:strRef>
              <c:f>'Top Products Summary'!$A$3:$A$19</c:f>
            </c:strRef>
          </c:cat>
          <c:val>
            <c:numRef>
              <c:f>'Top Products Summary'!$D$3:$D$19</c:f>
              <c:numCache/>
            </c:numRef>
          </c:val>
        </c:ser>
        <c:ser>
          <c:idx val="3"/>
          <c:order val="3"/>
          <c:tx>
            <c:strRef>
              <c:f>'Top Products Summary'!$E$2</c:f>
            </c:strRef>
          </c:tx>
          <c:cat>
            <c:strRef>
              <c:f>'Top Products Summary'!$A$3:$A$19</c:f>
            </c:strRef>
          </c:cat>
          <c:val>
            <c:numRef>
              <c:f>'Top Products Summary'!$E$3:$E$19</c:f>
              <c:numCache/>
            </c:numRef>
          </c:val>
        </c:ser>
        <c:axId val="807830350"/>
        <c:axId val="1666737121"/>
      </c:barChart>
      <c:catAx>
        <c:axId val="8078303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6737121"/>
      </c:catAx>
      <c:valAx>
        <c:axId val="16667371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78303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FF"/>
                </a:solidFill>
                <a:latin typeface="+mn-lt"/>
              </a:defRPr>
            </a:pPr>
            <a:r>
              <a:rPr b="1" sz="1600">
                <a:solidFill>
                  <a:srgbClr val="0000FF"/>
                </a:solidFill>
                <a:latin typeface="+mn-lt"/>
              </a:rPr>
              <a:t> Sales by Salesperson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00FF00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0000FF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FF00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9900FF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FF0000"/>
              </a:solidFill>
              <a:ln cmpd="sng" w="9525">
                <a:solidFill>
                  <a:srgbClr val="000000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'Salesperson Total Sales'!$A$9:$A$13</c:f>
            </c:strRef>
          </c:cat>
          <c:val>
            <c:numRef>
              <c:f>'Salesperson Total Sales'!$B$9:$B$13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638175</xdr:colOff>
      <xdr:row>20</xdr:row>
      <xdr:rowOff>66675</xdr:rowOff>
    </xdr:from>
    <xdr:ext cx="747712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104775</xdr:rowOff>
    </xdr:from>
    <xdr:ext cx="7667625" cy="47339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161925</xdr:rowOff>
    </xdr:from>
    <xdr:ext cx="747712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942975</xdr:colOff>
      <xdr:row>3</xdr:row>
      <xdr:rowOff>161925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01" sheet="ProductSales"/>
  </cacheSource>
  <cacheFields>
    <cacheField name="Product Code" numFmtId="0">
      <sharedItems>
        <s v="UCW1"/>
        <s v="HL1"/>
        <s v="HS1"/>
        <s v="HSS1"/>
        <s v="UT1"/>
        <s v="UC1"/>
        <s v="UN1"/>
        <s v="UT2"/>
        <s v="HR1"/>
        <s v="HM1"/>
        <s v="HW1"/>
        <s v="HA1"/>
        <s v="HSS2"/>
        <s v="UT3"/>
        <s v="HW2"/>
        <s v="HA2"/>
        <s v="HS2"/>
      </sharedItems>
    </cacheField>
    <cacheField name="Date" numFmtId="164">
      <sharedItems containsSemiMixedTypes="0" containsDate="1" containsString="0">
        <d v="2024-10-09T00:00:00Z"/>
        <d v="2024-11-13T00:00:00Z"/>
        <d v="2024-10-15T00:00:00Z"/>
        <d v="2024-11-12T00:00:00Z"/>
        <d v="2024-10-12T00:00:00Z"/>
        <d v="2024-01-02T00:00:00Z"/>
        <d v="2024-02-14T00:00:00Z"/>
        <d v="2024-03-07T00:00:00Z"/>
        <d v="2024-04-19T00:00:00Z"/>
        <d v="2024-05-08T00:00:00Z"/>
        <d v="2024-06-05T00:00:00Z"/>
        <d v="2024-07-03T00:00:00Z"/>
        <d v="2024-08-01T00:00:00Z"/>
        <d v="2024-09-11T00:00:00Z"/>
        <d v="2024-10-08T00:00:00Z"/>
        <d v="2024-11-04T00:00:00Z"/>
        <d v="2024-01-30T00:00:00Z"/>
        <d v="2024-02-27T00:00:00Z"/>
        <d v="2024-03-17T00:00:00Z"/>
        <d v="2024-04-06T00:00:00Z"/>
        <d v="2024-05-13T00:00:00Z"/>
        <d v="2024-06-14T00:00:00Z"/>
        <d v="2024-07-26T00:00:00Z"/>
        <d v="2024-08-24T00:00:00Z"/>
        <d v="2024-09-04T00:00:00Z"/>
        <d v="2024-10-11T00:00:00Z"/>
        <d v="2024-11-03T00:00:00Z"/>
        <d v="2024-01-19T00:00:00Z"/>
        <d v="2024-02-08T00:00:00Z"/>
        <d v="2024-03-29T00:00:00Z"/>
        <d v="2024-04-10T00:00:00Z"/>
        <d v="2024-05-30T00:00:00Z"/>
        <d v="2024-06-07T00:00:00Z"/>
        <d v="2024-07-17T00:00:00Z"/>
        <d v="2024-08-10T00:00:00Z"/>
        <d v="2024-09-15T00:00:00Z"/>
        <d v="2024-10-02T00:00:00Z"/>
        <d v="2024-01-08T00:00:00Z"/>
        <d v="2024-02-23T00:00:00Z"/>
        <d v="2024-03-02T00:00:00Z"/>
        <d v="2024-04-22T00:00:00Z"/>
        <d v="2024-05-21T00:00:00Z"/>
        <d v="2024-06-30T00:00:00Z"/>
        <d v="2024-07-04T00:00:00Z"/>
        <d v="2024-08-05T00:00:00Z"/>
        <d v="2024-09-08T00:00:00Z"/>
        <d v="2024-10-16T00:00:00Z"/>
        <d v="2024-11-01T00:00:00Z"/>
        <d v="2024-01-13T00:00:00Z"/>
        <d v="2024-02-04T00:00:00Z"/>
        <d v="2024-03-15T00:00:00Z"/>
        <d v="2024-04-17T00:00:00Z"/>
        <d v="2024-05-05T00:00:00Z"/>
        <d v="2024-06-09T00:00:00Z"/>
        <d v="2024-07-11T00:00:00Z"/>
        <d v="2024-08-27T00:00:00Z"/>
        <d v="2024-09-25T00:00:00Z"/>
        <d v="2024-10-30T00:00:00Z"/>
        <d v="2024-11-02T00:00:00Z"/>
        <d v="2024-01-22T00:00:00Z"/>
        <d v="2024-02-09T00:00:00Z"/>
        <d v="2024-03-20T00:00:00Z"/>
        <d v="2024-04-03T00:00:00Z"/>
        <d v="2024-05-14T00:00:00Z"/>
        <d v="2024-06-12T00:00:00Z"/>
        <d v="2024-07-08T00:00:00Z"/>
        <d v="2024-08-16T00:00:00Z"/>
        <d v="2024-09-30T00:00:00Z"/>
        <d v="2024-10-20T00:00:00Z"/>
        <d v="2024-11-09T00:00:00Z"/>
        <d v="2024-01-07T00:00:00Z"/>
        <d v="2024-02-19T00:00:00Z"/>
        <d v="2024-03-11T00:00:00Z"/>
        <d v="2024-04-08T00:00:00Z"/>
        <d v="2024-05-24T00:00:00Z"/>
        <d v="2024-06-20T00:00:00Z"/>
        <d v="2024-07-09T00:00:00Z"/>
        <d v="2024-08-22T00:00:00Z"/>
        <d v="2024-09-17T00:00:00Z"/>
        <d v="2024-10-07T00:00:00Z"/>
        <d v="2024-11-05T00:00:00Z"/>
        <d v="2024-01-27T00:00:00Z"/>
        <d v="2024-02-05T00:00:00Z"/>
        <d v="2024-03-24T00:00:00Z"/>
        <d v="2024-04-29T00:00:00Z"/>
        <d v="2024-05-18T00:00:00Z"/>
        <d v="2024-06-04T00:00:00Z"/>
        <d v="2024-07-19T00:00:00Z"/>
        <d v="2024-08-30T00:00:00Z"/>
        <d v="2024-09-06T00:00:00Z"/>
        <d v="2024-10-13T00:00:00Z"/>
        <d v="2024-11-10T00:00:00Z"/>
        <d v="2024-01-14T00:00:00Z"/>
        <d v="2024-02-28T00:00:00Z"/>
        <d v="2024-03-13T00:00:00Z"/>
        <d v="2024-04-15T00:00:00Z"/>
        <d v="2024-05-12T00:00:00Z"/>
        <d v="2024-06-18T00:00:00Z"/>
      </sharedItems>
    </cacheField>
    <cacheField name="Product Name" numFmtId="0">
      <sharedItems>
        <s v="Synthetic Bonfire Grill"/>
        <s v="Solar-Powered Table Lamp"/>
        <s v="Wall-mounting speaker"/>
        <s v="Home Unlock Alert System"/>
        <s v="Writing/Drawing Tablet with Stylus Pen"/>
        <s v="Wireless Waterproof Power Bank"/>
        <s v="Wheelchair Navigation GPS Device"/>
        <s v="Bluetooth Stylus Pen (Blue)"/>
        <s v="Room-to-Room Meal Delivery Bot"/>
        <s v="Portable LED Mirror"/>
        <s v="Heart Rate Monitor Watch"/>
        <s v="Elder Assistance Robot"/>
        <s v="Vehicle Security Alert Bot"/>
        <s v="Bluetooth Stylus Pen (Silver)"/>
        <s v="Speedometer Watch"/>
        <s v="Reminder Notification Bot"/>
        <s v="Portable Bluetooth Speaker"/>
      </sharedItems>
    </cacheField>
    <cacheField name="Product Category" numFmtId="0">
      <sharedItems>
        <s v="Utility Devices"/>
        <s v="Home Gadgets"/>
        <s v="Health and Fitness"/>
      </sharedItems>
    </cacheField>
    <cacheField name="Product Sub-Category" numFmtId="0">
      <sharedItems>
        <s v="Cookware"/>
        <s v="Lamps and Lighting"/>
        <s v="Speakers and Sound Systems"/>
        <s v="Security Systems"/>
        <s v="Tablets and Stylus Pens"/>
        <s v="Charging Devices"/>
        <s v="Navigation Devices"/>
        <s v="Robots"/>
        <s v="Mirrors"/>
        <s v="Wearables"/>
        <s v="Assistance Robots"/>
      </sharedItems>
    </cacheField>
    <cacheField name="Price" numFmtId="165">
      <sharedItems containsSemiMixedTypes="0" containsString="0" containsNumber="1" containsInteger="1">
        <n v="40.0"/>
        <n v="80.0"/>
        <n v="45.0"/>
        <n v="750.0"/>
        <n v="300.0"/>
        <n v="110.0"/>
        <n v="230.0"/>
        <n v="50.0"/>
        <n v="1200.0"/>
        <n v="30.0"/>
        <n v="1500.0"/>
        <n v="500.0"/>
        <n v="275.0"/>
        <n v="1100.0"/>
      </sharedItems>
    </cacheField>
    <cacheField name="Salesperson Name" numFmtId="0">
      <sharedItems>
        <s v="Riya Halbhavi"/>
        <s v="Sneha R"/>
        <s v="Vaibhavi Kurinji"/>
        <s v="Takumi Usui"/>
        <s v="Misaki Ayuzawa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H1:H1000" sheet="ProductSales"/>
  </cacheSource>
  <cacheFields>
    <cacheField name="Customer Name" numFmtId="0">
      <sharedItems containsBlank="1">
        <s v="Lakshmi"/>
        <s v="Ritu"/>
        <s v="Shubha"/>
        <s v="Roberta"/>
        <s v="Mario"/>
        <s v="Luigi"/>
        <s v="Yoshi"/>
        <s v="Hattori"/>
        <s v="Daisy"/>
        <s v="Peach"/>
        <s v="Donkey Kong"/>
        <s v="Millie"/>
        <s v="Jax"/>
        <s v="Eva"/>
        <s v="Ivy"/>
        <s v="Scott"/>
        <s v="Pamela"/>
        <s v="Amber"/>
        <s v="Eloise"/>
        <s v="Miles"/>
        <s v="Priscilla"/>
        <s v="Eddie"/>
        <s v="Hayley"/>
        <s v="Pat"/>
        <s v="Chetana"/>
        <s v="Charlie"/>
        <s v="Ed"/>
        <s v="Max"/>
        <s v="Maxine"/>
        <s v="Lavanya"/>
        <s v="Lewis"/>
        <s v="Benny"/>
        <s v="Ron"/>
        <s v="Wayne"/>
        <s v="Lydia"/>
        <s v="Helen"/>
        <s v="Shawn"/>
        <s v="Kara"/>
        <s v="Dale"/>
        <s v="Amelie"/>
        <s v="Tamara"/>
        <s v="Jiya"/>
        <s v="Jennie"/>
        <s v="Jeff"/>
        <s v="Sudhir"/>
        <s v="Gemma"/>
        <s v="Robin"/>
        <s v="Molly"/>
        <s v="Janice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Key Metrics Dashboard" cacheId="0" dataCaption="" compact="0" compactData="0">
  <location ref="A25:I58" firstHeaderRow="0" firstDataRow="3" firstDataCol="1"/>
  <pivotFields>
    <pivotField name="Product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duct Name" axis="axisRow" compact="0" outline="0" multipleItemSelectionAllowed="1" showAll="0" sortType="ascending">
      <items>
        <item x="7"/>
        <item x="13"/>
        <item x="11"/>
        <item x="10"/>
        <item x="3"/>
        <item x="16"/>
        <item x="9"/>
        <item x="15"/>
        <item x="8"/>
        <item x="1"/>
        <item x="14"/>
        <item x="0"/>
        <item x="12"/>
        <item x="2"/>
        <item x="6"/>
        <item x="5"/>
        <item x="4"/>
        <item t="default"/>
      </items>
    </pivotField>
    <pivotField name="Product Category" axis="axisRow" compact="0" outline="0" multipleItemSelectionAllowed="1" showAll="0" sortType="ascending">
      <items>
        <item x="2"/>
        <item x="1"/>
        <item x="0"/>
        <item t="default"/>
      </items>
    </pivotField>
    <pivotField name="Product Sub-Category" axis="axisRow" compact="0" outline="0" multipleItemSelectionAllowed="1" showAll="0" sortType="ascending">
      <items>
        <item x="10"/>
        <item x="5"/>
        <item x="0"/>
        <item x="1"/>
        <item x="8"/>
        <item x="6"/>
        <item x="7"/>
        <item x="3"/>
        <item x="2"/>
        <item x="4"/>
        <item x="9"/>
        <item t="default"/>
      </items>
    </pivotField>
    <pivotField name="Pric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Salesperson Name" axis="axisCol" compact="0" outline="0" multipleItemSelectionAllowed="1" showAll="0" sortType="ascending">
      <items>
        <item x="4"/>
        <item x="0"/>
        <item x="1"/>
        <item x="3"/>
        <item x="2"/>
        <item t="default"/>
      </items>
    </pivotField>
  </pivotFields>
  <rowFields>
    <field x="3"/>
    <field x="4"/>
    <field x="2"/>
  </rowFields>
  <colFields>
    <field x="6"/>
  </colFields>
  <dataFields>
    <dataField name="SUM of Price" fld="5" baseField="0"/>
  </dataFields>
</pivotTableDefinition>
</file>

<file path=xl/pivotTables/pivotTable2.xml><?xml version="1.0" encoding="utf-8"?>
<pivotTableDefinition xmlns="http://schemas.openxmlformats.org/spreadsheetml/2006/main" name="Key Metrics Dashboard 2" cacheId="1" dataCaption="" compact="0" compactData="0">
  <location ref="F93:G144" firstHeaderRow="0" firstDataRow="1" firstDataCol="0"/>
  <pivotFields>
    <pivotField name="Customer Name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No. of Purchases" fld="0" subtotal="count" baseField="0"/>
  </dataFields>
</pivotTableDefinition>
</file>

<file path=xl/tables/table1.xml><?xml version="1.0" encoding="utf-8"?>
<table xmlns="http://schemas.openxmlformats.org/spreadsheetml/2006/main" ref="A1:K5" displayName="Customer_Feedback" name="Customer_Feedback" id="1">
  <tableColumns count="11">
    <tableColumn name="Timestamp" id="1"/>
    <tableColumn name="Name" id="2"/>
    <tableColumn name="Age" id="3"/>
    <tableColumn name="Phone Number/E-mail ID" id="4"/>
    <tableColumn name="Country" id="5"/>
    <tableColumn name="Product(s) purchased since last month" id="6"/>
    <tableColumn name="Rate Aesthetics 1-5" id="7"/>
    <tableColumn name="Rate Functionality 1-5" id="8"/>
    <tableColumn name="Rate Affordability 1-5" id="9"/>
    <tableColumn name="Favorite Product(s)" id="10"/>
    <tableColumn name="Comments" id="11"/>
  </tableColumns>
  <tableStyleInfo name="Customer Feedback Form Respons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2.88"/>
    <col customWidth="1" min="3" max="3" width="32.88"/>
    <col customWidth="1" min="4" max="4" width="17.5"/>
    <col customWidth="1" min="5" max="5" width="27.13"/>
    <col customWidth="1" min="6" max="6" width="11.75"/>
    <col customWidth="1" min="7" max="7" width="17.25"/>
    <col customWidth="1" min="8" max="8" width="15.5"/>
    <col customWidth="1" min="9" max="9" width="1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 t="s">
        <v>8</v>
      </c>
      <c r="B2" s="6">
        <v>45574.0</v>
      </c>
      <c r="C2" s="7" t="s">
        <v>9</v>
      </c>
      <c r="D2" s="7" t="s">
        <v>10</v>
      </c>
      <c r="E2" s="7" t="s">
        <v>11</v>
      </c>
      <c r="F2" s="8">
        <v>40.0</v>
      </c>
      <c r="G2" s="9" t="s">
        <v>12</v>
      </c>
      <c r="H2" s="10" t="s">
        <v>13</v>
      </c>
      <c r="I2" s="7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5" t="s">
        <v>14</v>
      </c>
      <c r="B3" s="12">
        <v>45609.0</v>
      </c>
      <c r="C3" s="7" t="s">
        <v>15</v>
      </c>
      <c r="D3" s="7" t="s">
        <v>16</v>
      </c>
      <c r="E3" s="7" t="s">
        <v>17</v>
      </c>
      <c r="F3" s="8">
        <v>80.0</v>
      </c>
      <c r="G3" s="9" t="s">
        <v>18</v>
      </c>
      <c r="H3" s="7" t="s">
        <v>19</v>
      </c>
      <c r="I3" s="13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5" t="s">
        <v>20</v>
      </c>
      <c r="B4" s="12">
        <v>45580.0</v>
      </c>
      <c r="C4" s="7" t="s">
        <v>21</v>
      </c>
      <c r="D4" s="10" t="s">
        <v>16</v>
      </c>
      <c r="E4" s="7" t="s">
        <v>22</v>
      </c>
      <c r="F4" s="8">
        <v>45.0</v>
      </c>
      <c r="G4" s="9" t="s">
        <v>18</v>
      </c>
      <c r="H4" s="10" t="s">
        <v>13</v>
      </c>
      <c r="I4" s="13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5" t="s">
        <v>23</v>
      </c>
      <c r="B5" s="12">
        <v>45608.0</v>
      </c>
      <c r="C5" s="7" t="s">
        <v>24</v>
      </c>
      <c r="D5" s="10" t="s">
        <v>16</v>
      </c>
      <c r="E5" s="7" t="s">
        <v>25</v>
      </c>
      <c r="F5" s="8">
        <v>750.0</v>
      </c>
      <c r="G5" s="9" t="s">
        <v>26</v>
      </c>
      <c r="H5" s="7" t="s">
        <v>27</v>
      </c>
      <c r="I5" s="13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5" t="s">
        <v>28</v>
      </c>
      <c r="B6" s="12">
        <v>45577.0</v>
      </c>
      <c r="C6" s="7" t="s">
        <v>29</v>
      </c>
      <c r="D6" s="7" t="s">
        <v>10</v>
      </c>
      <c r="E6" s="7" t="s">
        <v>30</v>
      </c>
      <c r="F6" s="8">
        <v>300.0</v>
      </c>
      <c r="G6" s="9" t="s">
        <v>31</v>
      </c>
      <c r="H6" s="10" t="s">
        <v>32</v>
      </c>
      <c r="I6" s="13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5" t="s">
        <v>33</v>
      </c>
      <c r="B7" s="12">
        <v>45608.0</v>
      </c>
      <c r="C7" s="7" t="s">
        <v>34</v>
      </c>
      <c r="D7" s="7" t="s">
        <v>10</v>
      </c>
      <c r="E7" s="7" t="s">
        <v>35</v>
      </c>
      <c r="F7" s="8">
        <v>110.0</v>
      </c>
      <c r="G7" s="9" t="s">
        <v>36</v>
      </c>
      <c r="H7" s="9" t="s">
        <v>19</v>
      </c>
      <c r="I7" s="13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5" t="s">
        <v>37</v>
      </c>
      <c r="B8" s="12">
        <v>45293.0</v>
      </c>
      <c r="C8" s="7" t="s">
        <v>38</v>
      </c>
      <c r="D8" s="7" t="s">
        <v>10</v>
      </c>
      <c r="E8" s="7" t="s">
        <v>39</v>
      </c>
      <c r="F8" s="8">
        <v>230.0</v>
      </c>
      <c r="G8" s="7" t="s">
        <v>18</v>
      </c>
      <c r="H8" s="7" t="s">
        <v>19</v>
      </c>
      <c r="I8" s="1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5" t="s">
        <v>33</v>
      </c>
      <c r="B9" s="12">
        <v>45336.0</v>
      </c>
      <c r="C9" s="7" t="s">
        <v>34</v>
      </c>
      <c r="D9" s="7" t="s">
        <v>10</v>
      </c>
      <c r="E9" s="7" t="s">
        <v>35</v>
      </c>
      <c r="F9" s="8">
        <v>110.0</v>
      </c>
      <c r="G9" s="9" t="s">
        <v>12</v>
      </c>
      <c r="H9" s="7" t="s">
        <v>40</v>
      </c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5" t="s">
        <v>41</v>
      </c>
      <c r="B10" s="12">
        <v>45358.0</v>
      </c>
      <c r="C10" s="7" t="s">
        <v>42</v>
      </c>
      <c r="D10" s="7" t="s">
        <v>10</v>
      </c>
      <c r="E10" s="7" t="s">
        <v>30</v>
      </c>
      <c r="F10" s="8">
        <v>50.0</v>
      </c>
      <c r="G10" s="9" t="s">
        <v>26</v>
      </c>
      <c r="H10" s="7" t="s">
        <v>40</v>
      </c>
      <c r="I10" s="13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5" t="s">
        <v>28</v>
      </c>
      <c r="B11" s="12">
        <v>45401.0</v>
      </c>
      <c r="C11" s="7" t="s">
        <v>29</v>
      </c>
      <c r="D11" s="7" t="s">
        <v>10</v>
      </c>
      <c r="E11" s="7" t="s">
        <v>30</v>
      </c>
      <c r="F11" s="8">
        <v>300.0</v>
      </c>
      <c r="G11" s="10" t="s">
        <v>31</v>
      </c>
      <c r="H11" s="7" t="s">
        <v>43</v>
      </c>
      <c r="I11" s="13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5" t="s">
        <v>44</v>
      </c>
      <c r="B12" s="12">
        <v>45420.0</v>
      </c>
      <c r="C12" s="7" t="s">
        <v>45</v>
      </c>
      <c r="D12" s="7" t="s">
        <v>16</v>
      </c>
      <c r="E12" s="7" t="s">
        <v>46</v>
      </c>
      <c r="F12" s="8">
        <v>1200.0</v>
      </c>
      <c r="G12" s="9" t="s">
        <v>12</v>
      </c>
      <c r="H12" s="7" t="s">
        <v>43</v>
      </c>
      <c r="I12" s="13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5" t="s">
        <v>47</v>
      </c>
      <c r="B13" s="12">
        <v>45448.0</v>
      </c>
      <c r="C13" s="7" t="s">
        <v>48</v>
      </c>
      <c r="D13" s="10" t="s">
        <v>16</v>
      </c>
      <c r="E13" s="7" t="s">
        <v>49</v>
      </c>
      <c r="F13" s="8">
        <v>30.0</v>
      </c>
      <c r="G13" s="9" t="s">
        <v>12</v>
      </c>
      <c r="H13" s="7" t="s">
        <v>50</v>
      </c>
      <c r="I13" s="13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5" t="s">
        <v>51</v>
      </c>
      <c r="B14" s="12">
        <v>45476.0</v>
      </c>
      <c r="C14" s="7" t="s">
        <v>52</v>
      </c>
      <c r="D14" s="7" t="s">
        <v>53</v>
      </c>
      <c r="E14" s="7" t="s">
        <v>54</v>
      </c>
      <c r="F14" s="8">
        <v>300.0</v>
      </c>
      <c r="G14" s="9" t="s">
        <v>26</v>
      </c>
      <c r="H14" s="7" t="s">
        <v>50</v>
      </c>
      <c r="I14" s="13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5" t="s">
        <v>47</v>
      </c>
      <c r="B15" s="12">
        <v>45505.0</v>
      </c>
      <c r="C15" s="7" t="s">
        <v>48</v>
      </c>
      <c r="D15" s="10" t="s">
        <v>16</v>
      </c>
      <c r="E15" s="7" t="s">
        <v>49</v>
      </c>
      <c r="F15" s="8">
        <v>30.0</v>
      </c>
      <c r="G15" s="9" t="s">
        <v>18</v>
      </c>
      <c r="H15" s="7" t="s">
        <v>55</v>
      </c>
      <c r="I15" s="13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5" t="s">
        <v>8</v>
      </c>
      <c r="B16" s="12">
        <v>45546.0</v>
      </c>
      <c r="C16" s="7" t="s">
        <v>9</v>
      </c>
      <c r="D16" s="7" t="s">
        <v>10</v>
      </c>
      <c r="E16" s="7" t="s">
        <v>11</v>
      </c>
      <c r="F16" s="8">
        <v>40.0</v>
      </c>
      <c r="G16" s="10" t="s">
        <v>31</v>
      </c>
      <c r="H16" s="7" t="s">
        <v>55</v>
      </c>
      <c r="I16" s="13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5" t="s">
        <v>56</v>
      </c>
      <c r="B17" s="12">
        <v>45573.0</v>
      </c>
      <c r="C17" s="7" t="s">
        <v>57</v>
      </c>
      <c r="D17" s="7" t="s">
        <v>53</v>
      </c>
      <c r="E17" s="7" t="s">
        <v>58</v>
      </c>
      <c r="F17" s="8">
        <v>1500.0</v>
      </c>
      <c r="G17" s="9" t="s">
        <v>18</v>
      </c>
      <c r="H17" s="7" t="s">
        <v>55</v>
      </c>
      <c r="I17" s="13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5" t="s">
        <v>33</v>
      </c>
      <c r="B18" s="12">
        <v>45600.0</v>
      </c>
      <c r="C18" s="7" t="s">
        <v>34</v>
      </c>
      <c r="D18" s="7" t="s">
        <v>10</v>
      </c>
      <c r="E18" s="7" t="s">
        <v>35</v>
      </c>
      <c r="F18" s="8">
        <v>110.0</v>
      </c>
      <c r="G18" s="9" t="s">
        <v>18</v>
      </c>
      <c r="H18" s="7" t="s">
        <v>19</v>
      </c>
      <c r="I18" s="13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5" t="s">
        <v>59</v>
      </c>
      <c r="B19" s="12">
        <v>45321.0</v>
      </c>
      <c r="C19" s="10" t="s">
        <v>60</v>
      </c>
      <c r="D19" s="7" t="s">
        <v>16</v>
      </c>
      <c r="E19" s="7" t="s">
        <v>25</v>
      </c>
      <c r="F19" s="8">
        <v>500.0</v>
      </c>
      <c r="G19" s="10" t="s">
        <v>31</v>
      </c>
      <c r="H19" s="7" t="s">
        <v>61</v>
      </c>
      <c r="I19" s="13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5" t="s">
        <v>59</v>
      </c>
      <c r="B20" s="12">
        <v>45349.0</v>
      </c>
      <c r="C20" s="10" t="s">
        <v>60</v>
      </c>
      <c r="D20" s="10" t="s">
        <v>16</v>
      </c>
      <c r="E20" s="7" t="s">
        <v>25</v>
      </c>
      <c r="F20" s="8">
        <v>500.0</v>
      </c>
      <c r="G20" s="9" t="s">
        <v>36</v>
      </c>
      <c r="H20" s="7" t="s">
        <v>62</v>
      </c>
      <c r="I20" s="13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5" t="s">
        <v>63</v>
      </c>
      <c r="B21" s="12">
        <v>45368.0</v>
      </c>
      <c r="C21" s="7" t="s">
        <v>64</v>
      </c>
      <c r="D21" s="7" t="s">
        <v>10</v>
      </c>
      <c r="E21" s="7" t="s">
        <v>30</v>
      </c>
      <c r="F21" s="8">
        <v>50.0</v>
      </c>
      <c r="G21" s="9" t="s">
        <v>18</v>
      </c>
      <c r="H21" s="10" t="s">
        <v>65</v>
      </c>
      <c r="I21" s="13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5" t="s">
        <v>51</v>
      </c>
      <c r="B22" s="12">
        <v>45388.0</v>
      </c>
      <c r="C22" s="7" t="s">
        <v>52</v>
      </c>
      <c r="D22" s="7" t="s">
        <v>53</v>
      </c>
      <c r="E22" s="7" t="s">
        <v>54</v>
      </c>
      <c r="F22" s="8">
        <v>300.0</v>
      </c>
      <c r="G22" s="9" t="s">
        <v>12</v>
      </c>
      <c r="H22" s="10" t="s">
        <v>65</v>
      </c>
      <c r="I22" s="13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5" t="s">
        <v>66</v>
      </c>
      <c r="B23" s="12">
        <v>45425.0</v>
      </c>
      <c r="C23" s="7" t="s">
        <v>67</v>
      </c>
      <c r="D23" s="7" t="s">
        <v>53</v>
      </c>
      <c r="E23" s="7" t="s">
        <v>54</v>
      </c>
      <c r="F23" s="8">
        <v>275.0</v>
      </c>
      <c r="G23" s="9" t="s">
        <v>26</v>
      </c>
      <c r="H23" s="10" t="s">
        <v>65</v>
      </c>
      <c r="I23" s="13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5" t="s">
        <v>51</v>
      </c>
      <c r="B24" s="12">
        <v>45457.0</v>
      </c>
      <c r="C24" s="7" t="s">
        <v>52</v>
      </c>
      <c r="D24" s="7" t="s">
        <v>53</v>
      </c>
      <c r="E24" s="7" t="s">
        <v>54</v>
      </c>
      <c r="F24" s="8">
        <v>300.0</v>
      </c>
      <c r="G24" s="9" t="s">
        <v>26</v>
      </c>
      <c r="H24" s="10" t="s">
        <v>65</v>
      </c>
      <c r="I24" s="13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5" t="s">
        <v>37</v>
      </c>
      <c r="B25" s="12">
        <v>45499.0</v>
      </c>
      <c r="C25" s="7" t="s">
        <v>38</v>
      </c>
      <c r="D25" s="7" t="s">
        <v>10</v>
      </c>
      <c r="E25" s="7" t="s">
        <v>39</v>
      </c>
      <c r="F25" s="8">
        <v>230.0</v>
      </c>
      <c r="G25" s="9" t="s">
        <v>36</v>
      </c>
      <c r="H25" s="7" t="s">
        <v>68</v>
      </c>
      <c r="I25" s="13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5" t="s">
        <v>23</v>
      </c>
      <c r="B26" s="12">
        <v>45528.0</v>
      </c>
      <c r="C26" s="7" t="s">
        <v>24</v>
      </c>
      <c r="D26" s="7" t="s">
        <v>16</v>
      </c>
      <c r="E26" s="7" t="s">
        <v>25</v>
      </c>
      <c r="F26" s="8">
        <v>750.0</v>
      </c>
      <c r="G26" s="9" t="s">
        <v>36</v>
      </c>
      <c r="H26" s="7" t="s">
        <v>68</v>
      </c>
      <c r="I26" s="13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5" t="s">
        <v>56</v>
      </c>
      <c r="B27" s="12">
        <v>45539.0</v>
      </c>
      <c r="C27" s="7" t="s">
        <v>57</v>
      </c>
      <c r="D27" s="7" t="s">
        <v>53</v>
      </c>
      <c r="E27" s="7" t="s">
        <v>58</v>
      </c>
      <c r="F27" s="8">
        <v>1500.0</v>
      </c>
      <c r="G27" s="9" t="s">
        <v>26</v>
      </c>
      <c r="H27" s="7" t="s">
        <v>69</v>
      </c>
      <c r="I27" s="13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5" t="s">
        <v>44</v>
      </c>
      <c r="B28" s="12">
        <v>45576.0</v>
      </c>
      <c r="C28" s="7" t="s">
        <v>45</v>
      </c>
      <c r="D28" s="7" t="s">
        <v>16</v>
      </c>
      <c r="E28" s="7" t="s">
        <v>46</v>
      </c>
      <c r="F28" s="8">
        <v>1200.0</v>
      </c>
      <c r="G28" s="9" t="s">
        <v>31</v>
      </c>
      <c r="H28" s="7" t="s">
        <v>70</v>
      </c>
      <c r="I28" s="13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5" t="s">
        <v>71</v>
      </c>
      <c r="B29" s="12">
        <v>45599.0</v>
      </c>
      <c r="C29" s="7" t="s">
        <v>72</v>
      </c>
      <c r="D29" s="7" t="s">
        <v>53</v>
      </c>
      <c r="E29" s="7" t="s">
        <v>58</v>
      </c>
      <c r="F29" s="8">
        <v>1100.0</v>
      </c>
      <c r="G29" s="10" t="s">
        <v>31</v>
      </c>
      <c r="H29" s="7" t="s">
        <v>73</v>
      </c>
      <c r="I29" s="13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5" t="s">
        <v>20</v>
      </c>
      <c r="B30" s="12">
        <v>45310.0</v>
      </c>
      <c r="C30" s="7" t="s">
        <v>21</v>
      </c>
      <c r="D30" s="7" t="s">
        <v>16</v>
      </c>
      <c r="E30" s="7" t="s">
        <v>22</v>
      </c>
      <c r="F30" s="8">
        <v>45.0</v>
      </c>
      <c r="G30" s="9" t="s">
        <v>12</v>
      </c>
      <c r="H30" s="7" t="s">
        <v>73</v>
      </c>
      <c r="I30" s="13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5" t="s">
        <v>20</v>
      </c>
      <c r="B31" s="12">
        <v>45330.0</v>
      </c>
      <c r="C31" s="7" t="s">
        <v>21</v>
      </c>
      <c r="D31" s="7" t="s">
        <v>16</v>
      </c>
      <c r="E31" s="7" t="s">
        <v>22</v>
      </c>
      <c r="F31" s="8">
        <v>45.0</v>
      </c>
      <c r="G31" s="9" t="s">
        <v>36</v>
      </c>
      <c r="H31" s="7" t="s">
        <v>74</v>
      </c>
      <c r="I31" s="13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5" t="s">
        <v>8</v>
      </c>
      <c r="B32" s="12">
        <v>45380.0</v>
      </c>
      <c r="C32" s="7" t="s">
        <v>9</v>
      </c>
      <c r="D32" s="7" t="s">
        <v>10</v>
      </c>
      <c r="E32" s="7" t="s">
        <v>11</v>
      </c>
      <c r="F32" s="8">
        <v>40.0</v>
      </c>
      <c r="G32" s="9" t="s">
        <v>26</v>
      </c>
      <c r="H32" s="7" t="s">
        <v>74</v>
      </c>
      <c r="I32" s="13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5" t="s">
        <v>8</v>
      </c>
      <c r="B33" s="12">
        <v>45392.0</v>
      </c>
      <c r="C33" s="7" t="s">
        <v>9</v>
      </c>
      <c r="D33" s="7" t="s">
        <v>10</v>
      </c>
      <c r="E33" s="7" t="s">
        <v>11</v>
      </c>
      <c r="F33" s="8">
        <v>40.0</v>
      </c>
      <c r="G33" s="9" t="s">
        <v>12</v>
      </c>
      <c r="H33" s="7" t="s">
        <v>75</v>
      </c>
      <c r="I33" s="13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5" t="s">
        <v>23</v>
      </c>
      <c r="B34" s="12">
        <v>45442.0</v>
      </c>
      <c r="C34" s="7" t="s">
        <v>24</v>
      </c>
      <c r="D34" s="10" t="s">
        <v>16</v>
      </c>
      <c r="E34" s="7" t="s">
        <v>25</v>
      </c>
      <c r="F34" s="8">
        <v>750.0</v>
      </c>
      <c r="G34" s="9" t="s">
        <v>26</v>
      </c>
      <c r="H34" s="7" t="s">
        <v>75</v>
      </c>
      <c r="I34" s="13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5" t="s">
        <v>23</v>
      </c>
      <c r="B35" s="12">
        <v>45450.0</v>
      </c>
      <c r="C35" s="7" t="s">
        <v>24</v>
      </c>
      <c r="D35" s="10" t="s">
        <v>16</v>
      </c>
      <c r="E35" s="7" t="s">
        <v>25</v>
      </c>
      <c r="F35" s="8">
        <v>750.0</v>
      </c>
      <c r="G35" s="9" t="s">
        <v>31</v>
      </c>
      <c r="H35" s="7" t="s">
        <v>76</v>
      </c>
      <c r="I35" s="13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5" t="s">
        <v>44</v>
      </c>
      <c r="B36" s="12">
        <v>45490.0</v>
      </c>
      <c r="C36" s="7" t="s">
        <v>45</v>
      </c>
      <c r="D36" s="7" t="s">
        <v>16</v>
      </c>
      <c r="E36" s="7" t="s">
        <v>46</v>
      </c>
      <c r="F36" s="8">
        <v>1200.0</v>
      </c>
      <c r="G36" s="9" t="s">
        <v>26</v>
      </c>
      <c r="H36" s="7" t="s">
        <v>76</v>
      </c>
      <c r="I36" s="13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5" t="s">
        <v>23</v>
      </c>
      <c r="B37" s="12">
        <v>45514.0</v>
      </c>
      <c r="C37" s="7" t="s">
        <v>24</v>
      </c>
      <c r="D37" s="7" t="s">
        <v>16</v>
      </c>
      <c r="E37" s="7" t="s">
        <v>25</v>
      </c>
      <c r="F37" s="8">
        <v>750.0</v>
      </c>
      <c r="G37" s="9" t="s">
        <v>31</v>
      </c>
      <c r="H37" s="7" t="s">
        <v>77</v>
      </c>
      <c r="I37" s="13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5" t="s">
        <v>47</v>
      </c>
      <c r="B38" s="12">
        <v>45550.0</v>
      </c>
      <c r="C38" s="7" t="s">
        <v>48</v>
      </c>
      <c r="D38" s="10" t="s">
        <v>16</v>
      </c>
      <c r="E38" s="7" t="s">
        <v>49</v>
      </c>
      <c r="F38" s="8">
        <v>30.0</v>
      </c>
      <c r="G38" s="9" t="s">
        <v>36</v>
      </c>
      <c r="H38" s="7" t="s">
        <v>78</v>
      </c>
      <c r="I38" s="13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5" t="s">
        <v>47</v>
      </c>
      <c r="B39" s="12">
        <v>45567.0</v>
      </c>
      <c r="C39" s="7" t="s">
        <v>48</v>
      </c>
      <c r="D39" s="10" t="s">
        <v>16</v>
      </c>
      <c r="E39" s="7" t="s">
        <v>49</v>
      </c>
      <c r="F39" s="8">
        <v>30.0</v>
      </c>
      <c r="G39" s="9" t="s">
        <v>18</v>
      </c>
      <c r="H39" s="7" t="s">
        <v>78</v>
      </c>
      <c r="I39" s="13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5" t="s">
        <v>79</v>
      </c>
      <c r="B40" s="12">
        <v>45608.0</v>
      </c>
      <c r="C40" s="7" t="s">
        <v>80</v>
      </c>
      <c r="D40" s="7" t="s">
        <v>16</v>
      </c>
      <c r="E40" s="7" t="s">
        <v>22</v>
      </c>
      <c r="F40" s="8">
        <v>45.0</v>
      </c>
      <c r="G40" s="9" t="s">
        <v>31</v>
      </c>
      <c r="H40" s="7" t="s">
        <v>78</v>
      </c>
      <c r="I40" s="13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5" t="s">
        <v>14</v>
      </c>
      <c r="B41" s="12">
        <v>45299.0</v>
      </c>
      <c r="C41" s="7" t="s">
        <v>15</v>
      </c>
      <c r="D41" s="10" t="s">
        <v>16</v>
      </c>
      <c r="E41" s="7" t="s">
        <v>17</v>
      </c>
      <c r="F41" s="8">
        <v>80.0</v>
      </c>
      <c r="G41" s="9" t="s">
        <v>36</v>
      </c>
      <c r="H41" s="7" t="s">
        <v>78</v>
      </c>
      <c r="I41" s="13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5" t="s">
        <v>14</v>
      </c>
      <c r="B42" s="12">
        <v>45345.0</v>
      </c>
      <c r="C42" s="7" t="s">
        <v>15</v>
      </c>
      <c r="D42" s="10" t="s">
        <v>16</v>
      </c>
      <c r="E42" s="7" t="s">
        <v>17</v>
      </c>
      <c r="F42" s="8">
        <v>80.0</v>
      </c>
      <c r="G42" s="9" t="s">
        <v>26</v>
      </c>
      <c r="H42" s="7" t="s">
        <v>81</v>
      </c>
      <c r="I42" s="13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5" t="s">
        <v>23</v>
      </c>
      <c r="B43" s="12">
        <v>45353.0</v>
      </c>
      <c r="C43" s="7" t="s">
        <v>24</v>
      </c>
      <c r="D43" s="10" t="s">
        <v>16</v>
      </c>
      <c r="E43" s="7" t="s">
        <v>25</v>
      </c>
      <c r="F43" s="8">
        <v>750.0</v>
      </c>
      <c r="G43" s="9" t="s">
        <v>12</v>
      </c>
      <c r="H43" s="7" t="s">
        <v>82</v>
      </c>
      <c r="I43" s="13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5" t="s">
        <v>20</v>
      </c>
      <c r="B44" s="12">
        <v>45404.0</v>
      </c>
      <c r="C44" s="7" t="s">
        <v>21</v>
      </c>
      <c r="D44" s="10" t="s">
        <v>16</v>
      </c>
      <c r="E44" s="7" t="s">
        <v>22</v>
      </c>
      <c r="F44" s="8">
        <v>45.0</v>
      </c>
      <c r="G44" s="9" t="s">
        <v>36</v>
      </c>
      <c r="H44" s="7" t="s">
        <v>83</v>
      </c>
      <c r="I44" s="13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5" t="s">
        <v>37</v>
      </c>
      <c r="B45" s="12">
        <v>45433.0</v>
      </c>
      <c r="C45" s="7" t="s">
        <v>38</v>
      </c>
      <c r="D45" s="7" t="s">
        <v>10</v>
      </c>
      <c r="E45" s="7" t="s">
        <v>39</v>
      </c>
      <c r="F45" s="8">
        <v>230.0</v>
      </c>
      <c r="G45" s="9" t="s">
        <v>31</v>
      </c>
      <c r="H45" s="7" t="s">
        <v>83</v>
      </c>
      <c r="I45" s="13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5" t="s">
        <v>37</v>
      </c>
      <c r="B46" s="12">
        <v>45473.0</v>
      </c>
      <c r="C46" s="7" t="s">
        <v>38</v>
      </c>
      <c r="D46" s="7" t="s">
        <v>10</v>
      </c>
      <c r="E46" s="7" t="s">
        <v>39</v>
      </c>
      <c r="F46" s="8">
        <v>230.0</v>
      </c>
      <c r="G46" s="9" t="s">
        <v>18</v>
      </c>
      <c r="H46" s="7" t="s">
        <v>84</v>
      </c>
      <c r="I46" s="13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5" t="s">
        <v>8</v>
      </c>
      <c r="B47" s="12">
        <v>45477.0</v>
      </c>
      <c r="C47" s="7" t="s">
        <v>9</v>
      </c>
      <c r="D47" s="7" t="s">
        <v>10</v>
      </c>
      <c r="E47" s="7" t="s">
        <v>11</v>
      </c>
      <c r="F47" s="8">
        <v>40.0</v>
      </c>
      <c r="G47" s="9" t="s">
        <v>36</v>
      </c>
      <c r="H47" s="7" t="s">
        <v>84</v>
      </c>
      <c r="I47" s="13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5" t="s">
        <v>23</v>
      </c>
      <c r="B48" s="12">
        <v>45509.0</v>
      </c>
      <c r="C48" s="7" t="s">
        <v>24</v>
      </c>
      <c r="D48" s="10" t="s">
        <v>16</v>
      </c>
      <c r="E48" s="7" t="s">
        <v>25</v>
      </c>
      <c r="F48" s="8">
        <v>750.0</v>
      </c>
      <c r="G48" s="9" t="s">
        <v>12</v>
      </c>
      <c r="H48" s="7" t="s">
        <v>85</v>
      </c>
      <c r="I48" s="13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5" t="s">
        <v>59</v>
      </c>
      <c r="B49" s="12">
        <v>45543.0</v>
      </c>
      <c r="C49" s="10" t="s">
        <v>60</v>
      </c>
      <c r="D49" s="7" t="s">
        <v>16</v>
      </c>
      <c r="E49" s="7" t="s">
        <v>25</v>
      </c>
      <c r="F49" s="8">
        <v>500.0</v>
      </c>
      <c r="G49" s="9" t="s">
        <v>36</v>
      </c>
      <c r="H49" s="7" t="s">
        <v>86</v>
      </c>
      <c r="I49" s="13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5" t="s">
        <v>59</v>
      </c>
      <c r="B50" s="12">
        <v>45581.0</v>
      </c>
      <c r="C50" s="10" t="s">
        <v>60</v>
      </c>
      <c r="D50" s="7" t="s">
        <v>16</v>
      </c>
      <c r="E50" s="7" t="s">
        <v>25</v>
      </c>
      <c r="F50" s="8">
        <v>500.0</v>
      </c>
      <c r="G50" s="9" t="s">
        <v>12</v>
      </c>
      <c r="H50" s="7" t="s">
        <v>86</v>
      </c>
      <c r="I50" s="13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5" t="s">
        <v>66</v>
      </c>
      <c r="B51" s="12">
        <v>45597.0</v>
      </c>
      <c r="C51" s="7" t="s">
        <v>67</v>
      </c>
      <c r="D51" s="7" t="s">
        <v>53</v>
      </c>
      <c r="E51" s="7" t="s">
        <v>54</v>
      </c>
      <c r="F51" s="8">
        <v>275.0</v>
      </c>
      <c r="G51" s="9" t="s">
        <v>26</v>
      </c>
      <c r="H51" s="7" t="s">
        <v>86</v>
      </c>
      <c r="I51" s="13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5" t="s">
        <v>56</v>
      </c>
      <c r="B52" s="12">
        <v>45304.0</v>
      </c>
      <c r="C52" s="7" t="s">
        <v>57</v>
      </c>
      <c r="D52" s="7" t="s">
        <v>53</v>
      </c>
      <c r="E52" s="7" t="s">
        <v>58</v>
      </c>
      <c r="F52" s="8">
        <v>1500.0</v>
      </c>
      <c r="G52" s="9" t="s">
        <v>12</v>
      </c>
      <c r="H52" s="7" t="s">
        <v>85</v>
      </c>
      <c r="I52" s="13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5" t="s">
        <v>56</v>
      </c>
      <c r="B53" s="12">
        <v>45326.0</v>
      </c>
      <c r="C53" s="7" t="s">
        <v>57</v>
      </c>
      <c r="D53" s="7" t="s">
        <v>53</v>
      </c>
      <c r="E53" s="7" t="s">
        <v>58</v>
      </c>
      <c r="F53" s="8">
        <v>1500.0</v>
      </c>
      <c r="G53" s="9" t="s">
        <v>12</v>
      </c>
      <c r="H53" s="7" t="s">
        <v>85</v>
      </c>
      <c r="I53" s="13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5" t="s">
        <v>56</v>
      </c>
      <c r="B54" s="12">
        <v>45366.0</v>
      </c>
      <c r="C54" s="7" t="s">
        <v>57</v>
      </c>
      <c r="D54" s="7" t="s">
        <v>53</v>
      </c>
      <c r="E54" s="7" t="s">
        <v>58</v>
      </c>
      <c r="F54" s="8">
        <v>1500.0</v>
      </c>
      <c r="G54" s="9" t="s">
        <v>31</v>
      </c>
      <c r="H54" s="7" t="s">
        <v>85</v>
      </c>
      <c r="I54" s="13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5" t="s">
        <v>79</v>
      </c>
      <c r="B55" s="12">
        <v>45399.0</v>
      </c>
      <c r="C55" s="7" t="s">
        <v>80</v>
      </c>
      <c r="D55" s="10" t="s">
        <v>16</v>
      </c>
      <c r="E55" s="7" t="s">
        <v>22</v>
      </c>
      <c r="F55" s="8">
        <v>45.0</v>
      </c>
      <c r="G55" s="9" t="s">
        <v>12</v>
      </c>
      <c r="H55" s="7" t="s">
        <v>87</v>
      </c>
      <c r="I55" s="13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5" t="s">
        <v>44</v>
      </c>
      <c r="B56" s="12">
        <v>45417.0</v>
      </c>
      <c r="C56" s="7" t="s">
        <v>45</v>
      </c>
      <c r="D56" s="7" t="s">
        <v>16</v>
      </c>
      <c r="E56" s="7" t="s">
        <v>46</v>
      </c>
      <c r="F56" s="8">
        <v>1200.0</v>
      </c>
      <c r="G56" s="9" t="s">
        <v>26</v>
      </c>
      <c r="H56" s="10" t="s">
        <v>87</v>
      </c>
      <c r="I56" s="13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5" t="s">
        <v>23</v>
      </c>
      <c r="B57" s="12">
        <v>45452.0</v>
      </c>
      <c r="C57" s="7" t="s">
        <v>24</v>
      </c>
      <c r="D57" s="10" t="s">
        <v>16</v>
      </c>
      <c r="E57" s="7" t="s">
        <v>25</v>
      </c>
      <c r="F57" s="8">
        <v>750.0</v>
      </c>
      <c r="G57" s="9" t="s">
        <v>12</v>
      </c>
      <c r="H57" s="7" t="s">
        <v>88</v>
      </c>
      <c r="I57" s="13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5" t="s">
        <v>51</v>
      </c>
      <c r="B58" s="12">
        <v>45484.0</v>
      </c>
      <c r="C58" s="7" t="s">
        <v>52</v>
      </c>
      <c r="D58" s="7" t="s">
        <v>53</v>
      </c>
      <c r="E58" s="7" t="s">
        <v>54</v>
      </c>
      <c r="F58" s="8">
        <v>300.0</v>
      </c>
      <c r="G58" s="9" t="s">
        <v>12</v>
      </c>
      <c r="H58" s="7" t="s">
        <v>88</v>
      </c>
      <c r="I58" s="13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5" t="s">
        <v>44</v>
      </c>
      <c r="B59" s="12">
        <v>45531.0</v>
      </c>
      <c r="C59" s="7" t="s">
        <v>45</v>
      </c>
      <c r="D59" s="7" t="s">
        <v>16</v>
      </c>
      <c r="E59" s="7" t="s">
        <v>46</v>
      </c>
      <c r="F59" s="8">
        <v>1200.0</v>
      </c>
      <c r="G59" s="7" t="s">
        <v>18</v>
      </c>
      <c r="H59" s="7" t="s">
        <v>89</v>
      </c>
      <c r="I59" s="13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5" t="s">
        <v>79</v>
      </c>
      <c r="B60" s="12">
        <v>45560.0</v>
      </c>
      <c r="C60" s="7" t="s">
        <v>80</v>
      </c>
      <c r="D60" s="10" t="s">
        <v>16</v>
      </c>
      <c r="E60" s="7" t="s">
        <v>22</v>
      </c>
      <c r="F60" s="8">
        <v>45.0</v>
      </c>
      <c r="G60" s="9" t="s">
        <v>12</v>
      </c>
      <c r="H60" s="7" t="s">
        <v>90</v>
      </c>
      <c r="I60" s="13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5" t="s">
        <v>44</v>
      </c>
      <c r="B61" s="12">
        <v>45595.0</v>
      </c>
      <c r="C61" s="7" t="s">
        <v>45</v>
      </c>
      <c r="D61" s="7" t="s">
        <v>16</v>
      </c>
      <c r="E61" s="7" t="s">
        <v>46</v>
      </c>
      <c r="F61" s="8">
        <v>1200.0</v>
      </c>
      <c r="G61" s="9" t="s">
        <v>12</v>
      </c>
      <c r="H61" s="7" t="s">
        <v>90</v>
      </c>
      <c r="I61" s="13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5" t="s">
        <v>33</v>
      </c>
      <c r="B62" s="12">
        <v>45598.0</v>
      </c>
      <c r="C62" s="7" t="s">
        <v>34</v>
      </c>
      <c r="D62" s="7" t="s">
        <v>10</v>
      </c>
      <c r="E62" s="7" t="s">
        <v>35</v>
      </c>
      <c r="F62" s="8">
        <v>110.0</v>
      </c>
      <c r="G62" s="9" t="s">
        <v>26</v>
      </c>
      <c r="H62" s="7" t="s">
        <v>90</v>
      </c>
      <c r="I62" s="13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5" t="s">
        <v>79</v>
      </c>
      <c r="B63" s="12">
        <v>45313.0</v>
      </c>
      <c r="C63" s="7" t="s">
        <v>80</v>
      </c>
      <c r="D63" s="10" t="s">
        <v>16</v>
      </c>
      <c r="E63" s="7" t="s">
        <v>22</v>
      </c>
      <c r="F63" s="8">
        <v>45.0</v>
      </c>
      <c r="G63" s="9" t="s">
        <v>18</v>
      </c>
      <c r="H63" s="7" t="s">
        <v>91</v>
      </c>
      <c r="I63" s="13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5" t="s">
        <v>8</v>
      </c>
      <c r="B64" s="12">
        <v>45331.0</v>
      </c>
      <c r="C64" s="7" t="s">
        <v>9</v>
      </c>
      <c r="D64" s="7" t="s">
        <v>10</v>
      </c>
      <c r="E64" s="7" t="s">
        <v>11</v>
      </c>
      <c r="F64" s="8">
        <v>40.0</v>
      </c>
      <c r="G64" s="9" t="s">
        <v>31</v>
      </c>
      <c r="H64" s="7" t="s">
        <v>92</v>
      </c>
      <c r="I64" s="13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5" t="s">
        <v>8</v>
      </c>
      <c r="B65" s="12">
        <v>45371.0</v>
      </c>
      <c r="C65" s="7" t="s">
        <v>9</v>
      </c>
      <c r="D65" s="7" t="s">
        <v>10</v>
      </c>
      <c r="E65" s="7" t="s">
        <v>11</v>
      </c>
      <c r="F65" s="8">
        <v>40.0</v>
      </c>
      <c r="G65" s="10" t="s">
        <v>31</v>
      </c>
      <c r="H65" s="7" t="s">
        <v>93</v>
      </c>
      <c r="I65" s="13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5" t="s">
        <v>8</v>
      </c>
      <c r="B66" s="12">
        <v>45385.0</v>
      </c>
      <c r="C66" s="7" t="s">
        <v>9</v>
      </c>
      <c r="D66" s="7" t="s">
        <v>10</v>
      </c>
      <c r="E66" s="7" t="s">
        <v>11</v>
      </c>
      <c r="F66" s="8">
        <v>40.0</v>
      </c>
      <c r="G66" s="7" t="s">
        <v>18</v>
      </c>
      <c r="H66" s="7" t="s">
        <v>93</v>
      </c>
      <c r="I66" s="13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5" t="s">
        <v>8</v>
      </c>
      <c r="B67" s="12">
        <v>45426.0</v>
      </c>
      <c r="C67" s="7" t="s">
        <v>9</v>
      </c>
      <c r="D67" s="7" t="s">
        <v>10</v>
      </c>
      <c r="E67" s="7" t="s">
        <v>11</v>
      </c>
      <c r="F67" s="8">
        <v>40.0</v>
      </c>
      <c r="G67" s="9" t="s">
        <v>36</v>
      </c>
      <c r="H67" s="7" t="s">
        <v>93</v>
      </c>
      <c r="I67" s="13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5" t="s">
        <v>51</v>
      </c>
      <c r="B68" s="12">
        <v>45455.0</v>
      </c>
      <c r="C68" s="7" t="s">
        <v>52</v>
      </c>
      <c r="D68" s="7" t="s">
        <v>53</v>
      </c>
      <c r="E68" s="7" t="s">
        <v>54</v>
      </c>
      <c r="F68" s="8">
        <v>300.0</v>
      </c>
      <c r="G68" s="9" t="s">
        <v>26</v>
      </c>
      <c r="H68" s="7" t="s">
        <v>94</v>
      </c>
      <c r="I68" s="13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5" t="s">
        <v>66</v>
      </c>
      <c r="B69" s="12">
        <v>45481.0</v>
      </c>
      <c r="C69" s="7" t="s">
        <v>67</v>
      </c>
      <c r="D69" s="7" t="s">
        <v>53</v>
      </c>
      <c r="E69" s="7" t="s">
        <v>54</v>
      </c>
      <c r="F69" s="8">
        <v>275.0</v>
      </c>
      <c r="G69" s="9" t="s">
        <v>36</v>
      </c>
      <c r="H69" s="7" t="s">
        <v>95</v>
      </c>
      <c r="I69" s="13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5" t="s">
        <v>33</v>
      </c>
      <c r="B70" s="12">
        <v>45520.0</v>
      </c>
      <c r="C70" s="7" t="s">
        <v>34</v>
      </c>
      <c r="D70" s="7" t="s">
        <v>10</v>
      </c>
      <c r="E70" s="7" t="s">
        <v>35</v>
      </c>
      <c r="F70" s="8">
        <v>110.0</v>
      </c>
      <c r="G70" s="10" t="s">
        <v>18</v>
      </c>
      <c r="H70" s="7" t="s">
        <v>85</v>
      </c>
      <c r="I70" s="13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5" t="s">
        <v>56</v>
      </c>
      <c r="B71" s="12">
        <v>45565.0</v>
      </c>
      <c r="C71" s="7" t="s">
        <v>57</v>
      </c>
      <c r="D71" s="7" t="s">
        <v>53</v>
      </c>
      <c r="E71" s="7" t="s">
        <v>58</v>
      </c>
      <c r="F71" s="8">
        <v>1500.0</v>
      </c>
      <c r="G71" s="9" t="s">
        <v>31</v>
      </c>
      <c r="H71" s="7" t="s">
        <v>95</v>
      </c>
      <c r="I71" s="13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5" t="s">
        <v>44</v>
      </c>
      <c r="B72" s="12">
        <v>45585.0</v>
      </c>
      <c r="C72" s="7" t="s">
        <v>45</v>
      </c>
      <c r="D72" s="7" t="s">
        <v>16</v>
      </c>
      <c r="E72" s="7" t="s">
        <v>46</v>
      </c>
      <c r="F72" s="8">
        <v>1200.0</v>
      </c>
      <c r="G72" s="9" t="s">
        <v>18</v>
      </c>
      <c r="H72" s="7" t="s">
        <v>95</v>
      </c>
      <c r="I72" s="13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5" t="s">
        <v>44</v>
      </c>
      <c r="B73" s="12">
        <v>45605.0</v>
      </c>
      <c r="C73" s="7" t="s">
        <v>45</v>
      </c>
      <c r="D73" s="7" t="s">
        <v>16</v>
      </c>
      <c r="E73" s="7" t="s">
        <v>46</v>
      </c>
      <c r="F73" s="8">
        <v>1200.0</v>
      </c>
      <c r="G73" s="9" t="s">
        <v>31</v>
      </c>
      <c r="H73" s="7" t="s">
        <v>96</v>
      </c>
      <c r="I73" s="13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5" t="s">
        <v>56</v>
      </c>
      <c r="B74" s="12">
        <v>45298.0</v>
      </c>
      <c r="C74" s="7" t="s">
        <v>57</v>
      </c>
      <c r="D74" s="7" t="s">
        <v>53</v>
      </c>
      <c r="E74" s="7" t="s">
        <v>58</v>
      </c>
      <c r="F74" s="8">
        <v>1500.0</v>
      </c>
      <c r="G74" s="7" t="s">
        <v>18</v>
      </c>
      <c r="H74" s="7" t="s">
        <v>96</v>
      </c>
      <c r="I74" s="13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5" t="s">
        <v>44</v>
      </c>
      <c r="B75" s="12">
        <v>45341.0</v>
      </c>
      <c r="C75" s="7" t="s">
        <v>45</v>
      </c>
      <c r="D75" s="7" t="s">
        <v>16</v>
      </c>
      <c r="E75" s="7" t="s">
        <v>46</v>
      </c>
      <c r="F75" s="8">
        <v>1200.0</v>
      </c>
      <c r="G75" s="9" t="s">
        <v>31</v>
      </c>
      <c r="H75" s="7" t="s">
        <v>97</v>
      </c>
      <c r="I75" s="13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5" t="s">
        <v>20</v>
      </c>
      <c r="B76" s="12">
        <v>45362.0</v>
      </c>
      <c r="C76" s="7" t="s">
        <v>21</v>
      </c>
      <c r="D76" s="10" t="s">
        <v>16</v>
      </c>
      <c r="E76" s="7" t="s">
        <v>22</v>
      </c>
      <c r="F76" s="8">
        <v>45.0</v>
      </c>
      <c r="G76" s="10" t="s">
        <v>31</v>
      </c>
      <c r="H76" s="7" t="s">
        <v>98</v>
      </c>
      <c r="I76" s="13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5" t="s">
        <v>23</v>
      </c>
      <c r="B77" s="12">
        <v>45390.0</v>
      </c>
      <c r="C77" s="7" t="s">
        <v>24</v>
      </c>
      <c r="D77" s="7" t="s">
        <v>16</v>
      </c>
      <c r="E77" s="7" t="s">
        <v>25</v>
      </c>
      <c r="F77" s="8">
        <v>750.0</v>
      </c>
      <c r="G77" s="9" t="s">
        <v>26</v>
      </c>
      <c r="H77" s="7" t="s">
        <v>98</v>
      </c>
      <c r="I77" s="13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5" t="s">
        <v>37</v>
      </c>
      <c r="B78" s="12">
        <v>45436.0</v>
      </c>
      <c r="C78" s="7" t="s">
        <v>38</v>
      </c>
      <c r="D78" s="7" t="s">
        <v>10</v>
      </c>
      <c r="E78" s="7" t="s">
        <v>39</v>
      </c>
      <c r="F78" s="8">
        <v>230.0</v>
      </c>
      <c r="G78" s="9" t="s">
        <v>36</v>
      </c>
      <c r="H78" s="7" t="s">
        <v>99</v>
      </c>
      <c r="I78" s="13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5" t="s">
        <v>8</v>
      </c>
      <c r="B79" s="12">
        <v>45463.0</v>
      </c>
      <c r="C79" s="7" t="s">
        <v>9</v>
      </c>
      <c r="D79" s="7" t="s">
        <v>10</v>
      </c>
      <c r="E79" s="7" t="s">
        <v>11</v>
      </c>
      <c r="F79" s="8">
        <v>40.0</v>
      </c>
      <c r="G79" s="9" t="s">
        <v>36</v>
      </c>
      <c r="H79" s="7" t="s">
        <v>99</v>
      </c>
      <c r="I79" s="13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5" t="s">
        <v>8</v>
      </c>
      <c r="B80" s="12">
        <v>45482.0</v>
      </c>
      <c r="C80" s="7" t="s">
        <v>9</v>
      </c>
      <c r="D80" s="7" t="s">
        <v>10</v>
      </c>
      <c r="E80" s="7" t="s">
        <v>11</v>
      </c>
      <c r="F80" s="8">
        <v>40.0</v>
      </c>
      <c r="G80" s="9" t="s">
        <v>12</v>
      </c>
      <c r="H80" s="7" t="s">
        <v>100</v>
      </c>
      <c r="I80" s="13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5" t="s">
        <v>59</v>
      </c>
      <c r="B81" s="12">
        <v>45526.0</v>
      </c>
      <c r="C81" s="10" t="s">
        <v>60</v>
      </c>
      <c r="D81" s="7" t="s">
        <v>16</v>
      </c>
      <c r="E81" s="7" t="s">
        <v>25</v>
      </c>
      <c r="F81" s="8">
        <v>500.0</v>
      </c>
      <c r="G81" s="10" t="s">
        <v>18</v>
      </c>
      <c r="H81" s="7" t="s">
        <v>101</v>
      </c>
      <c r="I81" s="13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5" t="s">
        <v>59</v>
      </c>
      <c r="B82" s="12">
        <v>45552.0</v>
      </c>
      <c r="C82" s="10" t="s">
        <v>60</v>
      </c>
      <c r="D82" s="7" t="s">
        <v>16</v>
      </c>
      <c r="E82" s="9" t="s">
        <v>25</v>
      </c>
      <c r="F82" s="8">
        <v>500.0</v>
      </c>
      <c r="G82" s="9" t="s">
        <v>26</v>
      </c>
      <c r="H82" s="7" t="s">
        <v>102</v>
      </c>
      <c r="I82" s="13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A83" s="5" t="s">
        <v>44</v>
      </c>
      <c r="B83" s="12">
        <v>45572.0</v>
      </c>
      <c r="C83" s="10" t="s">
        <v>45</v>
      </c>
      <c r="D83" s="10" t="s">
        <v>16</v>
      </c>
      <c r="E83" s="7" t="s">
        <v>46</v>
      </c>
      <c r="F83" s="8">
        <v>1200.0</v>
      </c>
      <c r="G83" s="10" t="s">
        <v>18</v>
      </c>
      <c r="H83" s="7" t="s">
        <v>101</v>
      </c>
      <c r="I83" s="13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A84" s="5" t="s">
        <v>20</v>
      </c>
      <c r="B84" s="12">
        <v>45601.0</v>
      </c>
      <c r="C84" s="7" t="s">
        <v>21</v>
      </c>
      <c r="D84" s="10" t="s">
        <v>16</v>
      </c>
      <c r="E84" s="7" t="s">
        <v>22</v>
      </c>
      <c r="F84" s="8">
        <v>45.0</v>
      </c>
      <c r="G84" s="9" t="s">
        <v>26</v>
      </c>
      <c r="H84" s="7" t="s">
        <v>103</v>
      </c>
      <c r="I84" s="13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A85" s="5" t="s">
        <v>20</v>
      </c>
      <c r="B85" s="12">
        <v>45318.0</v>
      </c>
      <c r="C85" s="7" t="s">
        <v>21</v>
      </c>
      <c r="D85" s="7" t="s">
        <v>16</v>
      </c>
      <c r="E85" s="7" t="s">
        <v>22</v>
      </c>
      <c r="F85" s="8">
        <v>45.0</v>
      </c>
      <c r="G85" s="10" t="s">
        <v>31</v>
      </c>
      <c r="H85" s="7" t="s">
        <v>103</v>
      </c>
      <c r="I85" s="13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A86" s="5" t="s">
        <v>44</v>
      </c>
      <c r="B86" s="12">
        <v>45327.0</v>
      </c>
      <c r="C86" s="7" t="s">
        <v>45</v>
      </c>
      <c r="D86" s="7" t="s">
        <v>16</v>
      </c>
      <c r="E86" s="7" t="s">
        <v>46</v>
      </c>
      <c r="F86" s="8">
        <v>1200.0</v>
      </c>
      <c r="G86" s="9" t="s">
        <v>36</v>
      </c>
      <c r="H86" s="7" t="s">
        <v>104</v>
      </c>
      <c r="I86" s="13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A87" s="5" t="s">
        <v>59</v>
      </c>
      <c r="B87" s="12">
        <v>45375.0</v>
      </c>
      <c r="C87" s="10" t="s">
        <v>60</v>
      </c>
      <c r="D87" s="7" t="s">
        <v>16</v>
      </c>
      <c r="E87" s="7" t="s">
        <v>25</v>
      </c>
      <c r="F87" s="8">
        <v>500.0</v>
      </c>
      <c r="G87" s="9" t="s">
        <v>36</v>
      </c>
      <c r="H87" s="7" t="s">
        <v>104</v>
      </c>
      <c r="I87" s="13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A88" s="5" t="s">
        <v>23</v>
      </c>
      <c r="B88" s="12">
        <v>45411.0</v>
      </c>
      <c r="C88" s="7" t="s">
        <v>24</v>
      </c>
      <c r="D88" s="7" t="s">
        <v>16</v>
      </c>
      <c r="E88" s="7" t="s">
        <v>25</v>
      </c>
      <c r="F88" s="8">
        <v>750.0</v>
      </c>
      <c r="G88" s="9" t="s">
        <v>12</v>
      </c>
      <c r="H88" s="7" t="s">
        <v>105</v>
      </c>
      <c r="I88" s="13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A89" s="5" t="s">
        <v>79</v>
      </c>
      <c r="B89" s="12">
        <v>45430.0</v>
      </c>
      <c r="C89" s="7" t="s">
        <v>80</v>
      </c>
      <c r="D89" s="10" t="s">
        <v>16</v>
      </c>
      <c r="E89" s="7" t="s">
        <v>22</v>
      </c>
      <c r="F89" s="8">
        <v>45.0</v>
      </c>
      <c r="G89" s="9" t="s">
        <v>36</v>
      </c>
      <c r="H89" s="7" t="s">
        <v>105</v>
      </c>
      <c r="I89" s="13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A90" s="5" t="s">
        <v>51</v>
      </c>
      <c r="B90" s="12">
        <v>45447.0</v>
      </c>
      <c r="C90" s="7" t="s">
        <v>52</v>
      </c>
      <c r="D90" s="7" t="s">
        <v>53</v>
      </c>
      <c r="E90" s="7" t="s">
        <v>54</v>
      </c>
      <c r="F90" s="8">
        <v>300.0</v>
      </c>
      <c r="G90" s="9" t="s">
        <v>26</v>
      </c>
      <c r="H90" s="7" t="s">
        <v>105</v>
      </c>
      <c r="I90" s="13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A91" s="5" t="s">
        <v>51</v>
      </c>
      <c r="B91" s="12">
        <v>45492.0</v>
      </c>
      <c r="C91" s="7" t="s">
        <v>52</v>
      </c>
      <c r="D91" s="7" t="s">
        <v>53</v>
      </c>
      <c r="E91" s="7" t="s">
        <v>54</v>
      </c>
      <c r="F91" s="8">
        <v>300.0</v>
      </c>
      <c r="G91" s="9" t="s">
        <v>36</v>
      </c>
      <c r="H91" s="7" t="s">
        <v>105</v>
      </c>
      <c r="I91" s="13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A92" s="5" t="s">
        <v>44</v>
      </c>
      <c r="B92" s="12">
        <v>45534.0</v>
      </c>
      <c r="C92" s="10" t="s">
        <v>45</v>
      </c>
      <c r="D92" s="7" t="s">
        <v>16</v>
      </c>
      <c r="E92" s="7" t="s">
        <v>46</v>
      </c>
      <c r="F92" s="8">
        <v>1200.0</v>
      </c>
      <c r="G92" s="10" t="s">
        <v>18</v>
      </c>
      <c r="H92" s="7" t="s">
        <v>106</v>
      </c>
      <c r="I92" s="13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A93" s="5" t="s">
        <v>33</v>
      </c>
      <c r="B93" s="12">
        <v>45541.0</v>
      </c>
      <c r="C93" s="7" t="s">
        <v>34</v>
      </c>
      <c r="D93" s="7" t="s">
        <v>10</v>
      </c>
      <c r="E93" s="7" t="s">
        <v>35</v>
      </c>
      <c r="F93" s="8">
        <v>110.0</v>
      </c>
      <c r="G93" s="9" t="s">
        <v>26</v>
      </c>
      <c r="H93" s="7" t="s">
        <v>106</v>
      </c>
      <c r="I93" s="13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A94" s="5" t="s">
        <v>23</v>
      </c>
      <c r="B94" s="12">
        <v>45578.0</v>
      </c>
      <c r="C94" s="7" t="s">
        <v>24</v>
      </c>
      <c r="D94" s="10" t="s">
        <v>16</v>
      </c>
      <c r="E94" s="7" t="s">
        <v>25</v>
      </c>
      <c r="F94" s="8">
        <v>750.0</v>
      </c>
      <c r="G94" s="9" t="s">
        <v>36</v>
      </c>
      <c r="H94" s="7" t="s">
        <v>107</v>
      </c>
      <c r="I94" s="13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A95" s="5" t="s">
        <v>28</v>
      </c>
      <c r="B95" s="12">
        <v>45606.0</v>
      </c>
      <c r="C95" s="7" t="s">
        <v>29</v>
      </c>
      <c r="D95" s="7" t="s">
        <v>10</v>
      </c>
      <c r="E95" s="7" t="s">
        <v>30</v>
      </c>
      <c r="F95" s="8">
        <v>300.0</v>
      </c>
      <c r="G95" s="10" t="s">
        <v>31</v>
      </c>
      <c r="H95" s="7" t="s">
        <v>107</v>
      </c>
      <c r="I95" s="13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A96" s="5" t="s">
        <v>44</v>
      </c>
      <c r="B96" s="12">
        <v>45305.0</v>
      </c>
      <c r="C96" s="10" t="s">
        <v>45</v>
      </c>
      <c r="D96" s="7" t="s">
        <v>16</v>
      </c>
      <c r="E96" s="7" t="s">
        <v>46</v>
      </c>
      <c r="F96" s="8">
        <v>1200.0</v>
      </c>
      <c r="G96" s="10" t="s">
        <v>18</v>
      </c>
      <c r="H96" s="7" t="s">
        <v>108</v>
      </c>
      <c r="I96" s="13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A97" s="5" t="s">
        <v>66</v>
      </c>
      <c r="B97" s="12">
        <v>45350.0</v>
      </c>
      <c r="C97" s="7" t="s">
        <v>67</v>
      </c>
      <c r="D97" s="7" t="s">
        <v>53</v>
      </c>
      <c r="E97" s="7" t="s">
        <v>54</v>
      </c>
      <c r="F97" s="8">
        <v>275.0</v>
      </c>
      <c r="G97" s="9" t="s">
        <v>12</v>
      </c>
      <c r="H97" s="7" t="s">
        <v>109</v>
      </c>
      <c r="I97" s="13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A98" s="5" t="s">
        <v>56</v>
      </c>
      <c r="B98" s="12">
        <v>45364.0</v>
      </c>
      <c r="C98" s="7" t="s">
        <v>57</v>
      </c>
      <c r="D98" s="7" t="s">
        <v>53</v>
      </c>
      <c r="E98" s="7" t="s">
        <v>58</v>
      </c>
      <c r="F98" s="8">
        <v>1500.0</v>
      </c>
      <c r="G98" s="9" t="s">
        <v>26</v>
      </c>
      <c r="H98" s="7" t="s">
        <v>109</v>
      </c>
      <c r="I98" s="13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>
      <c r="A99" s="5" t="s">
        <v>59</v>
      </c>
      <c r="B99" s="12">
        <v>45397.0</v>
      </c>
      <c r="C99" s="7" t="s">
        <v>60</v>
      </c>
      <c r="D99" s="7" t="s">
        <v>16</v>
      </c>
      <c r="E99" s="7" t="s">
        <v>25</v>
      </c>
      <c r="F99" s="8">
        <v>500.0</v>
      </c>
      <c r="G99" s="10" t="s">
        <v>31</v>
      </c>
      <c r="H99" s="7" t="s">
        <v>109</v>
      </c>
      <c r="I99" s="13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>
      <c r="A100" s="5" t="s">
        <v>51</v>
      </c>
      <c r="B100" s="12">
        <v>45424.0</v>
      </c>
      <c r="C100" s="7" t="s">
        <v>52</v>
      </c>
      <c r="D100" s="7" t="s">
        <v>53</v>
      </c>
      <c r="E100" s="7" t="s">
        <v>54</v>
      </c>
      <c r="F100" s="8">
        <v>300.0</v>
      </c>
      <c r="G100" s="9" t="s">
        <v>36</v>
      </c>
      <c r="H100" s="7" t="s">
        <v>105</v>
      </c>
      <c r="I100" s="13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>
      <c r="A101" s="5" t="s">
        <v>44</v>
      </c>
      <c r="B101" s="12">
        <v>45461.0</v>
      </c>
      <c r="C101" s="7" t="s">
        <v>45</v>
      </c>
      <c r="D101" s="7" t="s">
        <v>16</v>
      </c>
      <c r="E101" s="7" t="s">
        <v>46</v>
      </c>
      <c r="F101" s="8">
        <v>1200.0</v>
      </c>
      <c r="G101" s="10" t="s">
        <v>18</v>
      </c>
      <c r="H101" s="7" t="s">
        <v>104</v>
      </c>
      <c r="I101" s="13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>
      <c r="A102" s="14"/>
      <c r="B102" s="11"/>
      <c r="C102" s="13"/>
      <c r="D102" s="7"/>
      <c r="E102" s="13"/>
      <c r="F102" s="14"/>
      <c r="G102" s="11"/>
      <c r="H102" s="7"/>
      <c r="I102" s="13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>
      <c r="A103" s="14"/>
      <c r="B103" s="14"/>
      <c r="C103" s="13"/>
      <c r="D103" s="7"/>
      <c r="E103" s="13"/>
      <c r="F103" s="14"/>
      <c r="G103" s="11"/>
      <c r="H103" s="7"/>
      <c r="I103" s="13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>
      <c r="A104" s="14"/>
      <c r="B104" s="14"/>
      <c r="C104" s="13"/>
      <c r="D104" s="7"/>
      <c r="E104" s="13"/>
      <c r="F104" s="14"/>
      <c r="G104" s="11"/>
      <c r="H104" s="7"/>
      <c r="I104" s="13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>
      <c r="A105" s="14"/>
      <c r="B105" s="14"/>
      <c r="C105" s="13"/>
      <c r="D105" s="7"/>
      <c r="E105" s="13"/>
      <c r="F105" s="14"/>
      <c r="G105" s="11"/>
      <c r="H105" s="7"/>
      <c r="I105" s="13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>
      <c r="A106" s="14"/>
      <c r="B106" s="14"/>
      <c r="C106" s="13"/>
      <c r="D106" s="7"/>
      <c r="E106" s="13"/>
      <c r="F106" s="14"/>
      <c r="G106" s="11"/>
      <c r="H106" s="7"/>
      <c r="I106" s="13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>
      <c r="A107" s="14"/>
      <c r="B107" s="14"/>
      <c r="C107" s="13"/>
      <c r="D107" s="7"/>
      <c r="E107" s="13"/>
      <c r="F107" s="14"/>
      <c r="G107" s="11"/>
      <c r="H107" s="7"/>
      <c r="I107" s="13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>
      <c r="A108" s="14"/>
      <c r="B108" s="14"/>
      <c r="C108" s="13"/>
      <c r="D108" s="7"/>
      <c r="E108" s="13"/>
      <c r="F108" s="14"/>
      <c r="G108" s="11"/>
      <c r="H108" s="7"/>
      <c r="I108" s="13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>
      <c r="A109" s="14"/>
      <c r="B109" s="14"/>
      <c r="C109" s="13"/>
      <c r="D109" s="7"/>
      <c r="E109" s="13"/>
      <c r="F109" s="14"/>
      <c r="G109" s="11"/>
      <c r="H109" s="7"/>
      <c r="I109" s="13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>
      <c r="A110" s="14"/>
      <c r="B110" s="14"/>
      <c r="C110" s="13"/>
      <c r="D110" s="7"/>
      <c r="E110" s="13"/>
      <c r="F110" s="14"/>
      <c r="G110" s="11"/>
      <c r="H110" s="7"/>
      <c r="I110" s="13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>
      <c r="A111" s="14"/>
      <c r="B111" s="14"/>
      <c r="C111" s="13"/>
      <c r="D111" s="7"/>
      <c r="E111" s="13"/>
      <c r="F111" s="14"/>
      <c r="G111" s="11"/>
      <c r="H111" s="7"/>
      <c r="I111" s="13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>
      <c r="A112" s="14"/>
      <c r="B112" s="14"/>
      <c r="C112" s="13"/>
      <c r="D112" s="7"/>
      <c r="E112" s="13"/>
      <c r="F112" s="14"/>
      <c r="G112" s="11"/>
      <c r="H112" s="7"/>
      <c r="I112" s="13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>
      <c r="A113" s="14"/>
      <c r="B113" s="14"/>
      <c r="C113" s="13"/>
      <c r="D113" s="7"/>
      <c r="E113" s="13"/>
      <c r="F113" s="14"/>
      <c r="G113" s="11"/>
      <c r="H113" s="7"/>
      <c r="I113" s="13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>
      <c r="A114" s="14"/>
      <c r="B114" s="14"/>
      <c r="C114" s="13"/>
      <c r="D114" s="7"/>
      <c r="E114" s="13"/>
      <c r="F114" s="14"/>
      <c r="G114" s="11"/>
      <c r="H114" s="7"/>
      <c r="I114" s="13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>
      <c r="A115" s="14"/>
      <c r="B115" s="14"/>
      <c r="C115" s="13"/>
      <c r="D115" s="7"/>
      <c r="E115" s="13"/>
      <c r="F115" s="14"/>
      <c r="G115" s="11"/>
      <c r="H115" s="7"/>
      <c r="I115" s="13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>
      <c r="A116" s="14"/>
      <c r="B116" s="14"/>
      <c r="C116" s="13"/>
      <c r="D116" s="7"/>
      <c r="E116" s="13"/>
      <c r="F116" s="14"/>
      <c r="G116" s="11"/>
      <c r="H116" s="7"/>
      <c r="I116" s="13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>
      <c r="A117" s="14"/>
      <c r="B117" s="14"/>
      <c r="C117" s="13"/>
      <c r="D117" s="7"/>
      <c r="E117" s="13"/>
      <c r="F117" s="14"/>
      <c r="G117" s="11"/>
      <c r="H117" s="7"/>
      <c r="I117" s="13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>
      <c r="A118" s="14"/>
      <c r="B118" s="14"/>
      <c r="C118" s="13"/>
      <c r="D118" s="7"/>
      <c r="E118" s="13"/>
      <c r="F118" s="14"/>
      <c r="G118" s="11"/>
      <c r="H118" s="7"/>
      <c r="I118" s="13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>
      <c r="A119" s="14"/>
      <c r="B119" s="14"/>
      <c r="C119" s="13"/>
      <c r="D119" s="7"/>
      <c r="E119" s="13"/>
      <c r="F119" s="14"/>
      <c r="G119" s="11"/>
      <c r="H119" s="7"/>
      <c r="I119" s="13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>
      <c r="A120" s="14"/>
      <c r="B120" s="14"/>
      <c r="C120" s="13"/>
      <c r="D120" s="7"/>
      <c r="E120" s="13"/>
      <c r="F120" s="14"/>
      <c r="G120" s="11"/>
      <c r="H120" s="7"/>
      <c r="I120" s="13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>
      <c r="A121" s="14"/>
      <c r="B121" s="14"/>
      <c r="C121" s="13"/>
      <c r="D121" s="10"/>
      <c r="E121" s="13"/>
      <c r="F121" s="14"/>
      <c r="G121" s="11"/>
      <c r="H121" s="7"/>
      <c r="I121" s="13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>
      <c r="A122" s="14"/>
      <c r="B122" s="14"/>
      <c r="C122" s="13"/>
      <c r="D122" s="7"/>
      <c r="E122" s="13"/>
      <c r="F122" s="14"/>
      <c r="G122" s="11"/>
      <c r="H122" s="7"/>
      <c r="I122" s="13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>
      <c r="A123" s="14"/>
      <c r="B123" s="14"/>
      <c r="C123" s="13"/>
      <c r="D123" s="7"/>
      <c r="E123" s="13"/>
      <c r="F123" s="14"/>
      <c r="G123" s="11"/>
      <c r="H123" s="7"/>
      <c r="I123" s="13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>
      <c r="A124" s="14"/>
      <c r="B124" s="14"/>
      <c r="C124" s="13"/>
      <c r="D124" s="7"/>
      <c r="E124" s="13"/>
      <c r="F124" s="14"/>
      <c r="G124" s="11"/>
      <c r="H124" s="7"/>
      <c r="I124" s="13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>
      <c r="A125" s="14"/>
      <c r="B125" s="14"/>
      <c r="C125" s="13"/>
      <c r="D125" s="7"/>
      <c r="E125" s="13"/>
      <c r="F125" s="14"/>
      <c r="G125" s="9"/>
      <c r="H125" s="7"/>
      <c r="I125" s="13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>
      <c r="A126" s="14"/>
      <c r="B126" s="14"/>
      <c r="C126" s="13"/>
      <c r="D126" s="7"/>
      <c r="E126" s="13"/>
      <c r="F126" s="14"/>
      <c r="G126" s="10"/>
      <c r="H126" s="7"/>
      <c r="I126" s="13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>
      <c r="A127" s="14"/>
      <c r="B127" s="14"/>
      <c r="C127" s="13"/>
      <c r="D127" s="10"/>
      <c r="E127" s="13"/>
      <c r="F127" s="14"/>
      <c r="G127" s="11"/>
      <c r="H127" s="7"/>
      <c r="I127" s="13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>
      <c r="A128" s="14"/>
      <c r="B128" s="14"/>
      <c r="C128" s="13"/>
      <c r="D128" s="7"/>
      <c r="E128" s="13"/>
      <c r="F128" s="14"/>
      <c r="G128" s="10"/>
      <c r="H128" s="7"/>
      <c r="I128" s="13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>
      <c r="A129" s="14"/>
      <c r="B129" s="14"/>
      <c r="C129" s="13"/>
      <c r="D129" s="10"/>
      <c r="E129" s="13"/>
      <c r="F129" s="14"/>
      <c r="G129" s="11"/>
      <c r="H129" s="7"/>
      <c r="I129" s="13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>
      <c r="A130" s="14"/>
      <c r="B130" s="14"/>
      <c r="C130" s="13"/>
      <c r="D130" s="7"/>
      <c r="E130" s="13"/>
      <c r="F130" s="14"/>
      <c r="G130" s="11"/>
      <c r="H130" s="7"/>
      <c r="I130" s="13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>
      <c r="A131" s="14"/>
      <c r="B131" s="14"/>
      <c r="C131" s="13"/>
      <c r="D131" s="7"/>
      <c r="E131" s="13"/>
      <c r="F131" s="14"/>
      <c r="G131" s="11"/>
      <c r="H131" s="7"/>
      <c r="I131" s="13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>
      <c r="A132" s="14"/>
      <c r="B132" s="14"/>
      <c r="C132" s="13"/>
      <c r="D132" s="7"/>
      <c r="E132" s="13"/>
      <c r="F132" s="14"/>
      <c r="G132" s="9"/>
      <c r="H132" s="7"/>
      <c r="I132" s="13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>
      <c r="A133" s="14"/>
      <c r="B133" s="14"/>
      <c r="C133" s="13"/>
      <c r="D133" s="7"/>
      <c r="E133" s="13"/>
      <c r="F133" s="14"/>
      <c r="G133" s="11"/>
      <c r="H133" s="7"/>
      <c r="I133" s="13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>
      <c r="A134" s="14"/>
      <c r="B134" s="14"/>
      <c r="C134" s="13"/>
      <c r="D134" s="7"/>
      <c r="E134" s="13"/>
      <c r="F134" s="14"/>
      <c r="G134" s="11"/>
      <c r="H134" s="10"/>
      <c r="I134" s="13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>
      <c r="A135" s="14"/>
      <c r="B135" s="14"/>
      <c r="C135" s="13"/>
      <c r="D135" s="7"/>
      <c r="E135" s="13"/>
      <c r="F135" s="14"/>
      <c r="G135" s="11"/>
      <c r="H135" s="7"/>
      <c r="I135" s="13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>
      <c r="A136" s="14"/>
      <c r="B136" s="14"/>
      <c r="C136" s="13"/>
      <c r="D136" s="10"/>
      <c r="E136" s="13"/>
      <c r="F136" s="14"/>
      <c r="G136" s="11"/>
      <c r="H136" s="7"/>
      <c r="I136" s="13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>
      <c r="A137" s="14"/>
      <c r="B137" s="14"/>
      <c r="C137" s="13"/>
      <c r="D137" s="7"/>
      <c r="E137" s="13"/>
      <c r="F137" s="14"/>
      <c r="G137" s="11"/>
      <c r="H137" s="10"/>
      <c r="I137" s="13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>
      <c r="A138" s="14"/>
      <c r="B138" s="14"/>
      <c r="C138" s="13"/>
      <c r="D138" s="7"/>
      <c r="E138" s="13"/>
      <c r="F138" s="14"/>
      <c r="G138" s="11"/>
      <c r="H138" s="7"/>
      <c r="I138" s="13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>
      <c r="A139" s="14"/>
      <c r="B139" s="14"/>
      <c r="C139" s="13"/>
      <c r="D139" s="10"/>
      <c r="E139" s="13"/>
      <c r="F139" s="14"/>
      <c r="G139" s="10"/>
      <c r="H139" s="7"/>
      <c r="I139" s="13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>
      <c r="A140" s="14"/>
      <c r="B140" s="14"/>
      <c r="C140" s="13"/>
      <c r="D140" s="7"/>
      <c r="E140" s="13"/>
      <c r="F140" s="14"/>
      <c r="G140" s="11"/>
      <c r="H140" s="10"/>
      <c r="I140" s="13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>
      <c r="A141" s="14"/>
      <c r="B141" s="14"/>
      <c r="C141" s="13"/>
      <c r="D141" s="7"/>
      <c r="E141" s="13"/>
      <c r="F141" s="14"/>
      <c r="G141" s="11"/>
      <c r="H141" s="7"/>
      <c r="I141" s="13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>
      <c r="A142" s="14"/>
      <c r="B142" s="14"/>
      <c r="C142" s="13"/>
      <c r="D142" s="7"/>
      <c r="E142" s="13"/>
      <c r="F142" s="14"/>
      <c r="G142" s="11"/>
      <c r="H142" s="10"/>
      <c r="I142" s="13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>
      <c r="A143" s="14"/>
      <c r="B143" s="14"/>
      <c r="C143" s="13"/>
      <c r="D143" s="7"/>
      <c r="E143" s="13"/>
      <c r="F143" s="14"/>
      <c r="G143" s="10"/>
      <c r="H143" s="7"/>
      <c r="I143" s="13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>
      <c r="A144" s="14"/>
      <c r="B144" s="14"/>
      <c r="C144" s="13"/>
      <c r="D144" s="10"/>
      <c r="E144" s="13"/>
      <c r="F144" s="14"/>
      <c r="G144" s="10"/>
      <c r="H144" s="7"/>
      <c r="I144" s="13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>
      <c r="A145" s="14"/>
      <c r="B145" s="14"/>
      <c r="C145" s="13"/>
      <c r="D145" s="7"/>
      <c r="E145" s="13"/>
      <c r="F145" s="14"/>
      <c r="G145" s="10"/>
      <c r="H145" s="7"/>
      <c r="I145" s="13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>
      <c r="A146" s="14"/>
      <c r="B146" s="14"/>
      <c r="C146" s="13"/>
      <c r="D146" s="7"/>
      <c r="E146" s="13"/>
      <c r="F146" s="14"/>
      <c r="G146" s="11"/>
      <c r="H146" s="10"/>
      <c r="I146" s="13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>
      <c r="A147" s="14"/>
      <c r="B147" s="14"/>
      <c r="C147" s="13"/>
      <c r="D147" s="7"/>
      <c r="E147" s="13"/>
      <c r="F147" s="14"/>
      <c r="G147" s="11"/>
      <c r="H147" s="7"/>
      <c r="I147" s="13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>
      <c r="A148" s="14"/>
      <c r="B148" s="14"/>
      <c r="C148" s="13"/>
      <c r="D148" s="10"/>
      <c r="E148" s="13"/>
      <c r="F148" s="14"/>
      <c r="G148" s="11"/>
      <c r="H148" s="7"/>
      <c r="I148" s="13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>
      <c r="A149" s="14"/>
      <c r="B149" s="14"/>
      <c r="C149" s="13"/>
      <c r="D149" s="7"/>
      <c r="E149" s="13"/>
      <c r="F149" s="14"/>
      <c r="G149" s="11"/>
      <c r="H149" s="7"/>
      <c r="I149" s="13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14"/>
      <c r="B150" s="14"/>
      <c r="C150" s="13"/>
      <c r="D150" s="7"/>
      <c r="E150" s="13"/>
      <c r="F150" s="14"/>
      <c r="G150" s="10"/>
      <c r="H150" s="7"/>
      <c r="I150" s="13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>
      <c r="A151" s="14"/>
      <c r="B151" s="14"/>
      <c r="C151" s="13"/>
      <c r="D151" s="7"/>
      <c r="E151" s="13"/>
      <c r="F151" s="14"/>
      <c r="G151" s="10"/>
      <c r="H151" s="7"/>
      <c r="I151" s="13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>
      <c r="A152" s="14"/>
      <c r="B152" s="14"/>
      <c r="C152" s="13"/>
      <c r="D152" s="13"/>
      <c r="E152" s="13"/>
      <c r="F152" s="14"/>
      <c r="G152" s="11"/>
      <c r="H152" s="13"/>
      <c r="I152" s="13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>
      <c r="A153" s="14"/>
      <c r="B153" s="14"/>
      <c r="C153" s="13"/>
      <c r="D153" s="13"/>
      <c r="E153" s="13"/>
      <c r="F153" s="14"/>
      <c r="G153" s="11"/>
      <c r="H153" s="13"/>
      <c r="I153" s="13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>
      <c r="A154" s="14"/>
      <c r="B154" s="14"/>
      <c r="C154" s="13"/>
      <c r="D154" s="13"/>
      <c r="E154" s="13"/>
      <c r="F154" s="14"/>
      <c r="G154" s="11"/>
      <c r="H154" s="13"/>
      <c r="I154" s="13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>
      <c r="A155" s="14"/>
      <c r="B155" s="14"/>
      <c r="C155" s="13"/>
      <c r="D155" s="13"/>
      <c r="E155" s="13"/>
      <c r="F155" s="14"/>
      <c r="G155" s="11"/>
      <c r="H155" s="13"/>
      <c r="I155" s="13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>
      <c r="A156" s="14"/>
      <c r="B156" s="14"/>
      <c r="C156" s="13"/>
      <c r="D156" s="13"/>
      <c r="E156" s="13"/>
      <c r="F156" s="14"/>
      <c r="G156" s="11"/>
      <c r="H156" s="13"/>
      <c r="I156" s="13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>
      <c r="A157" s="14"/>
      <c r="B157" s="14"/>
      <c r="C157" s="13"/>
      <c r="D157" s="13"/>
      <c r="E157" s="13"/>
      <c r="F157" s="14"/>
      <c r="G157" s="11"/>
      <c r="H157" s="13"/>
      <c r="I157" s="13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>
      <c r="A158" s="14"/>
      <c r="B158" s="14"/>
      <c r="C158" s="13"/>
      <c r="D158" s="13"/>
      <c r="E158" s="13"/>
      <c r="F158" s="14"/>
      <c r="G158" s="11"/>
      <c r="H158" s="13"/>
      <c r="I158" s="13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>
      <c r="A159" s="14"/>
      <c r="B159" s="14"/>
      <c r="C159" s="13"/>
      <c r="D159" s="13"/>
      <c r="E159" s="13"/>
      <c r="F159" s="14"/>
      <c r="G159" s="11"/>
      <c r="H159" s="13"/>
      <c r="I159" s="13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>
      <c r="A160" s="14"/>
      <c r="B160" s="14"/>
      <c r="C160" s="13"/>
      <c r="D160" s="13"/>
      <c r="E160" s="13"/>
      <c r="F160" s="14"/>
      <c r="G160" s="11"/>
      <c r="H160" s="13"/>
      <c r="I160" s="13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>
      <c r="A161" s="14"/>
      <c r="B161" s="14"/>
      <c r="C161" s="13"/>
      <c r="D161" s="13"/>
      <c r="E161" s="13"/>
      <c r="F161" s="14"/>
      <c r="G161" s="11"/>
      <c r="H161" s="13"/>
      <c r="I161" s="13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>
      <c r="A162" s="14"/>
      <c r="B162" s="14"/>
      <c r="C162" s="13"/>
      <c r="D162" s="13"/>
      <c r="E162" s="13"/>
      <c r="F162" s="14"/>
      <c r="G162" s="11"/>
      <c r="H162" s="13"/>
      <c r="I162" s="13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>
      <c r="A163" s="14"/>
      <c r="B163" s="14"/>
      <c r="C163" s="13"/>
      <c r="D163" s="13"/>
      <c r="E163" s="13"/>
      <c r="F163" s="14"/>
      <c r="G163" s="11"/>
      <c r="H163" s="13"/>
      <c r="I163" s="13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>
      <c r="A164" s="14"/>
      <c r="B164" s="14"/>
      <c r="C164" s="13"/>
      <c r="D164" s="13"/>
      <c r="E164" s="13"/>
      <c r="F164" s="14"/>
      <c r="G164" s="11"/>
      <c r="H164" s="13"/>
      <c r="I164" s="13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>
      <c r="A165" s="14"/>
      <c r="B165" s="14"/>
      <c r="C165" s="13"/>
      <c r="D165" s="13"/>
      <c r="E165" s="13"/>
      <c r="F165" s="14"/>
      <c r="G165" s="11"/>
      <c r="H165" s="13"/>
      <c r="I165" s="13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>
      <c r="A166" s="14"/>
      <c r="B166" s="14"/>
      <c r="C166" s="13"/>
      <c r="D166" s="13"/>
      <c r="E166" s="13"/>
      <c r="F166" s="14"/>
      <c r="G166" s="11"/>
      <c r="H166" s="13"/>
      <c r="I166" s="13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>
      <c r="A167" s="14"/>
      <c r="B167" s="14"/>
      <c r="C167" s="13"/>
      <c r="D167" s="13"/>
      <c r="E167" s="13"/>
      <c r="F167" s="14"/>
      <c r="G167" s="11"/>
      <c r="H167" s="13"/>
      <c r="I167" s="13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>
      <c r="A168" s="14"/>
      <c r="B168" s="14"/>
      <c r="C168" s="13"/>
      <c r="D168" s="13"/>
      <c r="E168" s="13"/>
      <c r="F168" s="14"/>
      <c r="G168" s="11"/>
      <c r="H168" s="13"/>
      <c r="I168" s="13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>
      <c r="A169" s="14"/>
      <c r="B169" s="14"/>
      <c r="C169" s="13"/>
      <c r="D169" s="13"/>
      <c r="E169" s="13"/>
      <c r="F169" s="14"/>
      <c r="G169" s="11"/>
      <c r="H169" s="13"/>
      <c r="I169" s="13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>
      <c r="A170" s="14"/>
      <c r="B170" s="14"/>
      <c r="C170" s="13"/>
      <c r="D170" s="13"/>
      <c r="E170" s="13"/>
      <c r="F170" s="14"/>
      <c r="G170" s="11"/>
      <c r="H170" s="13"/>
      <c r="I170" s="13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>
      <c r="A171" s="14"/>
      <c r="B171" s="14"/>
      <c r="C171" s="13"/>
      <c r="D171" s="13"/>
      <c r="E171" s="13"/>
      <c r="F171" s="14"/>
      <c r="G171" s="11"/>
      <c r="H171" s="13"/>
      <c r="I171" s="13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>
      <c r="A172" s="14"/>
      <c r="B172" s="14"/>
      <c r="C172" s="13"/>
      <c r="D172" s="13"/>
      <c r="E172" s="13"/>
      <c r="F172" s="14"/>
      <c r="G172" s="11"/>
      <c r="H172" s="13"/>
      <c r="I172" s="13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>
      <c r="A173" s="14"/>
      <c r="B173" s="14"/>
      <c r="C173" s="13"/>
      <c r="D173" s="13"/>
      <c r="E173" s="13"/>
      <c r="F173" s="14"/>
      <c r="G173" s="11"/>
      <c r="H173" s="13"/>
      <c r="I173" s="13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>
      <c r="A174" s="14"/>
      <c r="B174" s="14"/>
      <c r="C174" s="13"/>
      <c r="D174" s="13"/>
      <c r="E174" s="13"/>
      <c r="F174" s="14"/>
      <c r="G174" s="11"/>
      <c r="H174" s="13"/>
      <c r="I174" s="13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>
      <c r="A175" s="14"/>
      <c r="B175" s="14"/>
      <c r="C175" s="13"/>
      <c r="D175" s="13"/>
      <c r="E175" s="13"/>
      <c r="F175" s="14"/>
      <c r="G175" s="11"/>
      <c r="H175" s="13"/>
      <c r="I175" s="13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>
      <c r="A176" s="14"/>
      <c r="B176" s="14"/>
      <c r="C176" s="13"/>
      <c r="D176" s="13"/>
      <c r="E176" s="13"/>
      <c r="F176" s="14"/>
      <c r="G176" s="11"/>
      <c r="H176" s="13"/>
      <c r="I176" s="13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>
      <c r="A177" s="14"/>
      <c r="B177" s="14"/>
      <c r="C177" s="13"/>
      <c r="D177" s="13"/>
      <c r="E177" s="13"/>
      <c r="F177" s="14"/>
      <c r="G177" s="11"/>
      <c r="H177" s="13"/>
      <c r="I177" s="13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>
      <c r="A178" s="14"/>
      <c r="B178" s="14"/>
      <c r="C178" s="13"/>
      <c r="D178" s="13"/>
      <c r="E178" s="13"/>
      <c r="F178" s="14"/>
      <c r="G178" s="11"/>
      <c r="H178" s="13"/>
      <c r="I178" s="13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>
      <c r="A179" s="14"/>
      <c r="B179" s="14"/>
      <c r="C179" s="13"/>
      <c r="D179" s="13"/>
      <c r="E179" s="13"/>
      <c r="F179" s="14"/>
      <c r="G179" s="11"/>
      <c r="H179" s="13"/>
      <c r="I179" s="13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>
      <c r="A180" s="14"/>
      <c r="B180" s="14"/>
      <c r="C180" s="13"/>
      <c r="D180" s="13"/>
      <c r="E180" s="13"/>
      <c r="F180" s="14"/>
      <c r="G180" s="11"/>
      <c r="H180" s="13"/>
      <c r="I180" s="13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>
      <c r="A181" s="14"/>
      <c r="B181" s="14"/>
      <c r="C181" s="13"/>
      <c r="D181" s="13"/>
      <c r="E181" s="13"/>
      <c r="F181" s="14"/>
      <c r="G181" s="11"/>
      <c r="H181" s="13"/>
      <c r="I181" s="13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>
      <c r="A182" s="14"/>
      <c r="B182" s="14"/>
      <c r="C182" s="13"/>
      <c r="D182" s="13"/>
      <c r="E182" s="13"/>
      <c r="F182" s="14"/>
      <c r="G182" s="11"/>
      <c r="H182" s="13"/>
      <c r="I182" s="13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>
      <c r="A183" s="14"/>
      <c r="B183" s="14"/>
      <c r="C183" s="13"/>
      <c r="D183" s="13"/>
      <c r="E183" s="13"/>
      <c r="F183" s="14"/>
      <c r="G183" s="11"/>
      <c r="H183" s="13"/>
      <c r="I183" s="13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>
      <c r="A184" s="14"/>
      <c r="B184" s="14"/>
      <c r="C184" s="13"/>
      <c r="D184" s="13"/>
      <c r="E184" s="13"/>
      <c r="F184" s="14"/>
      <c r="G184" s="11"/>
      <c r="H184" s="13"/>
      <c r="I184" s="13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>
      <c r="A185" s="14"/>
      <c r="B185" s="14"/>
      <c r="C185" s="13"/>
      <c r="D185" s="13"/>
      <c r="E185" s="13"/>
      <c r="F185" s="14"/>
      <c r="G185" s="11"/>
      <c r="H185" s="13"/>
      <c r="I185" s="13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>
      <c r="A186" s="14"/>
      <c r="B186" s="14"/>
      <c r="C186" s="13"/>
      <c r="D186" s="13"/>
      <c r="E186" s="13"/>
      <c r="F186" s="14"/>
      <c r="G186" s="11"/>
      <c r="H186" s="13"/>
      <c r="I186" s="13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>
      <c r="A187" s="14"/>
      <c r="B187" s="14"/>
      <c r="C187" s="13"/>
      <c r="D187" s="13"/>
      <c r="E187" s="13"/>
      <c r="F187" s="14"/>
      <c r="G187" s="11"/>
      <c r="H187" s="13"/>
      <c r="I187" s="13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>
      <c r="A188" s="14"/>
      <c r="B188" s="14"/>
      <c r="C188" s="13"/>
      <c r="D188" s="13"/>
      <c r="E188" s="13"/>
      <c r="F188" s="14"/>
      <c r="G188" s="11"/>
      <c r="H188" s="13"/>
      <c r="I188" s="13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>
      <c r="A189" s="14"/>
      <c r="B189" s="14"/>
      <c r="C189" s="13"/>
      <c r="D189" s="13"/>
      <c r="E189" s="13"/>
      <c r="F189" s="14"/>
      <c r="G189" s="11"/>
      <c r="H189" s="13"/>
      <c r="I189" s="13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>
      <c r="A190" s="14"/>
      <c r="B190" s="14"/>
      <c r="C190" s="13"/>
      <c r="D190" s="13"/>
      <c r="E190" s="13"/>
      <c r="F190" s="14"/>
      <c r="G190" s="11"/>
      <c r="H190" s="13"/>
      <c r="I190" s="13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>
      <c r="A191" s="14"/>
      <c r="B191" s="14"/>
      <c r="C191" s="13"/>
      <c r="D191" s="13"/>
      <c r="E191" s="13"/>
      <c r="F191" s="14"/>
      <c r="G191" s="11"/>
      <c r="H191" s="13"/>
      <c r="I191" s="13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>
      <c r="A192" s="14"/>
      <c r="B192" s="14"/>
      <c r="C192" s="13"/>
      <c r="D192" s="13"/>
      <c r="E192" s="13"/>
      <c r="F192" s="14"/>
      <c r="G192" s="11"/>
      <c r="H192" s="13"/>
      <c r="I192" s="13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>
      <c r="A193" s="14"/>
      <c r="B193" s="14"/>
      <c r="C193" s="13"/>
      <c r="D193" s="13"/>
      <c r="E193" s="13"/>
      <c r="F193" s="14"/>
      <c r="G193" s="11"/>
      <c r="H193" s="13"/>
      <c r="I193" s="13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>
      <c r="A194" s="14"/>
      <c r="B194" s="14"/>
      <c r="C194" s="13"/>
      <c r="D194" s="13"/>
      <c r="E194" s="13"/>
      <c r="F194" s="14"/>
      <c r="G194" s="11"/>
      <c r="H194" s="13"/>
      <c r="I194" s="13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>
      <c r="A195" s="14"/>
      <c r="B195" s="14"/>
      <c r="C195" s="13"/>
      <c r="D195" s="13"/>
      <c r="E195" s="13"/>
      <c r="F195" s="14"/>
      <c r="G195" s="11"/>
      <c r="H195" s="13"/>
      <c r="I195" s="13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>
      <c r="A196" s="14"/>
      <c r="B196" s="14"/>
      <c r="C196" s="13"/>
      <c r="D196" s="13"/>
      <c r="E196" s="13"/>
      <c r="F196" s="14"/>
      <c r="G196" s="11"/>
      <c r="H196" s="13"/>
      <c r="I196" s="13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>
      <c r="A197" s="14"/>
      <c r="B197" s="14"/>
      <c r="C197" s="13"/>
      <c r="D197" s="13"/>
      <c r="E197" s="13"/>
      <c r="F197" s="14"/>
      <c r="G197" s="11"/>
      <c r="H197" s="13"/>
      <c r="I197" s="13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>
      <c r="A198" s="14"/>
      <c r="B198" s="14"/>
      <c r="C198" s="13"/>
      <c r="D198" s="13"/>
      <c r="E198" s="13"/>
      <c r="F198" s="14"/>
      <c r="G198" s="11"/>
      <c r="H198" s="13"/>
      <c r="I198" s="13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>
      <c r="A199" s="14"/>
      <c r="B199" s="14"/>
      <c r="C199" s="13"/>
      <c r="D199" s="13"/>
      <c r="E199" s="13"/>
      <c r="F199" s="14"/>
      <c r="G199" s="11"/>
      <c r="H199" s="13"/>
      <c r="I199" s="13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>
      <c r="A200" s="14"/>
      <c r="B200" s="14"/>
      <c r="C200" s="13"/>
      <c r="D200" s="13"/>
      <c r="E200" s="13"/>
      <c r="F200" s="14"/>
      <c r="G200" s="11"/>
      <c r="H200" s="13"/>
      <c r="I200" s="13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>
      <c r="A201" s="14"/>
      <c r="B201" s="14"/>
      <c r="C201" s="13"/>
      <c r="D201" s="13"/>
      <c r="E201" s="13"/>
      <c r="F201" s="14"/>
      <c r="G201" s="11"/>
      <c r="H201" s="13"/>
      <c r="I201" s="13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>
      <c r="A202" s="14"/>
      <c r="B202" s="14"/>
      <c r="C202" s="13"/>
      <c r="D202" s="13"/>
      <c r="E202" s="13"/>
      <c r="F202" s="14"/>
      <c r="G202" s="11"/>
      <c r="H202" s="13"/>
      <c r="I202" s="13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>
      <c r="A203" s="14"/>
      <c r="B203" s="14"/>
      <c r="C203" s="13"/>
      <c r="D203" s="13"/>
      <c r="E203" s="13"/>
      <c r="F203" s="14"/>
      <c r="G203" s="11"/>
      <c r="H203" s="13"/>
      <c r="I203" s="13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>
      <c r="A204" s="14"/>
      <c r="B204" s="14"/>
      <c r="C204" s="13"/>
      <c r="D204" s="13"/>
      <c r="E204" s="13"/>
      <c r="F204" s="14"/>
      <c r="G204" s="11"/>
      <c r="H204" s="13"/>
      <c r="I204" s="13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>
      <c r="A205" s="14"/>
      <c r="B205" s="14"/>
      <c r="C205" s="13"/>
      <c r="D205" s="13"/>
      <c r="E205" s="13"/>
      <c r="F205" s="14"/>
      <c r="G205" s="11"/>
      <c r="H205" s="13"/>
      <c r="I205" s="13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>
      <c r="A206" s="14"/>
      <c r="B206" s="14"/>
      <c r="C206" s="13"/>
      <c r="D206" s="13"/>
      <c r="E206" s="13"/>
      <c r="F206" s="14"/>
      <c r="G206" s="11"/>
      <c r="H206" s="13"/>
      <c r="I206" s="13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>
      <c r="A207" s="14"/>
      <c r="B207" s="14"/>
      <c r="C207" s="13"/>
      <c r="D207" s="13"/>
      <c r="E207" s="13"/>
      <c r="F207" s="14"/>
      <c r="G207" s="11"/>
      <c r="H207" s="13"/>
      <c r="I207" s="13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>
      <c r="A208" s="14"/>
      <c r="B208" s="14"/>
      <c r="C208" s="13"/>
      <c r="D208" s="13"/>
      <c r="E208" s="13"/>
      <c r="F208" s="14"/>
      <c r="G208" s="11"/>
      <c r="H208" s="13"/>
      <c r="I208" s="13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>
      <c r="A209" s="14"/>
      <c r="B209" s="14"/>
      <c r="C209" s="13"/>
      <c r="D209" s="13"/>
      <c r="E209" s="13"/>
      <c r="F209" s="14"/>
      <c r="G209" s="11"/>
      <c r="H209" s="13"/>
      <c r="I209" s="13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>
      <c r="A210" s="14"/>
      <c r="B210" s="14"/>
      <c r="C210" s="13"/>
      <c r="D210" s="13"/>
      <c r="E210" s="13"/>
      <c r="F210" s="14"/>
      <c r="G210" s="11"/>
      <c r="H210" s="13"/>
      <c r="I210" s="13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>
      <c r="A211" s="14"/>
      <c r="B211" s="14"/>
      <c r="C211" s="13"/>
      <c r="D211" s="13"/>
      <c r="E211" s="13"/>
      <c r="F211" s="14"/>
      <c r="G211" s="11"/>
      <c r="H211" s="13"/>
      <c r="I211" s="13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>
      <c r="A212" s="14"/>
      <c r="B212" s="14"/>
      <c r="C212" s="13"/>
      <c r="D212" s="13"/>
      <c r="E212" s="13"/>
      <c r="F212" s="14"/>
      <c r="G212" s="11"/>
      <c r="H212" s="13"/>
      <c r="I212" s="13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>
      <c r="A213" s="14"/>
      <c r="B213" s="14"/>
      <c r="C213" s="13"/>
      <c r="D213" s="13"/>
      <c r="E213" s="13"/>
      <c r="F213" s="14"/>
      <c r="G213" s="11"/>
      <c r="H213" s="13"/>
      <c r="I213" s="13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>
      <c r="A214" s="14"/>
      <c r="B214" s="14"/>
      <c r="C214" s="13"/>
      <c r="D214" s="13"/>
      <c r="E214" s="13"/>
      <c r="F214" s="14"/>
      <c r="G214" s="11"/>
      <c r="H214" s="13"/>
      <c r="I214" s="13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>
      <c r="A215" s="14"/>
      <c r="B215" s="14"/>
      <c r="C215" s="13"/>
      <c r="D215" s="13"/>
      <c r="E215" s="13"/>
      <c r="F215" s="14"/>
      <c r="G215" s="11"/>
      <c r="H215" s="13"/>
      <c r="I215" s="13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>
      <c r="A216" s="14"/>
      <c r="B216" s="14"/>
      <c r="C216" s="13"/>
      <c r="D216" s="13"/>
      <c r="E216" s="13"/>
      <c r="F216" s="14"/>
      <c r="G216" s="11"/>
      <c r="H216" s="13"/>
      <c r="I216" s="13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>
      <c r="A217" s="14"/>
      <c r="B217" s="14"/>
      <c r="C217" s="13"/>
      <c r="D217" s="13"/>
      <c r="E217" s="13"/>
      <c r="F217" s="14"/>
      <c r="G217" s="11"/>
      <c r="H217" s="13"/>
      <c r="I217" s="13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>
      <c r="A218" s="14"/>
      <c r="B218" s="14"/>
      <c r="C218" s="13"/>
      <c r="D218" s="13"/>
      <c r="E218" s="13"/>
      <c r="F218" s="14"/>
      <c r="G218" s="11"/>
      <c r="H218" s="13"/>
      <c r="I218" s="13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>
      <c r="A219" s="14"/>
      <c r="B219" s="14"/>
      <c r="C219" s="13"/>
      <c r="D219" s="13"/>
      <c r="E219" s="13"/>
      <c r="F219" s="14"/>
      <c r="G219" s="11"/>
      <c r="H219" s="13"/>
      <c r="I219" s="13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>
      <c r="A220" s="14"/>
      <c r="B220" s="14"/>
      <c r="C220" s="13"/>
      <c r="D220" s="13"/>
      <c r="E220" s="13"/>
      <c r="F220" s="14"/>
      <c r="G220" s="11"/>
      <c r="H220" s="13"/>
      <c r="I220" s="13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>
      <c r="A221" s="14"/>
      <c r="B221" s="14"/>
      <c r="C221" s="13"/>
      <c r="D221" s="13"/>
      <c r="E221" s="13"/>
      <c r="F221" s="14"/>
      <c r="G221" s="11"/>
      <c r="H221" s="13"/>
      <c r="I221" s="13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>
      <c r="A222" s="14"/>
      <c r="B222" s="14"/>
      <c r="C222" s="13"/>
      <c r="D222" s="13"/>
      <c r="E222" s="13"/>
      <c r="F222" s="14"/>
      <c r="G222" s="11"/>
      <c r="H222" s="13"/>
      <c r="I222" s="13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>
      <c r="A223" s="14"/>
      <c r="B223" s="14"/>
      <c r="C223" s="13"/>
      <c r="D223" s="13"/>
      <c r="E223" s="13"/>
      <c r="F223" s="14"/>
      <c r="G223" s="11"/>
      <c r="H223" s="13"/>
      <c r="I223" s="13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>
      <c r="A224" s="14"/>
      <c r="B224" s="14"/>
      <c r="C224" s="13"/>
      <c r="D224" s="13"/>
      <c r="E224" s="13"/>
      <c r="F224" s="14"/>
      <c r="G224" s="11"/>
      <c r="H224" s="13"/>
      <c r="I224" s="13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>
      <c r="A225" s="14"/>
      <c r="B225" s="14"/>
      <c r="C225" s="13"/>
      <c r="D225" s="13"/>
      <c r="E225" s="13"/>
      <c r="F225" s="14"/>
      <c r="G225" s="11"/>
      <c r="H225" s="13"/>
      <c r="I225" s="13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>
      <c r="A226" s="14"/>
      <c r="B226" s="14"/>
      <c r="C226" s="13"/>
      <c r="D226" s="13"/>
      <c r="E226" s="13"/>
      <c r="F226" s="14"/>
      <c r="G226" s="11"/>
      <c r="H226" s="13"/>
      <c r="I226" s="13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>
      <c r="A227" s="14"/>
      <c r="B227" s="14"/>
      <c r="C227" s="13"/>
      <c r="D227" s="13"/>
      <c r="E227" s="13"/>
      <c r="F227" s="14"/>
      <c r="G227" s="11"/>
      <c r="H227" s="13"/>
      <c r="I227" s="13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>
      <c r="A228" s="14"/>
      <c r="B228" s="14"/>
      <c r="C228" s="13"/>
      <c r="D228" s="13"/>
      <c r="E228" s="13"/>
      <c r="F228" s="14"/>
      <c r="G228" s="11"/>
      <c r="H228" s="13"/>
      <c r="I228" s="13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>
      <c r="A229" s="14"/>
      <c r="B229" s="14"/>
      <c r="C229" s="13"/>
      <c r="D229" s="13"/>
      <c r="E229" s="13"/>
      <c r="F229" s="14"/>
      <c r="G229" s="11"/>
      <c r="H229" s="13"/>
      <c r="I229" s="13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>
      <c r="A230" s="14"/>
      <c r="B230" s="14"/>
      <c r="C230" s="13"/>
      <c r="D230" s="13"/>
      <c r="E230" s="13"/>
      <c r="F230" s="14"/>
      <c r="G230" s="11"/>
      <c r="H230" s="13"/>
      <c r="I230" s="13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>
      <c r="A231" s="14"/>
      <c r="B231" s="14"/>
      <c r="C231" s="13"/>
      <c r="D231" s="13"/>
      <c r="E231" s="13"/>
      <c r="F231" s="14"/>
      <c r="G231" s="11"/>
      <c r="H231" s="13"/>
      <c r="I231" s="13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>
      <c r="A232" s="14"/>
      <c r="B232" s="14"/>
      <c r="C232" s="13"/>
      <c r="D232" s="13"/>
      <c r="E232" s="13"/>
      <c r="F232" s="14"/>
      <c r="G232" s="11"/>
      <c r="H232" s="13"/>
      <c r="I232" s="13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>
      <c r="A233" s="14"/>
      <c r="B233" s="14"/>
      <c r="C233" s="13"/>
      <c r="D233" s="13"/>
      <c r="E233" s="13"/>
      <c r="F233" s="14"/>
      <c r="G233" s="11"/>
      <c r="H233" s="13"/>
      <c r="I233" s="13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>
      <c r="A234" s="14"/>
      <c r="B234" s="14"/>
      <c r="C234" s="13"/>
      <c r="D234" s="13"/>
      <c r="E234" s="13"/>
      <c r="F234" s="14"/>
      <c r="G234" s="11"/>
      <c r="H234" s="13"/>
      <c r="I234" s="13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>
      <c r="A235" s="14"/>
      <c r="B235" s="14"/>
      <c r="C235" s="13"/>
      <c r="D235" s="13"/>
      <c r="E235" s="13"/>
      <c r="F235" s="14"/>
      <c r="G235" s="11"/>
      <c r="H235" s="13"/>
      <c r="I235" s="13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>
      <c r="A236" s="14"/>
      <c r="B236" s="14"/>
      <c r="C236" s="13"/>
      <c r="D236" s="13"/>
      <c r="E236" s="13"/>
      <c r="F236" s="14"/>
      <c r="G236" s="11"/>
      <c r="H236" s="13"/>
      <c r="I236" s="13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>
      <c r="A237" s="14"/>
      <c r="B237" s="14"/>
      <c r="C237" s="13"/>
      <c r="D237" s="13"/>
      <c r="E237" s="13"/>
      <c r="F237" s="14"/>
      <c r="G237" s="11"/>
      <c r="H237" s="13"/>
      <c r="I237" s="13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>
      <c r="A238" s="14"/>
      <c r="B238" s="14"/>
      <c r="C238" s="13"/>
      <c r="D238" s="13"/>
      <c r="E238" s="13"/>
      <c r="F238" s="14"/>
      <c r="G238" s="11"/>
      <c r="H238" s="13"/>
      <c r="I238" s="13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>
      <c r="A239" s="14"/>
      <c r="B239" s="14"/>
      <c r="C239" s="13"/>
      <c r="D239" s="13"/>
      <c r="E239" s="13"/>
      <c r="F239" s="14"/>
      <c r="G239" s="11"/>
      <c r="H239" s="13"/>
      <c r="I239" s="13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>
      <c r="A240" s="14"/>
      <c r="B240" s="14"/>
      <c r="C240" s="13"/>
      <c r="D240" s="13"/>
      <c r="E240" s="13"/>
      <c r="F240" s="14"/>
      <c r="G240" s="11"/>
      <c r="H240" s="13"/>
      <c r="I240" s="13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>
      <c r="A241" s="14"/>
      <c r="B241" s="14"/>
      <c r="C241" s="13"/>
      <c r="D241" s="13"/>
      <c r="E241" s="13"/>
      <c r="F241" s="14"/>
      <c r="G241" s="11"/>
      <c r="H241" s="13"/>
      <c r="I241" s="13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>
      <c r="A242" s="14"/>
      <c r="B242" s="14"/>
      <c r="C242" s="13"/>
      <c r="D242" s="13"/>
      <c r="E242" s="13"/>
      <c r="F242" s="14"/>
      <c r="G242" s="11"/>
      <c r="H242" s="13"/>
      <c r="I242" s="13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>
      <c r="A243" s="14"/>
      <c r="B243" s="14"/>
      <c r="C243" s="13"/>
      <c r="D243" s="13"/>
      <c r="E243" s="13"/>
      <c r="F243" s="14"/>
      <c r="G243" s="11"/>
      <c r="H243" s="13"/>
      <c r="I243" s="13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>
      <c r="A244" s="14"/>
      <c r="B244" s="14"/>
      <c r="C244" s="13"/>
      <c r="D244" s="13"/>
      <c r="E244" s="13"/>
      <c r="F244" s="14"/>
      <c r="G244" s="11"/>
      <c r="H244" s="13"/>
      <c r="I244" s="13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>
      <c r="A245" s="14"/>
      <c r="B245" s="14"/>
      <c r="C245" s="13"/>
      <c r="D245" s="13"/>
      <c r="E245" s="13"/>
      <c r="F245" s="14"/>
      <c r="G245" s="11"/>
      <c r="H245" s="13"/>
      <c r="I245" s="13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>
      <c r="A246" s="14"/>
      <c r="B246" s="14"/>
      <c r="C246" s="13"/>
      <c r="D246" s="13"/>
      <c r="E246" s="13"/>
      <c r="F246" s="14"/>
      <c r="G246" s="11"/>
      <c r="H246" s="13"/>
      <c r="I246" s="13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>
      <c r="A247" s="14"/>
      <c r="B247" s="14"/>
      <c r="C247" s="13"/>
      <c r="D247" s="13"/>
      <c r="E247" s="13"/>
      <c r="F247" s="14"/>
      <c r="G247" s="11"/>
      <c r="H247" s="13"/>
      <c r="I247" s="13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>
      <c r="A248" s="14"/>
      <c r="B248" s="14"/>
      <c r="C248" s="13"/>
      <c r="D248" s="13"/>
      <c r="E248" s="13"/>
      <c r="F248" s="14"/>
      <c r="G248" s="11"/>
      <c r="H248" s="13"/>
      <c r="I248" s="13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>
      <c r="A249" s="14"/>
      <c r="B249" s="14"/>
      <c r="C249" s="13"/>
      <c r="D249" s="13"/>
      <c r="E249" s="13"/>
      <c r="F249" s="14"/>
      <c r="G249" s="11"/>
      <c r="H249" s="13"/>
      <c r="I249" s="13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>
      <c r="A250" s="14"/>
      <c r="B250" s="14"/>
      <c r="C250" s="13"/>
      <c r="D250" s="13"/>
      <c r="E250" s="13"/>
      <c r="F250" s="14"/>
      <c r="G250" s="11"/>
      <c r="H250" s="13"/>
      <c r="I250" s="13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>
      <c r="A251" s="14"/>
      <c r="B251" s="14"/>
      <c r="C251" s="13"/>
      <c r="D251" s="13"/>
      <c r="E251" s="13"/>
      <c r="F251" s="14"/>
      <c r="G251" s="11"/>
      <c r="H251" s="13"/>
      <c r="I251" s="13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>
      <c r="A252" s="14"/>
      <c r="B252" s="14"/>
      <c r="C252" s="13"/>
      <c r="D252" s="13"/>
      <c r="E252" s="13"/>
      <c r="F252" s="14"/>
      <c r="G252" s="11"/>
      <c r="H252" s="13"/>
      <c r="I252" s="13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>
      <c r="A253" s="14"/>
      <c r="B253" s="14"/>
      <c r="C253" s="13"/>
      <c r="D253" s="13"/>
      <c r="E253" s="13"/>
      <c r="F253" s="14"/>
      <c r="G253" s="11"/>
      <c r="H253" s="13"/>
      <c r="I253" s="13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>
      <c r="A254" s="14"/>
      <c r="B254" s="14"/>
      <c r="C254" s="13"/>
      <c r="D254" s="13"/>
      <c r="E254" s="13"/>
      <c r="F254" s="14"/>
      <c r="G254" s="11"/>
      <c r="H254" s="13"/>
      <c r="I254" s="13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>
      <c r="A255" s="14"/>
      <c r="B255" s="14"/>
      <c r="C255" s="13"/>
      <c r="D255" s="13"/>
      <c r="E255" s="13"/>
      <c r="F255" s="14"/>
      <c r="G255" s="11"/>
      <c r="H255" s="13"/>
      <c r="I255" s="13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>
      <c r="A256" s="14"/>
      <c r="B256" s="14"/>
      <c r="C256" s="13"/>
      <c r="D256" s="13"/>
      <c r="E256" s="13"/>
      <c r="F256" s="14"/>
      <c r="G256" s="11"/>
      <c r="H256" s="13"/>
      <c r="I256" s="13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>
      <c r="A257" s="14"/>
      <c r="B257" s="14"/>
      <c r="C257" s="13"/>
      <c r="D257" s="13"/>
      <c r="E257" s="13"/>
      <c r="F257" s="14"/>
      <c r="G257" s="11"/>
      <c r="H257" s="13"/>
      <c r="I257" s="13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>
      <c r="A258" s="14"/>
      <c r="B258" s="14"/>
      <c r="C258" s="13"/>
      <c r="D258" s="13"/>
      <c r="E258" s="13"/>
      <c r="F258" s="14"/>
      <c r="G258" s="11"/>
      <c r="H258" s="13"/>
      <c r="I258" s="13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>
      <c r="A259" s="14"/>
      <c r="B259" s="14"/>
      <c r="C259" s="13"/>
      <c r="D259" s="13"/>
      <c r="E259" s="13"/>
      <c r="F259" s="14"/>
      <c r="G259" s="11"/>
      <c r="H259" s="13"/>
      <c r="I259" s="13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>
      <c r="A260" s="14"/>
      <c r="B260" s="14"/>
      <c r="C260" s="13"/>
      <c r="D260" s="13"/>
      <c r="E260" s="13"/>
      <c r="F260" s="14"/>
      <c r="G260" s="11"/>
      <c r="H260" s="13"/>
      <c r="I260" s="13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>
      <c r="A261" s="14"/>
      <c r="B261" s="14"/>
      <c r="C261" s="13"/>
      <c r="D261" s="13"/>
      <c r="E261" s="13"/>
      <c r="F261" s="14"/>
      <c r="G261" s="11"/>
      <c r="H261" s="13"/>
      <c r="I261" s="13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>
      <c r="A262" s="14"/>
      <c r="B262" s="14"/>
      <c r="C262" s="13"/>
      <c r="D262" s="13"/>
      <c r="E262" s="13"/>
      <c r="F262" s="14"/>
      <c r="G262" s="11"/>
      <c r="H262" s="13"/>
      <c r="I262" s="13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>
      <c r="A263" s="14"/>
      <c r="B263" s="14"/>
      <c r="C263" s="13"/>
      <c r="D263" s="13"/>
      <c r="E263" s="13"/>
      <c r="F263" s="14"/>
      <c r="G263" s="11"/>
      <c r="H263" s="13"/>
      <c r="I263" s="13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>
      <c r="A264" s="14"/>
      <c r="B264" s="14"/>
      <c r="C264" s="13"/>
      <c r="D264" s="13"/>
      <c r="E264" s="13"/>
      <c r="F264" s="14"/>
      <c r="G264" s="11"/>
      <c r="H264" s="13"/>
      <c r="I264" s="13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>
      <c r="A265" s="14"/>
      <c r="B265" s="14"/>
      <c r="C265" s="13"/>
      <c r="D265" s="13"/>
      <c r="E265" s="13"/>
      <c r="F265" s="14"/>
      <c r="G265" s="11"/>
      <c r="H265" s="13"/>
      <c r="I265" s="13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>
      <c r="A266" s="14"/>
      <c r="B266" s="14"/>
      <c r="C266" s="13"/>
      <c r="D266" s="13"/>
      <c r="E266" s="13"/>
      <c r="F266" s="14"/>
      <c r="G266" s="11"/>
      <c r="H266" s="13"/>
      <c r="I266" s="13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>
      <c r="A267" s="14"/>
      <c r="B267" s="14"/>
      <c r="C267" s="13"/>
      <c r="D267" s="13"/>
      <c r="E267" s="13"/>
      <c r="F267" s="14"/>
      <c r="G267" s="11"/>
      <c r="H267" s="13"/>
      <c r="I267" s="13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>
      <c r="A268" s="14"/>
      <c r="B268" s="14"/>
      <c r="C268" s="13"/>
      <c r="D268" s="13"/>
      <c r="E268" s="13"/>
      <c r="F268" s="14"/>
      <c r="G268" s="11"/>
      <c r="H268" s="13"/>
      <c r="I268" s="13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>
      <c r="A269" s="14"/>
      <c r="B269" s="14"/>
      <c r="C269" s="13"/>
      <c r="D269" s="13"/>
      <c r="E269" s="13"/>
      <c r="F269" s="14"/>
      <c r="G269" s="11"/>
      <c r="H269" s="13"/>
      <c r="I269" s="13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>
      <c r="A270" s="14"/>
      <c r="B270" s="14"/>
      <c r="C270" s="13"/>
      <c r="D270" s="13"/>
      <c r="E270" s="13"/>
      <c r="F270" s="14"/>
      <c r="G270" s="11"/>
      <c r="H270" s="13"/>
      <c r="I270" s="13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>
      <c r="A271" s="14"/>
      <c r="B271" s="14"/>
      <c r="C271" s="13"/>
      <c r="D271" s="13"/>
      <c r="E271" s="13"/>
      <c r="F271" s="14"/>
      <c r="G271" s="11"/>
      <c r="H271" s="13"/>
      <c r="I271" s="13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>
      <c r="A272" s="14"/>
      <c r="B272" s="14"/>
      <c r="C272" s="13"/>
      <c r="D272" s="13"/>
      <c r="E272" s="13"/>
      <c r="F272" s="14"/>
      <c r="G272" s="11"/>
      <c r="H272" s="13"/>
      <c r="I272" s="13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>
      <c r="A273" s="14"/>
      <c r="B273" s="14"/>
      <c r="C273" s="13"/>
      <c r="D273" s="13"/>
      <c r="E273" s="13"/>
      <c r="F273" s="14"/>
      <c r="G273" s="11"/>
      <c r="H273" s="13"/>
      <c r="I273" s="13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>
      <c r="A274" s="14"/>
      <c r="B274" s="14"/>
      <c r="C274" s="13"/>
      <c r="D274" s="13"/>
      <c r="E274" s="13"/>
      <c r="F274" s="14"/>
      <c r="G274" s="11"/>
      <c r="H274" s="13"/>
      <c r="I274" s="13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>
      <c r="A275" s="14"/>
      <c r="B275" s="14"/>
      <c r="C275" s="13"/>
      <c r="D275" s="13"/>
      <c r="E275" s="13"/>
      <c r="F275" s="14"/>
      <c r="G275" s="11"/>
      <c r="H275" s="13"/>
      <c r="I275" s="13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>
      <c r="A276" s="14"/>
      <c r="B276" s="14"/>
      <c r="C276" s="13"/>
      <c r="D276" s="13"/>
      <c r="E276" s="13"/>
      <c r="F276" s="14"/>
      <c r="G276" s="11"/>
      <c r="H276" s="13"/>
      <c r="I276" s="13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>
      <c r="A277" s="14"/>
      <c r="B277" s="14"/>
      <c r="C277" s="13"/>
      <c r="D277" s="13"/>
      <c r="E277" s="13"/>
      <c r="F277" s="14"/>
      <c r="G277" s="11"/>
      <c r="H277" s="13"/>
      <c r="I277" s="13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>
      <c r="A278" s="14"/>
      <c r="B278" s="14"/>
      <c r="C278" s="13"/>
      <c r="D278" s="13"/>
      <c r="E278" s="13"/>
      <c r="F278" s="14"/>
      <c r="G278" s="11"/>
      <c r="H278" s="13"/>
      <c r="I278" s="13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>
      <c r="A279" s="14"/>
      <c r="B279" s="14"/>
      <c r="C279" s="13"/>
      <c r="D279" s="13"/>
      <c r="E279" s="13"/>
      <c r="F279" s="14"/>
      <c r="G279" s="11"/>
      <c r="H279" s="13"/>
      <c r="I279" s="13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>
      <c r="A280" s="14"/>
      <c r="B280" s="14"/>
      <c r="C280" s="13"/>
      <c r="D280" s="13"/>
      <c r="E280" s="13"/>
      <c r="F280" s="14"/>
      <c r="G280" s="11"/>
      <c r="H280" s="13"/>
      <c r="I280" s="13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>
      <c r="A281" s="14"/>
      <c r="B281" s="14"/>
      <c r="C281" s="13"/>
      <c r="D281" s="13"/>
      <c r="E281" s="13"/>
      <c r="F281" s="14"/>
      <c r="G281" s="11"/>
      <c r="H281" s="13"/>
      <c r="I281" s="13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>
      <c r="A282" s="14"/>
      <c r="B282" s="14"/>
      <c r="C282" s="13"/>
      <c r="D282" s="13"/>
      <c r="E282" s="13"/>
      <c r="F282" s="14"/>
      <c r="G282" s="11"/>
      <c r="H282" s="13"/>
      <c r="I282" s="13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>
      <c r="A283" s="14"/>
      <c r="B283" s="14"/>
      <c r="C283" s="13"/>
      <c r="D283" s="13"/>
      <c r="E283" s="13"/>
      <c r="F283" s="14"/>
      <c r="G283" s="11"/>
      <c r="H283" s="13"/>
      <c r="I283" s="13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>
      <c r="A284" s="14"/>
      <c r="B284" s="14"/>
      <c r="C284" s="13"/>
      <c r="D284" s="13"/>
      <c r="E284" s="13"/>
      <c r="F284" s="14"/>
      <c r="G284" s="11"/>
      <c r="H284" s="13"/>
      <c r="I284" s="13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>
      <c r="A285" s="14"/>
      <c r="B285" s="14"/>
      <c r="C285" s="13"/>
      <c r="D285" s="13"/>
      <c r="E285" s="13"/>
      <c r="F285" s="14"/>
      <c r="G285" s="11"/>
      <c r="H285" s="13"/>
      <c r="I285" s="13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>
      <c r="A286" s="14"/>
      <c r="B286" s="14"/>
      <c r="C286" s="13"/>
      <c r="D286" s="13"/>
      <c r="E286" s="13"/>
      <c r="F286" s="14"/>
      <c r="G286" s="11"/>
      <c r="H286" s="13"/>
      <c r="I286" s="13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>
      <c r="A287" s="14"/>
      <c r="B287" s="14"/>
      <c r="C287" s="13"/>
      <c r="D287" s="13"/>
      <c r="E287" s="13"/>
      <c r="F287" s="14"/>
      <c r="G287" s="11"/>
      <c r="H287" s="13"/>
      <c r="I287" s="13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>
      <c r="A288" s="14"/>
      <c r="B288" s="14"/>
      <c r="C288" s="13"/>
      <c r="D288" s="13"/>
      <c r="E288" s="13"/>
      <c r="F288" s="14"/>
      <c r="G288" s="11"/>
      <c r="H288" s="13"/>
      <c r="I288" s="13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>
      <c r="A289" s="14"/>
      <c r="B289" s="14"/>
      <c r="C289" s="13"/>
      <c r="D289" s="13"/>
      <c r="E289" s="13"/>
      <c r="F289" s="14"/>
      <c r="G289" s="11"/>
      <c r="H289" s="13"/>
      <c r="I289" s="13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>
      <c r="A290" s="14"/>
      <c r="B290" s="14"/>
      <c r="C290" s="13"/>
      <c r="D290" s="13"/>
      <c r="E290" s="13"/>
      <c r="F290" s="14"/>
      <c r="G290" s="11"/>
      <c r="H290" s="13"/>
      <c r="I290" s="13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>
      <c r="A291" s="14"/>
      <c r="B291" s="14"/>
      <c r="C291" s="13"/>
      <c r="D291" s="13"/>
      <c r="E291" s="13"/>
      <c r="F291" s="14"/>
      <c r="G291" s="11"/>
      <c r="H291" s="13"/>
      <c r="I291" s="13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>
      <c r="A292" s="14"/>
      <c r="B292" s="14"/>
      <c r="C292" s="13"/>
      <c r="D292" s="13"/>
      <c r="E292" s="13"/>
      <c r="F292" s="14"/>
      <c r="G292" s="11"/>
      <c r="H292" s="13"/>
      <c r="I292" s="13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>
      <c r="A293" s="14"/>
      <c r="B293" s="14"/>
      <c r="C293" s="13"/>
      <c r="D293" s="13"/>
      <c r="E293" s="13"/>
      <c r="F293" s="14"/>
      <c r="G293" s="11"/>
      <c r="H293" s="13"/>
      <c r="I293" s="13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>
      <c r="A294" s="14"/>
      <c r="B294" s="14"/>
      <c r="C294" s="13"/>
      <c r="D294" s="13"/>
      <c r="E294" s="13"/>
      <c r="F294" s="14"/>
      <c r="G294" s="11"/>
      <c r="H294" s="13"/>
      <c r="I294" s="13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>
      <c r="A295" s="14"/>
      <c r="B295" s="14"/>
      <c r="C295" s="13"/>
      <c r="D295" s="13"/>
      <c r="E295" s="13"/>
      <c r="F295" s="14"/>
      <c r="G295" s="11"/>
      <c r="H295" s="13"/>
      <c r="I295" s="13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>
      <c r="A296" s="14"/>
      <c r="B296" s="14"/>
      <c r="C296" s="13"/>
      <c r="D296" s="13"/>
      <c r="E296" s="13"/>
      <c r="F296" s="14"/>
      <c r="G296" s="11"/>
      <c r="H296" s="13"/>
      <c r="I296" s="13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>
      <c r="A297" s="14"/>
      <c r="B297" s="14"/>
      <c r="C297" s="13"/>
      <c r="D297" s="13"/>
      <c r="E297" s="13"/>
      <c r="F297" s="14"/>
      <c r="G297" s="11"/>
      <c r="H297" s="13"/>
      <c r="I297" s="13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>
      <c r="A298" s="14"/>
      <c r="B298" s="14"/>
      <c r="C298" s="13"/>
      <c r="D298" s="13"/>
      <c r="E298" s="13"/>
      <c r="F298" s="14"/>
      <c r="G298" s="11"/>
      <c r="H298" s="13"/>
      <c r="I298" s="13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>
      <c r="A299" s="14"/>
      <c r="B299" s="14"/>
      <c r="C299" s="13"/>
      <c r="D299" s="13"/>
      <c r="E299" s="13"/>
      <c r="F299" s="14"/>
      <c r="G299" s="11"/>
      <c r="H299" s="13"/>
      <c r="I299" s="13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>
      <c r="A300" s="14"/>
      <c r="B300" s="14"/>
      <c r="C300" s="13"/>
      <c r="D300" s="13"/>
      <c r="E300" s="13"/>
      <c r="F300" s="14"/>
      <c r="G300" s="11"/>
      <c r="H300" s="13"/>
      <c r="I300" s="13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>
      <c r="A301" s="14"/>
      <c r="B301" s="14"/>
      <c r="C301" s="13"/>
      <c r="D301" s="13"/>
      <c r="E301" s="13"/>
      <c r="F301" s="14"/>
      <c r="G301" s="11"/>
      <c r="H301" s="13"/>
      <c r="I301" s="13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>
      <c r="A302" s="14"/>
      <c r="B302" s="14"/>
      <c r="C302" s="13"/>
      <c r="D302" s="13"/>
      <c r="E302" s="13"/>
      <c r="F302" s="14"/>
      <c r="G302" s="11"/>
      <c r="H302" s="13"/>
      <c r="I302" s="13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>
      <c r="A303" s="14"/>
      <c r="B303" s="14"/>
      <c r="C303" s="13"/>
      <c r="D303" s="13"/>
      <c r="E303" s="13"/>
      <c r="F303" s="14"/>
      <c r="G303" s="11"/>
      <c r="H303" s="13"/>
      <c r="I303" s="13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>
      <c r="A304" s="14"/>
      <c r="B304" s="14"/>
      <c r="C304" s="13"/>
      <c r="D304" s="13"/>
      <c r="E304" s="13"/>
      <c r="F304" s="14"/>
      <c r="G304" s="11"/>
      <c r="H304" s="13"/>
      <c r="I304" s="13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>
      <c r="A305" s="14"/>
      <c r="B305" s="14"/>
      <c r="C305" s="13"/>
      <c r="D305" s="13"/>
      <c r="E305" s="13"/>
      <c r="F305" s="14"/>
      <c r="G305" s="11"/>
      <c r="H305" s="13"/>
      <c r="I305" s="13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>
      <c r="A306" s="14"/>
      <c r="B306" s="14"/>
      <c r="C306" s="13"/>
      <c r="D306" s="13"/>
      <c r="E306" s="13"/>
      <c r="F306" s="14"/>
      <c r="G306" s="11"/>
      <c r="H306" s="13"/>
      <c r="I306" s="13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>
      <c r="A307" s="14"/>
      <c r="B307" s="14"/>
      <c r="C307" s="13"/>
      <c r="D307" s="13"/>
      <c r="E307" s="13"/>
      <c r="F307" s="14"/>
      <c r="G307" s="11"/>
      <c r="H307" s="13"/>
      <c r="I307" s="13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>
      <c r="A308" s="14"/>
      <c r="B308" s="14"/>
      <c r="C308" s="13"/>
      <c r="D308" s="13"/>
      <c r="E308" s="13"/>
      <c r="F308" s="14"/>
      <c r="G308" s="11"/>
      <c r="H308" s="13"/>
      <c r="I308" s="13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>
      <c r="A309" s="14"/>
      <c r="B309" s="14"/>
      <c r="C309" s="13"/>
      <c r="D309" s="13"/>
      <c r="E309" s="13"/>
      <c r="F309" s="14"/>
      <c r="G309" s="11"/>
      <c r="H309" s="13"/>
      <c r="I309" s="13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>
      <c r="A310" s="14"/>
      <c r="B310" s="14"/>
      <c r="C310" s="13"/>
      <c r="D310" s="13"/>
      <c r="E310" s="13"/>
      <c r="F310" s="14"/>
      <c r="G310" s="11"/>
      <c r="H310" s="13"/>
      <c r="I310" s="13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>
      <c r="A311" s="14"/>
      <c r="B311" s="14"/>
      <c r="C311" s="13"/>
      <c r="D311" s="13"/>
      <c r="E311" s="13"/>
      <c r="F311" s="14"/>
      <c r="G311" s="11"/>
      <c r="H311" s="13"/>
      <c r="I311" s="13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>
      <c r="A312" s="14"/>
      <c r="B312" s="14"/>
      <c r="C312" s="13"/>
      <c r="D312" s="13"/>
      <c r="E312" s="13"/>
      <c r="F312" s="14"/>
      <c r="G312" s="11"/>
      <c r="H312" s="13"/>
      <c r="I312" s="13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>
      <c r="A313" s="14"/>
      <c r="B313" s="14"/>
      <c r="C313" s="13"/>
      <c r="D313" s="13"/>
      <c r="E313" s="13"/>
      <c r="F313" s="14"/>
      <c r="G313" s="11"/>
      <c r="H313" s="13"/>
      <c r="I313" s="13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>
      <c r="A314" s="14"/>
      <c r="B314" s="14"/>
      <c r="C314" s="13"/>
      <c r="D314" s="13"/>
      <c r="E314" s="13"/>
      <c r="F314" s="14"/>
      <c r="G314" s="11"/>
      <c r="H314" s="13"/>
      <c r="I314" s="13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>
      <c r="A315" s="14"/>
      <c r="B315" s="14"/>
      <c r="C315" s="13"/>
      <c r="D315" s="13"/>
      <c r="E315" s="13"/>
      <c r="F315" s="14"/>
      <c r="G315" s="11"/>
      <c r="H315" s="13"/>
      <c r="I315" s="13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>
      <c r="A316" s="14"/>
      <c r="B316" s="14"/>
      <c r="C316" s="13"/>
      <c r="D316" s="13"/>
      <c r="E316" s="13"/>
      <c r="F316" s="14"/>
      <c r="G316" s="11"/>
      <c r="H316" s="13"/>
      <c r="I316" s="13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>
      <c r="A317" s="14"/>
      <c r="B317" s="14"/>
      <c r="C317" s="13"/>
      <c r="D317" s="13"/>
      <c r="E317" s="13"/>
      <c r="F317" s="14"/>
      <c r="G317" s="11"/>
      <c r="H317" s="13"/>
      <c r="I317" s="13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>
      <c r="A318" s="14"/>
      <c r="B318" s="14"/>
      <c r="C318" s="13"/>
      <c r="D318" s="13"/>
      <c r="E318" s="13"/>
      <c r="F318" s="14"/>
      <c r="G318" s="11"/>
      <c r="H318" s="13"/>
      <c r="I318" s="13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>
      <c r="A319" s="14"/>
      <c r="B319" s="14"/>
      <c r="C319" s="13"/>
      <c r="D319" s="13"/>
      <c r="E319" s="13"/>
      <c r="F319" s="14"/>
      <c r="G319" s="11"/>
      <c r="H319" s="13"/>
      <c r="I319" s="13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>
      <c r="A320" s="14"/>
      <c r="B320" s="14"/>
      <c r="C320" s="13"/>
      <c r="D320" s="13"/>
      <c r="E320" s="13"/>
      <c r="F320" s="14"/>
      <c r="G320" s="11"/>
      <c r="H320" s="13"/>
      <c r="I320" s="13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>
      <c r="A321" s="14"/>
      <c r="B321" s="14"/>
      <c r="C321" s="13"/>
      <c r="D321" s="13"/>
      <c r="E321" s="13"/>
      <c r="F321" s="14"/>
      <c r="G321" s="11"/>
      <c r="H321" s="13"/>
      <c r="I321" s="13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>
      <c r="A322" s="14"/>
      <c r="B322" s="14"/>
      <c r="C322" s="13"/>
      <c r="D322" s="13"/>
      <c r="E322" s="13"/>
      <c r="F322" s="14"/>
      <c r="G322" s="11"/>
      <c r="H322" s="13"/>
      <c r="I322" s="13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>
      <c r="A323" s="14"/>
      <c r="B323" s="14"/>
      <c r="C323" s="13"/>
      <c r="D323" s="13"/>
      <c r="E323" s="13"/>
      <c r="F323" s="14"/>
      <c r="G323" s="11"/>
      <c r="H323" s="13"/>
      <c r="I323" s="13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>
      <c r="A324" s="14"/>
      <c r="B324" s="14"/>
      <c r="C324" s="13"/>
      <c r="D324" s="13"/>
      <c r="E324" s="13"/>
      <c r="F324" s="14"/>
      <c r="G324" s="11"/>
      <c r="H324" s="13"/>
      <c r="I324" s="13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>
      <c r="A325" s="14"/>
      <c r="B325" s="14"/>
      <c r="C325" s="13"/>
      <c r="D325" s="13"/>
      <c r="E325" s="13"/>
      <c r="F325" s="14"/>
      <c r="G325" s="11"/>
      <c r="H325" s="13"/>
      <c r="I325" s="13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>
      <c r="A326" s="14"/>
      <c r="B326" s="14"/>
      <c r="C326" s="13"/>
      <c r="D326" s="13"/>
      <c r="E326" s="13"/>
      <c r="F326" s="14"/>
      <c r="G326" s="11"/>
      <c r="H326" s="13"/>
      <c r="I326" s="13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>
      <c r="A327" s="14"/>
      <c r="B327" s="14"/>
      <c r="C327" s="13"/>
      <c r="D327" s="13"/>
      <c r="E327" s="13"/>
      <c r="F327" s="14"/>
      <c r="G327" s="11"/>
      <c r="H327" s="13"/>
      <c r="I327" s="13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>
      <c r="A328" s="14"/>
      <c r="B328" s="14"/>
      <c r="C328" s="13"/>
      <c r="D328" s="13"/>
      <c r="E328" s="13"/>
      <c r="F328" s="14"/>
      <c r="G328" s="11"/>
      <c r="H328" s="13"/>
      <c r="I328" s="13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>
      <c r="A329" s="14"/>
      <c r="B329" s="14"/>
      <c r="C329" s="13"/>
      <c r="D329" s="13"/>
      <c r="E329" s="13"/>
      <c r="F329" s="14"/>
      <c r="G329" s="11"/>
      <c r="H329" s="13"/>
      <c r="I329" s="13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>
      <c r="A330" s="14"/>
      <c r="B330" s="14"/>
      <c r="C330" s="13"/>
      <c r="D330" s="13"/>
      <c r="E330" s="13"/>
      <c r="F330" s="14"/>
      <c r="G330" s="11"/>
      <c r="H330" s="13"/>
      <c r="I330" s="13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>
      <c r="A331" s="14"/>
      <c r="B331" s="14"/>
      <c r="C331" s="13"/>
      <c r="D331" s="13"/>
      <c r="E331" s="13"/>
      <c r="F331" s="14"/>
      <c r="G331" s="11"/>
      <c r="H331" s="13"/>
      <c r="I331" s="13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>
      <c r="A332" s="14"/>
      <c r="B332" s="14"/>
      <c r="C332" s="13"/>
      <c r="D332" s="13"/>
      <c r="E332" s="13"/>
      <c r="F332" s="14"/>
      <c r="G332" s="11"/>
      <c r="H332" s="13"/>
      <c r="I332" s="13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A333" s="14"/>
      <c r="B333" s="14"/>
      <c r="C333" s="13"/>
      <c r="D333" s="13"/>
      <c r="E333" s="13"/>
      <c r="F333" s="14"/>
      <c r="G333" s="11"/>
      <c r="H333" s="13"/>
      <c r="I333" s="13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>
      <c r="A334" s="14"/>
      <c r="B334" s="14"/>
      <c r="C334" s="13"/>
      <c r="D334" s="13"/>
      <c r="E334" s="13"/>
      <c r="F334" s="14"/>
      <c r="G334" s="11"/>
      <c r="H334" s="13"/>
      <c r="I334" s="13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>
      <c r="A335" s="14"/>
      <c r="B335" s="14"/>
      <c r="C335" s="13"/>
      <c r="D335" s="13"/>
      <c r="E335" s="13"/>
      <c r="F335" s="14"/>
      <c r="G335" s="11"/>
      <c r="H335" s="13"/>
      <c r="I335" s="13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>
      <c r="A336" s="14"/>
      <c r="B336" s="14"/>
      <c r="C336" s="13"/>
      <c r="D336" s="13"/>
      <c r="E336" s="13"/>
      <c r="F336" s="14"/>
      <c r="G336" s="11"/>
      <c r="H336" s="13"/>
      <c r="I336" s="13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>
      <c r="A337" s="14"/>
      <c r="B337" s="14"/>
      <c r="C337" s="13"/>
      <c r="D337" s="13"/>
      <c r="E337" s="13"/>
      <c r="F337" s="14"/>
      <c r="G337" s="11"/>
      <c r="H337" s="13"/>
      <c r="I337" s="13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>
      <c r="A338" s="14"/>
      <c r="B338" s="14"/>
      <c r="C338" s="13"/>
      <c r="D338" s="13"/>
      <c r="E338" s="13"/>
      <c r="F338" s="14"/>
      <c r="G338" s="11"/>
      <c r="H338" s="13"/>
      <c r="I338" s="13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>
      <c r="A339" s="14"/>
      <c r="B339" s="14"/>
      <c r="C339" s="13"/>
      <c r="D339" s="13"/>
      <c r="E339" s="13"/>
      <c r="F339" s="14"/>
      <c r="G339" s="11"/>
      <c r="H339" s="13"/>
      <c r="I339" s="13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>
      <c r="A340" s="14"/>
      <c r="B340" s="14"/>
      <c r="C340" s="13"/>
      <c r="D340" s="13"/>
      <c r="E340" s="13"/>
      <c r="F340" s="14"/>
      <c r="G340" s="11"/>
      <c r="H340" s="13"/>
      <c r="I340" s="13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>
      <c r="A341" s="14"/>
      <c r="B341" s="14"/>
      <c r="C341" s="13"/>
      <c r="D341" s="13"/>
      <c r="E341" s="13"/>
      <c r="F341" s="14"/>
      <c r="G341" s="11"/>
      <c r="H341" s="13"/>
      <c r="I341" s="13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>
      <c r="A342" s="14"/>
      <c r="B342" s="14"/>
      <c r="C342" s="13"/>
      <c r="D342" s="13"/>
      <c r="E342" s="13"/>
      <c r="F342" s="14"/>
      <c r="G342" s="11"/>
      <c r="H342" s="13"/>
      <c r="I342" s="13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>
      <c r="A343" s="14"/>
      <c r="B343" s="14"/>
      <c r="C343" s="13"/>
      <c r="D343" s="13"/>
      <c r="E343" s="13"/>
      <c r="F343" s="14"/>
      <c r="G343" s="11"/>
      <c r="H343" s="13"/>
      <c r="I343" s="13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>
      <c r="A344" s="14"/>
      <c r="B344" s="14"/>
      <c r="C344" s="13"/>
      <c r="D344" s="13"/>
      <c r="E344" s="13"/>
      <c r="F344" s="14"/>
      <c r="G344" s="11"/>
      <c r="H344" s="13"/>
      <c r="I344" s="13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>
      <c r="A345" s="14"/>
      <c r="B345" s="14"/>
      <c r="C345" s="13"/>
      <c r="D345" s="13"/>
      <c r="E345" s="13"/>
      <c r="F345" s="14"/>
      <c r="G345" s="11"/>
      <c r="H345" s="13"/>
      <c r="I345" s="13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>
      <c r="A346" s="14"/>
      <c r="B346" s="14"/>
      <c r="C346" s="13"/>
      <c r="D346" s="13"/>
      <c r="E346" s="13"/>
      <c r="F346" s="14"/>
      <c r="G346" s="11"/>
      <c r="H346" s="13"/>
      <c r="I346" s="13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>
      <c r="A347" s="14"/>
      <c r="B347" s="14"/>
      <c r="C347" s="13"/>
      <c r="D347" s="13"/>
      <c r="E347" s="13"/>
      <c r="F347" s="14"/>
      <c r="G347" s="11"/>
      <c r="H347" s="13"/>
      <c r="I347" s="13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>
      <c r="A348" s="14"/>
      <c r="B348" s="14"/>
      <c r="C348" s="13"/>
      <c r="D348" s="13"/>
      <c r="E348" s="13"/>
      <c r="F348" s="14"/>
      <c r="G348" s="11"/>
      <c r="H348" s="13"/>
      <c r="I348" s="13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>
      <c r="A349" s="14"/>
      <c r="B349" s="14"/>
      <c r="C349" s="13"/>
      <c r="D349" s="13"/>
      <c r="E349" s="13"/>
      <c r="F349" s="14"/>
      <c r="G349" s="11"/>
      <c r="H349" s="13"/>
      <c r="I349" s="13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>
      <c r="A350" s="14"/>
      <c r="B350" s="14"/>
      <c r="C350" s="13"/>
      <c r="D350" s="13"/>
      <c r="E350" s="13"/>
      <c r="F350" s="14"/>
      <c r="G350" s="11"/>
      <c r="H350" s="13"/>
      <c r="I350" s="13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>
      <c r="A351" s="14"/>
      <c r="B351" s="14"/>
      <c r="C351" s="13"/>
      <c r="D351" s="13"/>
      <c r="E351" s="13"/>
      <c r="F351" s="14"/>
      <c r="G351" s="11"/>
      <c r="H351" s="13"/>
      <c r="I351" s="13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>
      <c r="A352" s="14"/>
      <c r="B352" s="14"/>
      <c r="C352" s="13"/>
      <c r="D352" s="13"/>
      <c r="E352" s="13"/>
      <c r="F352" s="14"/>
      <c r="G352" s="11"/>
      <c r="H352" s="13"/>
      <c r="I352" s="13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>
      <c r="A353" s="14"/>
      <c r="B353" s="14"/>
      <c r="C353" s="13"/>
      <c r="D353" s="13"/>
      <c r="E353" s="13"/>
      <c r="F353" s="14"/>
      <c r="G353" s="11"/>
      <c r="H353" s="13"/>
      <c r="I353" s="13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>
      <c r="A354" s="14"/>
      <c r="B354" s="14"/>
      <c r="C354" s="13"/>
      <c r="D354" s="13"/>
      <c r="E354" s="13"/>
      <c r="F354" s="14"/>
      <c r="G354" s="11"/>
      <c r="H354" s="13"/>
      <c r="I354" s="13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>
      <c r="A355" s="14"/>
      <c r="B355" s="14"/>
      <c r="C355" s="13"/>
      <c r="D355" s="13"/>
      <c r="E355" s="13"/>
      <c r="F355" s="14"/>
      <c r="G355" s="11"/>
      <c r="H355" s="13"/>
      <c r="I355" s="13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>
      <c r="A356" s="14"/>
      <c r="B356" s="14"/>
      <c r="C356" s="13"/>
      <c r="D356" s="13"/>
      <c r="E356" s="13"/>
      <c r="F356" s="14"/>
      <c r="G356" s="11"/>
      <c r="H356" s="13"/>
      <c r="I356" s="13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>
      <c r="A357" s="14"/>
      <c r="B357" s="14"/>
      <c r="C357" s="13"/>
      <c r="D357" s="13"/>
      <c r="E357" s="13"/>
      <c r="F357" s="14"/>
      <c r="G357" s="11"/>
      <c r="H357" s="13"/>
      <c r="I357" s="13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>
      <c r="A358" s="14"/>
      <c r="B358" s="14"/>
      <c r="C358" s="13"/>
      <c r="D358" s="13"/>
      <c r="E358" s="13"/>
      <c r="F358" s="14"/>
      <c r="G358" s="11"/>
      <c r="H358" s="13"/>
      <c r="I358" s="13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>
      <c r="A359" s="14"/>
      <c r="B359" s="14"/>
      <c r="C359" s="13"/>
      <c r="D359" s="13"/>
      <c r="E359" s="13"/>
      <c r="F359" s="14"/>
      <c r="G359" s="11"/>
      <c r="H359" s="13"/>
      <c r="I359" s="13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>
      <c r="A360" s="14"/>
      <c r="B360" s="14"/>
      <c r="C360" s="13"/>
      <c r="D360" s="13"/>
      <c r="E360" s="13"/>
      <c r="F360" s="14"/>
      <c r="G360" s="11"/>
      <c r="H360" s="13"/>
      <c r="I360" s="13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>
      <c r="A361" s="14"/>
      <c r="B361" s="14"/>
      <c r="C361" s="13"/>
      <c r="D361" s="13"/>
      <c r="E361" s="13"/>
      <c r="F361" s="14"/>
      <c r="G361" s="11"/>
      <c r="H361" s="13"/>
      <c r="I361" s="13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>
      <c r="A362" s="14"/>
      <c r="B362" s="14"/>
      <c r="C362" s="13"/>
      <c r="D362" s="13"/>
      <c r="E362" s="13"/>
      <c r="F362" s="14"/>
      <c r="G362" s="11"/>
      <c r="H362" s="13"/>
      <c r="I362" s="13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>
      <c r="A363" s="14"/>
      <c r="B363" s="14"/>
      <c r="C363" s="13"/>
      <c r="D363" s="13"/>
      <c r="E363" s="13"/>
      <c r="F363" s="14"/>
      <c r="G363" s="11"/>
      <c r="H363" s="13"/>
      <c r="I363" s="13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>
      <c r="A364" s="14"/>
      <c r="B364" s="14"/>
      <c r="C364" s="13"/>
      <c r="D364" s="13"/>
      <c r="E364" s="13"/>
      <c r="F364" s="14"/>
      <c r="G364" s="11"/>
      <c r="H364" s="13"/>
      <c r="I364" s="13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>
      <c r="A365" s="14"/>
      <c r="B365" s="14"/>
      <c r="C365" s="13"/>
      <c r="D365" s="13"/>
      <c r="E365" s="13"/>
      <c r="F365" s="14"/>
      <c r="G365" s="11"/>
      <c r="H365" s="13"/>
      <c r="I365" s="13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>
      <c r="A366" s="14"/>
      <c r="B366" s="14"/>
      <c r="C366" s="13"/>
      <c r="D366" s="13"/>
      <c r="E366" s="13"/>
      <c r="F366" s="14"/>
      <c r="G366" s="11"/>
      <c r="H366" s="13"/>
      <c r="I366" s="13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>
      <c r="A367" s="14"/>
      <c r="B367" s="14"/>
      <c r="C367" s="13"/>
      <c r="D367" s="13"/>
      <c r="E367" s="13"/>
      <c r="F367" s="14"/>
      <c r="G367" s="11"/>
      <c r="H367" s="13"/>
      <c r="I367" s="13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>
      <c r="A368" s="14"/>
      <c r="B368" s="14"/>
      <c r="C368" s="13"/>
      <c r="D368" s="13"/>
      <c r="E368" s="13"/>
      <c r="F368" s="14"/>
      <c r="G368" s="11"/>
      <c r="H368" s="13"/>
      <c r="I368" s="13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>
      <c r="A369" s="14"/>
      <c r="B369" s="14"/>
      <c r="C369" s="13"/>
      <c r="D369" s="13"/>
      <c r="E369" s="13"/>
      <c r="F369" s="14"/>
      <c r="G369" s="11"/>
      <c r="H369" s="13"/>
      <c r="I369" s="13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>
      <c r="A370" s="14"/>
      <c r="B370" s="14"/>
      <c r="C370" s="13"/>
      <c r="D370" s="13"/>
      <c r="E370" s="13"/>
      <c r="F370" s="14"/>
      <c r="G370" s="11"/>
      <c r="H370" s="13"/>
      <c r="I370" s="13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>
      <c r="A371" s="14"/>
      <c r="B371" s="14"/>
      <c r="C371" s="13"/>
      <c r="D371" s="13"/>
      <c r="E371" s="13"/>
      <c r="F371" s="14"/>
      <c r="G371" s="11"/>
      <c r="H371" s="13"/>
      <c r="I371" s="13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>
      <c r="A372" s="14"/>
      <c r="B372" s="14"/>
      <c r="C372" s="13"/>
      <c r="D372" s="13"/>
      <c r="E372" s="13"/>
      <c r="F372" s="14"/>
      <c r="G372" s="11"/>
      <c r="H372" s="13"/>
      <c r="I372" s="13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>
      <c r="A373" s="14"/>
      <c r="B373" s="14"/>
      <c r="C373" s="13"/>
      <c r="D373" s="13"/>
      <c r="E373" s="13"/>
      <c r="F373" s="14"/>
      <c r="G373" s="11"/>
      <c r="H373" s="13"/>
      <c r="I373" s="13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>
      <c r="A374" s="14"/>
      <c r="B374" s="14"/>
      <c r="C374" s="13"/>
      <c r="D374" s="13"/>
      <c r="E374" s="13"/>
      <c r="F374" s="14"/>
      <c r="G374" s="11"/>
      <c r="H374" s="13"/>
      <c r="I374" s="13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>
      <c r="A375" s="14"/>
      <c r="B375" s="14"/>
      <c r="C375" s="13"/>
      <c r="D375" s="13"/>
      <c r="E375" s="13"/>
      <c r="F375" s="14"/>
      <c r="G375" s="11"/>
      <c r="H375" s="13"/>
      <c r="I375" s="13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>
      <c r="A376" s="14"/>
      <c r="B376" s="14"/>
      <c r="C376" s="13"/>
      <c r="D376" s="13"/>
      <c r="E376" s="13"/>
      <c r="F376" s="14"/>
      <c r="G376" s="11"/>
      <c r="H376" s="13"/>
      <c r="I376" s="13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>
      <c r="A377" s="14"/>
      <c r="B377" s="14"/>
      <c r="C377" s="13"/>
      <c r="D377" s="13"/>
      <c r="E377" s="13"/>
      <c r="F377" s="14"/>
      <c r="G377" s="11"/>
      <c r="H377" s="13"/>
      <c r="I377" s="13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>
      <c r="A378" s="14"/>
      <c r="B378" s="14"/>
      <c r="C378" s="13"/>
      <c r="D378" s="13"/>
      <c r="E378" s="13"/>
      <c r="F378" s="14"/>
      <c r="G378" s="11"/>
      <c r="H378" s="13"/>
      <c r="I378" s="13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>
      <c r="A379" s="14"/>
      <c r="B379" s="14"/>
      <c r="C379" s="13"/>
      <c r="D379" s="13"/>
      <c r="E379" s="13"/>
      <c r="F379" s="14"/>
      <c r="G379" s="11"/>
      <c r="H379" s="13"/>
      <c r="I379" s="13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>
      <c r="A380" s="14"/>
      <c r="B380" s="14"/>
      <c r="C380" s="13"/>
      <c r="D380" s="13"/>
      <c r="E380" s="13"/>
      <c r="F380" s="14"/>
      <c r="G380" s="11"/>
      <c r="H380" s="13"/>
      <c r="I380" s="13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>
      <c r="A381" s="14"/>
      <c r="B381" s="14"/>
      <c r="C381" s="13"/>
      <c r="D381" s="13"/>
      <c r="E381" s="13"/>
      <c r="F381" s="14"/>
      <c r="G381" s="11"/>
      <c r="H381" s="13"/>
      <c r="I381" s="13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>
      <c r="A382" s="14"/>
      <c r="B382" s="14"/>
      <c r="C382" s="13"/>
      <c r="D382" s="13"/>
      <c r="E382" s="13"/>
      <c r="F382" s="14"/>
      <c r="G382" s="11"/>
      <c r="H382" s="13"/>
      <c r="I382" s="13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>
      <c r="A383" s="14"/>
      <c r="B383" s="14"/>
      <c r="C383" s="13"/>
      <c r="D383" s="13"/>
      <c r="E383" s="13"/>
      <c r="F383" s="14"/>
      <c r="G383" s="11"/>
      <c r="H383" s="13"/>
      <c r="I383" s="13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>
      <c r="A384" s="14"/>
      <c r="B384" s="14"/>
      <c r="C384" s="13"/>
      <c r="D384" s="13"/>
      <c r="E384" s="13"/>
      <c r="F384" s="14"/>
      <c r="G384" s="11"/>
      <c r="H384" s="13"/>
      <c r="I384" s="13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>
      <c r="A385" s="14"/>
      <c r="B385" s="14"/>
      <c r="C385" s="13"/>
      <c r="D385" s="13"/>
      <c r="E385" s="13"/>
      <c r="F385" s="14"/>
      <c r="G385" s="11"/>
      <c r="H385" s="13"/>
      <c r="I385" s="13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>
      <c r="A386" s="14"/>
      <c r="B386" s="14"/>
      <c r="C386" s="13"/>
      <c r="D386" s="13"/>
      <c r="E386" s="13"/>
      <c r="F386" s="14"/>
      <c r="G386" s="11"/>
      <c r="H386" s="13"/>
      <c r="I386" s="13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>
      <c r="A387" s="14"/>
      <c r="B387" s="14"/>
      <c r="C387" s="13"/>
      <c r="D387" s="13"/>
      <c r="E387" s="13"/>
      <c r="F387" s="14"/>
      <c r="G387" s="11"/>
      <c r="H387" s="13"/>
      <c r="I387" s="13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>
      <c r="A388" s="14"/>
      <c r="B388" s="14"/>
      <c r="C388" s="13"/>
      <c r="D388" s="13"/>
      <c r="E388" s="13"/>
      <c r="F388" s="14"/>
      <c r="G388" s="11"/>
      <c r="H388" s="13"/>
      <c r="I388" s="13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>
      <c r="A389" s="14"/>
      <c r="B389" s="14"/>
      <c r="C389" s="13"/>
      <c r="D389" s="13"/>
      <c r="E389" s="13"/>
      <c r="F389" s="14"/>
      <c r="G389" s="11"/>
      <c r="H389" s="13"/>
      <c r="I389" s="13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>
      <c r="A390" s="14"/>
      <c r="B390" s="14"/>
      <c r="C390" s="13"/>
      <c r="D390" s="13"/>
      <c r="E390" s="13"/>
      <c r="F390" s="14"/>
      <c r="G390" s="11"/>
      <c r="H390" s="13"/>
      <c r="I390" s="13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>
      <c r="A391" s="14"/>
      <c r="B391" s="14"/>
      <c r="C391" s="13"/>
      <c r="D391" s="13"/>
      <c r="E391" s="13"/>
      <c r="F391" s="14"/>
      <c r="G391" s="11"/>
      <c r="H391" s="13"/>
      <c r="I391" s="13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>
      <c r="A392" s="14"/>
      <c r="B392" s="14"/>
      <c r="C392" s="13"/>
      <c r="D392" s="13"/>
      <c r="E392" s="13"/>
      <c r="F392" s="14"/>
      <c r="G392" s="11"/>
      <c r="H392" s="13"/>
      <c r="I392" s="13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>
      <c r="A393" s="14"/>
      <c r="B393" s="14"/>
      <c r="C393" s="13"/>
      <c r="D393" s="13"/>
      <c r="E393" s="13"/>
      <c r="F393" s="14"/>
      <c r="G393" s="11"/>
      <c r="H393" s="13"/>
      <c r="I393" s="13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>
      <c r="A394" s="14"/>
      <c r="B394" s="14"/>
      <c r="C394" s="13"/>
      <c r="D394" s="13"/>
      <c r="E394" s="13"/>
      <c r="F394" s="14"/>
      <c r="G394" s="11"/>
      <c r="H394" s="13"/>
      <c r="I394" s="13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>
      <c r="A395" s="14"/>
      <c r="B395" s="14"/>
      <c r="C395" s="13"/>
      <c r="D395" s="13"/>
      <c r="E395" s="13"/>
      <c r="F395" s="14"/>
      <c r="G395" s="11"/>
      <c r="H395" s="13"/>
      <c r="I395" s="13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>
      <c r="A396" s="14"/>
      <c r="B396" s="14"/>
      <c r="C396" s="13"/>
      <c r="D396" s="13"/>
      <c r="E396" s="13"/>
      <c r="F396" s="14"/>
      <c r="G396" s="11"/>
      <c r="H396" s="13"/>
      <c r="I396" s="13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>
      <c r="A397" s="14"/>
      <c r="B397" s="14"/>
      <c r="C397" s="13"/>
      <c r="D397" s="13"/>
      <c r="E397" s="13"/>
      <c r="F397" s="14"/>
      <c r="G397" s="11"/>
      <c r="H397" s="13"/>
      <c r="I397" s="13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>
      <c r="A398" s="14"/>
      <c r="B398" s="14"/>
      <c r="C398" s="13"/>
      <c r="D398" s="13"/>
      <c r="E398" s="13"/>
      <c r="F398" s="14"/>
      <c r="G398" s="11"/>
      <c r="H398" s="13"/>
      <c r="I398" s="13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>
      <c r="A399" s="14"/>
      <c r="B399" s="14"/>
      <c r="C399" s="13"/>
      <c r="D399" s="13"/>
      <c r="E399" s="13"/>
      <c r="F399" s="14"/>
      <c r="G399" s="11"/>
      <c r="H399" s="13"/>
      <c r="I399" s="13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>
      <c r="A400" s="14"/>
      <c r="B400" s="14"/>
      <c r="C400" s="13"/>
      <c r="D400" s="13"/>
      <c r="E400" s="13"/>
      <c r="F400" s="14"/>
      <c r="G400" s="11"/>
      <c r="H400" s="13"/>
      <c r="I400" s="13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>
      <c r="A401" s="14"/>
      <c r="B401" s="14"/>
      <c r="C401" s="13"/>
      <c r="D401" s="13"/>
      <c r="E401" s="13"/>
      <c r="F401" s="14"/>
      <c r="G401" s="11"/>
      <c r="H401" s="13"/>
      <c r="I401" s="13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>
      <c r="A402" s="14"/>
      <c r="B402" s="14"/>
      <c r="C402" s="13"/>
      <c r="D402" s="13"/>
      <c r="E402" s="13"/>
      <c r="F402" s="14"/>
      <c r="G402" s="11"/>
      <c r="H402" s="13"/>
      <c r="I402" s="13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>
      <c r="A403" s="14"/>
      <c r="B403" s="14"/>
      <c r="C403" s="13"/>
      <c r="D403" s="13"/>
      <c r="E403" s="13"/>
      <c r="F403" s="14"/>
      <c r="G403" s="11"/>
      <c r="H403" s="13"/>
      <c r="I403" s="13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>
      <c r="A404" s="14"/>
      <c r="B404" s="14"/>
      <c r="C404" s="13"/>
      <c r="D404" s="13"/>
      <c r="E404" s="13"/>
      <c r="F404" s="14"/>
      <c r="G404" s="11"/>
      <c r="H404" s="13"/>
      <c r="I404" s="13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>
      <c r="A405" s="14"/>
      <c r="B405" s="14"/>
      <c r="C405" s="13"/>
      <c r="D405" s="13"/>
      <c r="E405" s="13"/>
      <c r="F405" s="14"/>
      <c r="G405" s="11"/>
      <c r="H405" s="13"/>
      <c r="I405" s="13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>
      <c r="A406" s="14"/>
      <c r="B406" s="14"/>
      <c r="C406" s="13"/>
      <c r="D406" s="13"/>
      <c r="E406" s="13"/>
      <c r="F406" s="14"/>
      <c r="G406" s="11"/>
      <c r="H406" s="13"/>
      <c r="I406" s="13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>
      <c r="A407" s="14"/>
      <c r="B407" s="14"/>
      <c r="C407" s="13"/>
      <c r="D407" s="13"/>
      <c r="E407" s="13"/>
      <c r="F407" s="14"/>
      <c r="G407" s="11"/>
      <c r="H407" s="13"/>
      <c r="I407" s="13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>
      <c r="A408" s="14"/>
      <c r="B408" s="14"/>
      <c r="C408" s="13"/>
      <c r="D408" s="13"/>
      <c r="E408" s="13"/>
      <c r="F408" s="14"/>
      <c r="G408" s="11"/>
      <c r="H408" s="13"/>
      <c r="I408" s="13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>
      <c r="A409" s="14"/>
      <c r="B409" s="14"/>
      <c r="C409" s="13"/>
      <c r="D409" s="13"/>
      <c r="E409" s="13"/>
      <c r="F409" s="14"/>
      <c r="G409" s="11"/>
      <c r="H409" s="13"/>
      <c r="I409" s="13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>
      <c r="A410" s="14"/>
      <c r="B410" s="14"/>
      <c r="C410" s="13"/>
      <c r="D410" s="13"/>
      <c r="E410" s="13"/>
      <c r="F410" s="14"/>
      <c r="G410" s="11"/>
      <c r="H410" s="13"/>
      <c r="I410" s="13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>
      <c r="A411" s="14"/>
      <c r="B411" s="14"/>
      <c r="C411" s="13"/>
      <c r="D411" s="13"/>
      <c r="E411" s="13"/>
      <c r="F411" s="14"/>
      <c r="G411" s="11"/>
      <c r="H411" s="13"/>
      <c r="I411" s="13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>
      <c r="A412" s="14"/>
      <c r="B412" s="14"/>
      <c r="C412" s="13"/>
      <c r="D412" s="13"/>
      <c r="E412" s="13"/>
      <c r="F412" s="14"/>
      <c r="G412" s="11"/>
      <c r="H412" s="13"/>
      <c r="I412" s="13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>
      <c r="A413" s="14"/>
      <c r="B413" s="14"/>
      <c r="C413" s="13"/>
      <c r="D413" s="13"/>
      <c r="E413" s="13"/>
      <c r="F413" s="14"/>
      <c r="G413" s="11"/>
      <c r="H413" s="13"/>
      <c r="I413" s="13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>
      <c r="A414" s="14"/>
      <c r="B414" s="14"/>
      <c r="C414" s="13"/>
      <c r="D414" s="13"/>
      <c r="E414" s="13"/>
      <c r="F414" s="14"/>
      <c r="G414" s="11"/>
      <c r="H414" s="13"/>
      <c r="I414" s="13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>
      <c r="A415" s="14"/>
      <c r="B415" s="14"/>
      <c r="C415" s="13"/>
      <c r="D415" s="13"/>
      <c r="E415" s="13"/>
      <c r="F415" s="14"/>
      <c r="G415" s="11"/>
      <c r="H415" s="13"/>
      <c r="I415" s="13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>
      <c r="A416" s="14"/>
      <c r="B416" s="14"/>
      <c r="C416" s="13"/>
      <c r="D416" s="13"/>
      <c r="E416" s="13"/>
      <c r="F416" s="14"/>
      <c r="G416" s="11"/>
      <c r="H416" s="13"/>
      <c r="I416" s="13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>
      <c r="A417" s="14"/>
      <c r="B417" s="14"/>
      <c r="C417" s="13"/>
      <c r="D417" s="13"/>
      <c r="E417" s="13"/>
      <c r="F417" s="14"/>
      <c r="G417" s="11"/>
      <c r="H417" s="13"/>
      <c r="I417" s="13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>
      <c r="A418" s="14"/>
      <c r="B418" s="14"/>
      <c r="C418" s="13"/>
      <c r="D418" s="13"/>
      <c r="E418" s="13"/>
      <c r="F418" s="14"/>
      <c r="G418" s="11"/>
      <c r="H418" s="13"/>
      <c r="I418" s="13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>
      <c r="A419" s="14"/>
      <c r="B419" s="14"/>
      <c r="C419" s="13"/>
      <c r="D419" s="13"/>
      <c r="E419" s="13"/>
      <c r="F419" s="14"/>
      <c r="G419" s="11"/>
      <c r="H419" s="13"/>
      <c r="I419" s="13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>
      <c r="A420" s="14"/>
      <c r="B420" s="14"/>
      <c r="C420" s="13"/>
      <c r="D420" s="13"/>
      <c r="E420" s="13"/>
      <c r="F420" s="14"/>
      <c r="G420" s="11"/>
      <c r="H420" s="13"/>
      <c r="I420" s="13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>
      <c r="A421" s="14"/>
      <c r="B421" s="14"/>
      <c r="C421" s="13"/>
      <c r="D421" s="13"/>
      <c r="E421" s="13"/>
      <c r="F421" s="14"/>
      <c r="G421" s="11"/>
      <c r="H421" s="13"/>
      <c r="I421" s="13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>
      <c r="A422" s="14"/>
      <c r="B422" s="14"/>
      <c r="C422" s="13"/>
      <c r="D422" s="13"/>
      <c r="E422" s="13"/>
      <c r="F422" s="14"/>
      <c r="G422" s="11"/>
      <c r="H422" s="13"/>
      <c r="I422" s="13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>
      <c r="A423" s="14"/>
      <c r="B423" s="14"/>
      <c r="C423" s="13"/>
      <c r="D423" s="13"/>
      <c r="E423" s="13"/>
      <c r="F423" s="14"/>
      <c r="G423" s="11"/>
      <c r="H423" s="13"/>
      <c r="I423" s="13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>
      <c r="A424" s="14"/>
      <c r="B424" s="14"/>
      <c r="C424" s="13"/>
      <c r="D424" s="13"/>
      <c r="E424" s="13"/>
      <c r="F424" s="14"/>
      <c r="G424" s="11"/>
      <c r="H424" s="13"/>
      <c r="I424" s="13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>
      <c r="A425" s="14"/>
      <c r="B425" s="14"/>
      <c r="C425" s="13"/>
      <c r="D425" s="13"/>
      <c r="E425" s="13"/>
      <c r="F425" s="14"/>
      <c r="G425" s="11"/>
      <c r="H425" s="13"/>
      <c r="I425" s="13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>
      <c r="A426" s="14"/>
      <c r="B426" s="14"/>
      <c r="C426" s="13"/>
      <c r="D426" s="13"/>
      <c r="E426" s="13"/>
      <c r="F426" s="14"/>
      <c r="G426" s="11"/>
      <c r="H426" s="13"/>
      <c r="I426" s="13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>
      <c r="A427" s="14"/>
      <c r="B427" s="14"/>
      <c r="C427" s="13"/>
      <c r="D427" s="13"/>
      <c r="E427" s="13"/>
      <c r="F427" s="14"/>
      <c r="G427" s="11"/>
      <c r="H427" s="13"/>
      <c r="I427" s="13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>
      <c r="A428" s="14"/>
      <c r="B428" s="14"/>
      <c r="C428" s="13"/>
      <c r="D428" s="13"/>
      <c r="E428" s="13"/>
      <c r="F428" s="14"/>
      <c r="G428" s="11"/>
      <c r="H428" s="13"/>
      <c r="I428" s="13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>
      <c r="A429" s="14"/>
      <c r="B429" s="14"/>
      <c r="C429" s="13"/>
      <c r="D429" s="13"/>
      <c r="E429" s="13"/>
      <c r="F429" s="14"/>
      <c r="G429" s="11"/>
      <c r="H429" s="13"/>
      <c r="I429" s="13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>
      <c r="A430" s="14"/>
      <c r="B430" s="14"/>
      <c r="C430" s="13"/>
      <c r="D430" s="13"/>
      <c r="E430" s="13"/>
      <c r="F430" s="14"/>
      <c r="G430" s="11"/>
      <c r="H430" s="13"/>
      <c r="I430" s="13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>
      <c r="A431" s="14"/>
      <c r="B431" s="14"/>
      <c r="C431" s="13"/>
      <c r="D431" s="13"/>
      <c r="E431" s="13"/>
      <c r="F431" s="14"/>
      <c r="G431" s="11"/>
      <c r="H431" s="13"/>
      <c r="I431" s="13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>
      <c r="A432" s="14"/>
      <c r="B432" s="14"/>
      <c r="C432" s="13"/>
      <c r="D432" s="13"/>
      <c r="E432" s="13"/>
      <c r="F432" s="14"/>
      <c r="G432" s="11"/>
      <c r="H432" s="13"/>
      <c r="I432" s="13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>
      <c r="A433" s="14"/>
      <c r="B433" s="14"/>
      <c r="C433" s="13"/>
      <c r="D433" s="13"/>
      <c r="E433" s="13"/>
      <c r="F433" s="14"/>
      <c r="G433" s="11"/>
      <c r="H433" s="13"/>
      <c r="I433" s="13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>
      <c r="A434" s="14"/>
      <c r="B434" s="14"/>
      <c r="C434" s="13"/>
      <c r="D434" s="13"/>
      <c r="E434" s="13"/>
      <c r="F434" s="14"/>
      <c r="G434" s="11"/>
      <c r="H434" s="13"/>
      <c r="I434" s="13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>
      <c r="A435" s="14"/>
      <c r="B435" s="14"/>
      <c r="C435" s="13"/>
      <c r="D435" s="13"/>
      <c r="E435" s="13"/>
      <c r="F435" s="14"/>
      <c r="G435" s="11"/>
      <c r="H435" s="13"/>
      <c r="I435" s="13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>
      <c r="A436" s="14"/>
      <c r="B436" s="14"/>
      <c r="C436" s="13"/>
      <c r="D436" s="13"/>
      <c r="E436" s="13"/>
      <c r="F436" s="14"/>
      <c r="G436" s="11"/>
      <c r="H436" s="13"/>
      <c r="I436" s="13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>
      <c r="A437" s="14"/>
      <c r="B437" s="14"/>
      <c r="C437" s="13"/>
      <c r="D437" s="13"/>
      <c r="E437" s="13"/>
      <c r="F437" s="14"/>
      <c r="G437" s="11"/>
      <c r="H437" s="13"/>
      <c r="I437" s="13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>
      <c r="A438" s="14"/>
      <c r="B438" s="14"/>
      <c r="C438" s="13"/>
      <c r="D438" s="13"/>
      <c r="E438" s="13"/>
      <c r="F438" s="14"/>
      <c r="G438" s="11"/>
      <c r="H438" s="13"/>
      <c r="I438" s="13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>
      <c r="A439" s="14"/>
      <c r="B439" s="14"/>
      <c r="C439" s="13"/>
      <c r="D439" s="13"/>
      <c r="E439" s="13"/>
      <c r="F439" s="14"/>
      <c r="G439" s="11"/>
      <c r="H439" s="13"/>
      <c r="I439" s="13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>
      <c r="A440" s="14"/>
      <c r="B440" s="14"/>
      <c r="C440" s="13"/>
      <c r="D440" s="13"/>
      <c r="E440" s="13"/>
      <c r="F440" s="14"/>
      <c r="G440" s="11"/>
      <c r="H440" s="13"/>
      <c r="I440" s="13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>
      <c r="A441" s="14"/>
      <c r="B441" s="14"/>
      <c r="C441" s="13"/>
      <c r="D441" s="13"/>
      <c r="E441" s="13"/>
      <c r="F441" s="14"/>
      <c r="G441" s="11"/>
      <c r="H441" s="13"/>
      <c r="I441" s="13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>
      <c r="A442" s="14"/>
      <c r="B442" s="14"/>
      <c r="C442" s="13"/>
      <c r="D442" s="13"/>
      <c r="E442" s="13"/>
      <c r="F442" s="14"/>
      <c r="G442" s="11"/>
      <c r="H442" s="13"/>
      <c r="I442" s="13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>
      <c r="A443" s="14"/>
      <c r="B443" s="14"/>
      <c r="C443" s="13"/>
      <c r="D443" s="13"/>
      <c r="E443" s="13"/>
      <c r="F443" s="14"/>
      <c r="G443" s="11"/>
      <c r="H443" s="13"/>
      <c r="I443" s="13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>
      <c r="A444" s="14"/>
      <c r="B444" s="14"/>
      <c r="C444" s="13"/>
      <c r="D444" s="13"/>
      <c r="E444" s="13"/>
      <c r="F444" s="14"/>
      <c r="G444" s="11"/>
      <c r="H444" s="13"/>
      <c r="I444" s="13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>
      <c r="A445" s="14"/>
      <c r="B445" s="14"/>
      <c r="C445" s="13"/>
      <c r="D445" s="13"/>
      <c r="E445" s="13"/>
      <c r="F445" s="14"/>
      <c r="G445" s="11"/>
      <c r="H445" s="13"/>
      <c r="I445" s="13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>
      <c r="A446" s="14"/>
      <c r="B446" s="14"/>
      <c r="C446" s="13"/>
      <c r="D446" s="13"/>
      <c r="E446" s="13"/>
      <c r="F446" s="14"/>
      <c r="G446" s="11"/>
      <c r="H446" s="13"/>
      <c r="I446" s="13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>
      <c r="A447" s="14"/>
      <c r="B447" s="14"/>
      <c r="C447" s="13"/>
      <c r="D447" s="13"/>
      <c r="E447" s="13"/>
      <c r="F447" s="14"/>
      <c r="G447" s="11"/>
      <c r="H447" s="13"/>
      <c r="I447" s="13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>
      <c r="A448" s="14"/>
      <c r="B448" s="14"/>
      <c r="C448" s="13"/>
      <c r="D448" s="13"/>
      <c r="E448" s="13"/>
      <c r="F448" s="14"/>
      <c r="G448" s="11"/>
      <c r="H448" s="13"/>
      <c r="I448" s="13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>
      <c r="A449" s="14"/>
      <c r="B449" s="14"/>
      <c r="C449" s="13"/>
      <c r="D449" s="13"/>
      <c r="E449" s="13"/>
      <c r="F449" s="14"/>
      <c r="G449" s="11"/>
      <c r="H449" s="13"/>
      <c r="I449" s="13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2.88"/>
    <col customWidth="1" min="3" max="3" width="25.38"/>
    <col customWidth="1" min="4" max="4" width="20.5"/>
  </cols>
  <sheetData>
    <row r="1">
      <c r="A1" s="15" t="s">
        <v>110</v>
      </c>
      <c r="B1" s="15" t="s">
        <v>111</v>
      </c>
      <c r="C1" s="15" t="s">
        <v>112</v>
      </c>
      <c r="D1" s="15" t="s">
        <v>113</v>
      </c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>
        <v>45612.0653480787</v>
      </c>
      <c r="B2" s="19" t="s">
        <v>114</v>
      </c>
      <c r="C2" s="19" t="s">
        <v>115</v>
      </c>
      <c r="D2" s="20" t="s">
        <v>116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8">
        <v>45612.067718645834</v>
      </c>
      <c r="B3" s="19" t="s">
        <v>117</v>
      </c>
      <c r="C3" s="19" t="s">
        <v>118</v>
      </c>
      <c r="D3" s="20" t="s">
        <v>116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8">
        <v>45612.067726469904</v>
      </c>
      <c r="B4" s="19" t="s">
        <v>119</v>
      </c>
      <c r="C4" s="19" t="s">
        <v>118</v>
      </c>
      <c r="D4" s="20" t="s">
        <v>116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8">
        <v>45612.06774571759</v>
      </c>
      <c r="B5" s="19" t="s">
        <v>120</v>
      </c>
      <c r="C5" s="19" t="s">
        <v>121</v>
      </c>
      <c r="D5" s="20" t="s">
        <v>116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8">
        <v>45612.067757083336</v>
      </c>
      <c r="B6" s="19" t="s">
        <v>122</v>
      </c>
      <c r="C6" s="19" t="s">
        <v>123</v>
      </c>
      <c r="D6" s="20" t="s">
        <v>116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8">
        <v>45612.0677969213</v>
      </c>
      <c r="B7" s="19" t="s">
        <v>124</v>
      </c>
      <c r="C7" s="19" t="s">
        <v>123</v>
      </c>
      <c r="D7" s="20" t="s">
        <v>116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8">
        <v>45612.06781150463</v>
      </c>
      <c r="B8" s="19" t="s">
        <v>125</v>
      </c>
      <c r="C8" s="19" t="s">
        <v>121</v>
      </c>
      <c r="D8" s="20" t="s">
        <v>116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8">
        <v>45612.0682628588</v>
      </c>
      <c r="B9" s="19" t="s">
        <v>126</v>
      </c>
      <c r="C9" s="19" t="s">
        <v>127</v>
      </c>
      <c r="D9" s="20" t="s">
        <v>116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8">
        <v>45612.068282465276</v>
      </c>
      <c r="B10" s="19" t="s">
        <v>128</v>
      </c>
      <c r="C10" s="19" t="s">
        <v>129</v>
      </c>
      <c r="D10" s="20" t="s">
        <v>116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8">
        <v>45612.06829361111</v>
      </c>
      <c r="B11" s="19" t="s">
        <v>130</v>
      </c>
      <c r="C11" s="19" t="s">
        <v>129</v>
      </c>
      <c r="D11" s="20" t="s">
        <v>116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8">
        <v>45612.06830409722</v>
      </c>
      <c r="B12" s="19" t="s">
        <v>131</v>
      </c>
      <c r="C12" s="19" t="s">
        <v>127</v>
      </c>
      <c r="D12" s="20" t="s">
        <v>116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8">
        <v>45612.07310042824</v>
      </c>
      <c r="B13" s="19" t="s">
        <v>132</v>
      </c>
      <c r="C13" s="19" t="s">
        <v>133</v>
      </c>
      <c r="D13" s="20" t="s">
        <v>116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8">
        <v>45612.07310778935</v>
      </c>
      <c r="B14" s="19" t="s">
        <v>134</v>
      </c>
      <c r="C14" s="19" t="s">
        <v>135</v>
      </c>
      <c r="D14" s="20" t="s">
        <v>116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8">
        <v>45612.07601872685</v>
      </c>
      <c r="B15" s="19" t="s">
        <v>136</v>
      </c>
      <c r="C15" s="19" t="s">
        <v>137</v>
      </c>
      <c r="D15" s="20" t="s">
        <v>116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8">
        <v>45612.07606424768</v>
      </c>
      <c r="B16" s="19" t="s">
        <v>138</v>
      </c>
      <c r="C16" s="19" t="s">
        <v>139</v>
      </c>
      <c r="D16" s="20" t="s">
        <v>116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8">
        <v>45612.07611498843</v>
      </c>
      <c r="B17" s="19" t="s">
        <v>140</v>
      </c>
      <c r="C17" s="19" t="s">
        <v>141</v>
      </c>
      <c r="D17" s="20" t="s">
        <v>116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8">
        <v>45612.07615072917</v>
      </c>
      <c r="B18" s="19" t="s">
        <v>142</v>
      </c>
      <c r="C18" s="19" t="s">
        <v>143</v>
      </c>
      <c r="D18" s="20" t="s">
        <v>116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8">
        <v>45612.07617303241</v>
      </c>
      <c r="B19" s="19" t="s">
        <v>144</v>
      </c>
      <c r="C19" s="19" t="s">
        <v>145</v>
      </c>
      <c r="D19" s="20" t="s">
        <v>116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8">
        <v>45622.16607407408</v>
      </c>
      <c r="B20" s="19" t="s">
        <v>146</v>
      </c>
      <c r="C20" s="19" t="s">
        <v>147</v>
      </c>
      <c r="D20" s="20" t="s">
        <v>116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8"/>
      <c r="B21" s="19"/>
      <c r="C21" s="19"/>
      <c r="D21" s="20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8"/>
      <c r="B22" s="19"/>
      <c r="C22" s="19"/>
      <c r="D22" s="20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8"/>
      <c r="B23" s="19"/>
      <c r="C23" s="19"/>
      <c r="D23" s="20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8"/>
      <c r="B24" s="19"/>
      <c r="C24" s="19"/>
      <c r="D24" s="19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8"/>
      <c r="B25" s="19"/>
      <c r="C25" s="19"/>
      <c r="D25" s="19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8"/>
      <c r="B26" s="19"/>
      <c r="C26" s="19"/>
      <c r="D26" s="19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8"/>
      <c r="B27" s="19"/>
      <c r="C27" s="19"/>
      <c r="D27" s="19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8"/>
      <c r="B28" s="19"/>
      <c r="C28" s="19"/>
      <c r="D28" s="19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8"/>
      <c r="B29" s="19"/>
      <c r="C29" s="19"/>
      <c r="D29" s="19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1"/>
      <c r="B30" s="22"/>
      <c r="C30" s="22"/>
      <c r="D30" s="22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8"/>
      <c r="B31" s="19"/>
      <c r="C31" s="19"/>
      <c r="D31" s="19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8"/>
      <c r="B32" s="19"/>
      <c r="C32" s="19"/>
      <c r="D32" s="19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8"/>
      <c r="B33" s="19"/>
      <c r="C33" s="19"/>
      <c r="D33" s="19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8"/>
      <c r="B34" s="19"/>
      <c r="C34" s="19"/>
      <c r="D34" s="19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8"/>
      <c r="B35" s="19"/>
      <c r="C35" s="19"/>
      <c r="D35" s="19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8"/>
      <c r="B36" s="19"/>
      <c r="C36" s="19"/>
      <c r="D36" s="19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8"/>
      <c r="B37" s="19"/>
      <c r="C37" s="19"/>
      <c r="D37" s="19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8"/>
      <c r="B38" s="19"/>
      <c r="C38" s="19"/>
      <c r="D38" s="19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8"/>
      <c r="B39" s="19"/>
      <c r="C39" s="19"/>
      <c r="D39" s="19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8"/>
      <c r="B40" s="19"/>
      <c r="C40" s="19"/>
      <c r="D40" s="19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8"/>
      <c r="B41" s="19"/>
      <c r="C41" s="19"/>
      <c r="D41" s="19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8"/>
      <c r="B42" s="19"/>
      <c r="C42" s="19"/>
      <c r="D42" s="19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8"/>
      <c r="B43" s="19"/>
      <c r="C43" s="19"/>
      <c r="D43" s="19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8"/>
      <c r="B44" s="19"/>
      <c r="C44" s="19"/>
      <c r="D44" s="19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8"/>
      <c r="B45" s="19"/>
      <c r="C45" s="19"/>
      <c r="D45" s="19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8"/>
      <c r="B46" s="19"/>
      <c r="C46" s="19"/>
      <c r="D46" s="19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8"/>
      <c r="B47" s="19"/>
      <c r="C47" s="19"/>
      <c r="D47" s="19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8"/>
      <c r="B48" s="19"/>
      <c r="C48" s="19"/>
      <c r="D48" s="19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8"/>
      <c r="B49" s="19"/>
      <c r="C49" s="19"/>
      <c r="D49" s="19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8"/>
      <c r="B50" s="19"/>
      <c r="C50" s="19"/>
      <c r="D50" s="19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8"/>
      <c r="B51" s="19"/>
      <c r="C51" s="19"/>
      <c r="D51" s="19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8"/>
      <c r="B52" s="19"/>
      <c r="C52" s="19"/>
      <c r="D52" s="19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8"/>
      <c r="B53" s="19"/>
      <c r="C53" s="19"/>
      <c r="D53" s="19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8"/>
      <c r="B54" s="19"/>
      <c r="C54" s="19"/>
      <c r="D54" s="19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8"/>
      <c r="B55" s="19"/>
      <c r="C55" s="19"/>
      <c r="D55" s="19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8"/>
      <c r="B56" s="19"/>
      <c r="C56" s="19"/>
      <c r="D56" s="19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8"/>
      <c r="B57" s="19"/>
      <c r="C57" s="19"/>
      <c r="D57" s="19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8"/>
      <c r="B58" s="19"/>
      <c r="C58" s="19"/>
      <c r="D58" s="19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8"/>
      <c r="B59" s="19"/>
      <c r="C59" s="19"/>
      <c r="D59" s="19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8"/>
      <c r="B60" s="19"/>
      <c r="C60" s="19"/>
      <c r="D60" s="19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8"/>
      <c r="B61" s="19"/>
      <c r="C61" s="19"/>
      <c r="D61" s="19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8"/>
      <c r="B62" s="19"/>
      <c r="C62" s="19"/>
      <c r="D62" s="19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8"/>
      <c r="B63" s="19"/>
      <c r="C63" s="19"/>
      <c r="D63" s="19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8"/>
      <c r="B64" s="19"/>
      <c r="C64" s="19"/>
      <c r="D64" s="19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8"/>
      <c r="B65" s="19"/>
      <c r="C65" s="19"/>
      <c r="D65" s="19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8"/>
      <c r="B66" s="19"/>
      <c r="C66" s="19"/>
      <c r="D66" s="19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8"/>
      <c r="B71" s="19"/>
      <c r="C71" s="19"/>
      <c r="D71" s="19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8"/>
      <c r="B72" s="19"/>
      <c r="C72" s="19"/>
      <c r="D72" s="19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8"/>
      <c r="B73" s="19"/>
      <c r="C73" s="19"/>
      <c r="D73" s="19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8"/>
      <c r="B74" s="19"/>
      <c r="C74" s="19"/>
      <c r="D74" s="19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8"/>
      <c r="B75" s="19"/>
      <c r="C75" s="19"/>
      <c r="D75" s="19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8"/>
      <c r="B76" s="19"/>
      <c r="C76" s="19"/>
      <c r="D76" s="19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8"/>
      <c r="B77" s="19"/>
      <c r="C77" s="19"/>
      <c r="D77" s="19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8"/>
      <c r="B78" s="19"/>
      <c r="C78" s="19"/>
      <c r="D78" s="19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8"/>
      <c r="B79" s="19"/>
      <c r="C79" s="19"/>
      <c r="D79" s="19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8"/>
      <c r="B80" s="19"/>
      <c r="C80" s="19"/>
      <c r="D80" s="19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8"/>
      <c r="B81" s="19"/>
      <c r="C81" s="19"/>
      <c r="D81" s="19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8"/>
      <c r="B82" s="19"/>
      <c r="C82" s="19"/>
      <c r="D82" s="19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8"/>
      <c r="B83" s="19"/>
      <c r="C83" s="19"/>
      <c r="D83" s="19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8"/>
      <c r="B84" s="19"/>
      <c r="C84" s="19"/>
      <c r="D84" s="19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8"/>
      <c r="B85" s="19"/>
      <c r="C85" s="19"/>
      <c r="D85" s="19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8"/>
      <c r="B86" s="19"/>
      <c r="C86" s="19"/>
      <c r="D86" s="19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8"/>
      <c r="B87" s="19"/>
      <c r="C87" s="19"/>
      <c r="D87" s="19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8"/>
      <c r="B88" s="19"/>
      <c r="C88" s="19"/>
      <c r="D88" s="19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8"/>
      <c r="B89" s="19"/>
      <c r="C89" s="19"/>
      <c r="D89" s="19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8"/>
      <c r="B90" s="19"/>
      <c r="C90" s="19"/>
      <c r="D90" s="19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8"/>
      <c r="B91" s="19"/>
      <c r="C91" s="19"/>
      <c r="D91" s="19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8"/>
      <c r="B92" s="19"/>
      <c r="C92" s="19"/>
      <c r="D92" s="19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8"/>
      <c r="B93" s="19"/>
      <c r="C93" s="19"/>
      <c r="D93" s="19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8"/>
      <c r="B94" s="19"/>
      <c r="C94" s="19"/>
      <c r="D94" s="19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8"/>
      <c r="B95" s="19"/>
      <c r="C95" s="19"/>
      <c r="D95" s="19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8"/>
      <c r="B96" s="19"/>
      <c r="C96" s="19"/>
      <c r="D96" s="19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8"/>
      <c r="B97" s="19"/>
      <c r="C97" s="19"/>
      <c r="D97" s="19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8"/>
      <c r="B98" s="19"/>
      <c r="C98" s="19"/>
      <c r="D98" s="19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8"/>
      <c r="B99" s="19"/>
      <c r="C99" s="19"/>
      <c r="D99" s="19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8"/>
      <c r="B100" s="19"/>
      <c r="C100" s="19"/>
      <c r="D100" s="19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8"/>
      <c r="B101" s="19"/>
      <c r="C101" s="19"/>
      <c r="D101" s="19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8"/>
      <c r="B102" s="19"/>
      <c r="C102" s="19"/>
      <c r="D102" s="19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8"/>
      <c r="B103" s="19"/>
      <c r="C103" s="19"/>
      <c r="D103" s="19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8"/>
      <c r="B104" s="19"/>
      <c r="C104" s="19"/>
      <c r="D104" s="19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8"/>
      <c r="B105" s="19"/>
      <c r="C105" s="19"/>
      <c r="D105" s="19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8"/>
      <c r="B106" s="19"/>
      <c r="C106" s="19"/>
      <c r="D106" s="19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8"/>
      <c r="B107" s="19"/>
      <c r="C107" s="19"/>
      <c r="D107" s="19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8"/>
      <c r="B108" s="19"/>
      <c r="C108" s="19"/>
      <c r="D108" s="19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8"/>
      <c r="B109" s="19"/>
      <c r="C109" s="19"/>
      <c r="D109" s="19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8"/>
      <c r="B110" s="19"/>
      <c r="C110" s="19"/>
      <c r="D110" s="19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8"/>
      <c r="B111" s="19"/>
      <c r="C111" s="19"/>
      <c r="D111" s="19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8"/>
      <c r="B112" s="19"/>
      <c r="C112" s="19"/>
      <c r="D112" s="19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8"/>
      <c r="B113" s="19"/>
      <c r="C113" s="19"/>
      <c r="D113" s="19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8"/>
      <c r="B114" s="19"/>
      <c r="C114" s="19"/>
      <c r="D114" s="19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8"/>
      <c r="B115" s="19"/>
      <c r="C115" s="19"/>
      <c r="D115" s="19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8"/>
      <c r="B116" s="19"/>
      <c r="C116" s="19"/>
      <c r="D116" s="19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8"/>
      <c r="B117" s="19"/>
      <c r="C117" s="19"/>
      <c r="D117" s="19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8"/>
      <c r="B118" s="19"/>
      <c r="C118" s="19"/>
      <c r="D118" s="19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8"/>
      <c r="B119" s="19"/>
      <c r="C119" s="19"/>
      <c r="D119" s="19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8"/>
      <c r="B120" s="19"/>
      <c r="C120" s="19"/>
      <c r="D120" s="19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8"/>
      <c r="B121" s="19"/>
      <c r="C121" s="19"/>
      <c r="D121" s="19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8"/>
      <c r="B122" s="19"/>
      <c r="C122" s="19"/>
      <c r="D122" s="19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8"/>
      <c r="B123" s="19"/>
      <c r="C123" s="19"/>
      <c r="D123" s="19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8"/>
      <c r="B124" s="19"/>
      <c r="C124" s="19"/>
      <c r="D124" s="19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8"/>
      <c r="B125" s="19"/>
      <c r="C125" s="19"/>
      <c r="D125" s="19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8"/>
      <c r="B126" s="19"/>
      <c r="C126" s="19"/>
      <c r="D126" s="19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8"/>
      <c r="B127" s="19"/>
      <c r="C127" s="19"/>
      <c r="D127" s="19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8"/>
      <c r="B128" s="19"/>
      <c r="C128" s="19"/>
      <c r="D128" s="19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8"/>
      <c r="B129" s="19"/>
      <c r="C129" s="19"/>
      <c r="D129" s="19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8"/>
      <c r="B130" s="19"/>
      <c r="C130" s="19"/>
      <c r="D130" s="19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8"/>
      <c r="B131" s="19"/>
      <c r="C131" s="19"/>
      <c r="D131" s="19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8"/>
      <c r="B132" s="19"/>
      <c r="C132" s="19"/>
      <c r="D132" s="19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8"/>
      <c r="B133" s="19"/>
      <c r="C133" s="19"/>
      <c r="D133" s="19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8"/>
      <c r="B134" s="19"/>
      <c r="C134" s="19"/>
      <c r="D134" s="19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8"/>
      <c r="B135" s="19"/>
      <c r="C135" s="19"/>
      <c r="D135" s="19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8"/>
      <c r="B136" s="19"/>
      <c r="C136" s="19"/>
      <c r="D136" s="19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8"/>
      <c r="B137" s="19"/>
      <c r="C137" s="19"/>
      <c r="D137" s="19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8"/>
      <c r="B138" s="19"/>
      <c r="C138" s="19"/>
      <c r="D138" s="19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8"/>
      <c r="B139" s="19"/>
      <c r="C139" s="19"/>
      <c r="D139" s="19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8"/>
      <c r="B140" s="19"/>
      <c r="C140" s="19"/>
      <c r="D140" s="19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8"/>
      <c r="B141" s="19"/>
      <c r="C141" s="19"/>
      <c r="D141" s="19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8"/>
      <c r="B142" s="19"/>
      <c r="C142" s="19"/>
      <c r="D142" s="19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8"/>
      <c r="B143" s="19"/>
      <c r="C143" s="19"/>
      <c r="D143" s="19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8"/>
      <c r="B144" s="19"/>
      <c r="C144" s="19"/>
      <c r="D144" s="19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8"/>
      <c r="B145" s="19"/>
      <c r="C145" s="19"/>
      <c r="D145" s="19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8"/>
      <c r="B146" s="19"/>
      <c r="C146" s="19"/>
      <c r="D146" s="19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8"/>
      <c r="B147" s="19"/>
      <c r="C147" s="19"/>
      <c r="D147" s="19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8"/>
      <c r="B148" s="19"/>
      <c r="C148" s="19"/>
      <c r="D148" s="19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8"/>
      <c r="B149" s="19"/>
      <c r="C149" s="19"/>
      <c r="D149" s="19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8"/>
      <c r="B150" s="19"/>
      <c r="C150" s="19"/>
      <c r="D150" s="19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8"/>
      <c r="B151" s="19"/>
      <c r="C151" s="19"/>
      <c r="D151" s="19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8"/>
      <c r="B152" s="19"/>
      <c r="C152" s="19"/>
      <c r="D152" s="19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8"/>
      <c r="B153" s="19"/>
      <c r="C153" s="19"/>
      <c r="D153" s="19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8"/>
      <c r="B154" s="19"/>
      <c r="C154" s="19"/>
      <c r="D154" s="19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8"/>
      <c r="B155" s="19"/>
      <c r="C155" s="19"/>
      <c r="D155" s="19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8"/>
      <c r="B156" s="19"/>
      <c r="C156" s="19"/>
      <c r="D156" s="19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8"/>
      <c r="B157" s="19"/>
      <c r="C157" s="19"/>
      <c r="D157" s="19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8"/>
      <c r="B158" s="19"/>
      <c r="C158" s="19"/>
      <c r="D158" s="19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8"/>
      <c r="B159" s="19"/>
      <c r="C159" s="19"/>
      <c r="D159" s="19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8"/>
      <c r="B160" s="19"/>
      <c r="C160" s="19"/>
      <c r="D160" s="19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8"/>
      <c r="B161" s="19"/>
      <c r="C161" s="19"/>
      <c r="D161" s="19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8"/>
      <c r="B162" s="19"/>
      <c r="C162" s="19"/>
      <c r="D162" s="19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8"/>
      <c r="B163" s="19"/>
      <c r="C163" s="19"/>
      <c r="D163" s="19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8"/>
      <c r="B164" s="19"/>
      <c r="C164" s="19"/>
      <c r="D164" s="19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8"/>
      <c r="B165" s="19"/>
      <c r="C165" s="19"/>
      <c r="D165" s="19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8"/>
      <c r="B166" s="19"/>
      <c r="C166" s="19"/>
      <c r="D166" s="19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8"/>
      <c r="B167" s="19"/>
      <c r="C167" s="19"/>
      <c r="D167" s="19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8"/>
      <c r="B168" s="19"/>
      <c r="C168" s="19"/>
      <c r="D168" s="19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8"/>
      <c r="B169" s="19"/>
      <c r="C169" s="19"/>
      <c r="D169" s="19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8"/>
      <c r="B170" s="19"/>
      <c r="C170" s="19"/>
      <c r="D170" s="19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8"/>
      <c r="B171" s="19"/>
      <c r="C171" s="19"/>
      <c r="D171" s="19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8"/>
      <c r="B172" s="19"/>
      <c r="C172" s="19"/>
      <c r="D172" s="19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8"/>
      <c r="B173" s="19"/>
      <c r="C173" s="19"/>
      <c r="D173" s="19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8"/>
      <c r="B174" s="19"/>
      <c r="C174" s="19"/>
      <c r="D174" s="19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8"/>
      <c r="B175" s="19"/>
      <c r="C175" s="19"/>
      <c r="D175" s="19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8"/>
      <c r="B176" s="19"/>
      <c r="C176" s="19"/>
      <c r="D176" s="19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8"/>
      <c r="B177" s="19"/>
      <c r="C177" s="19"/>
      <c r="D177" s="19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8"/>
      <c r="B178" s="19"/>
      <c r="C178" s="19"/>
      <c r="D178" s="19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8"/>
      <c r="B179" s="19"/>
      <c r="C179" s="19"/>
      <c r="D179" s="19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8"/>
      <c r="B180" s="19"/>
      <c r="C180" s="19"/>
      <c r="D180" s="19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8"/>
      <c r="B181" s="19"/>
      <c r="C181" s="19"/>
      <c r="D181" s="19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8"/>
      <c r="B182" s="19"/>
      <c r="C182" s="19"/>
      <c r="D182" s="19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8"/>
      <c r="B183" s="19"/>
      <c r="C183" s="19"/>
      <c r="D183" s="19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8"/>
      <c r="B185" s="19"/>
      <c r="C185" s="19"/>
      <c r="D185" s="19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8"/>
      <c r="B186" s="19"/>
      <c r="C186" s="19"/>
      <c r="D186" s="19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8"/>
      <c r="B187" s="19"/>
      <c r="C187" s="19"/>
      <c r="D187" s="19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8"/>
      <c r="B188" s="19"/>
      <c r="C188" s="19"/>
      <c r="D188" s="19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8"/>
      <c r="B189" s="19"/>
      <c r="C189" s="19"/>
      <c r="D189" s="19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8"/>
      <c r="B190" s="19"/>
      <c r="C190" s="19"/>
      <c r="D190" s="19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8"/>
      <c r="B191" s="19"/>
      <c r="C191" s="19"/>
      <c r="D191" s="19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8"/>
      <c r="B192" s="19"/>
      <c r="C192" s="19"/>
      <c r="D192" s="19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8"/>
      <c r="B193" s="19"/>
      <c r="C193" s="19"/>
      <c r="D193" s="19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8"/>
      <c r="B194" s="19"/>
      <c r="C194" s="19"/>
      <c r="D194" s="19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8"/>
      <c r="B195" s="19"/>
      <c r="C195" s="19"/>
      <c r="D195" s="19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8"/>
      <c r="B196" s="19"/>
      <c r="C196" s="19"/>
      <c r="D196" s="19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8"/>
      <c r="B197" s="19"/>
      <c r="C197" s="19"/>
      <c r="D197" s="19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8"/>
      <c r="B198" s="19"/>
      <c r="C198" s="19"/>
      <c r="D198" s="19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8"/>
      <c r="B199" s="19"/>
      <c r="C199" s="19"/>
      <c r="D199" s="19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8"/>
      <c r="B200" s="19"/>
      <c r="C200" s="19"/>
      <c r="D200" s="19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8"/>
      <c r="B201" s="19"/>
      <c r="C201" s="19"/>
      <c r="D201" s="19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8"/>
      <c r="B202" s="19"/>
      <c r="C202" s="19"/>
      <c r="D202" s="19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8"/>
      <c r="B203" s="19"/>
      <c r="C203" s="19"/>
      <c r="D203" s="19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8"/>
      <c r="B204" s="19"/>
      <c r="C204" s="19"/>
      <c r="D204" s="19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8"/>
      <c r="B205" s="19"/>
      <c r="C205" s="19"/>
      <c r="D205" s="19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8"/>
      <c r="B206" s="19"/>
      <c r="C206" s="19"/>
      <c r="D206" s="19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8"/>
      <c r="B207" s="19"/>
      <c r="C207" s="19"/>
      <c r="D207" s="19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8"/>
      <c r="B208" s="19"/>
      <c r="C208" s="19"/>
      <c r="D208" s="19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8"/>
      <c r="B209" s="19"/>
      <c r="C209" s="19"/>
      <c r="D209" s="19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8"/>
      <c r="B210" s="19"/>
      <c r="C210" s="19"/>
      <c r="D210" s="19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8"/>
      <c r="B211" s="19"/>
      <c r="C211" s="19"/>
      <c r="D211" s="19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8"/>
      <c r="B212" s="19"/>
      <c r="C212" s="19"/>
      <c r="D212" s="19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8"/>
      <c r="B213" s="19"/>
      <c r="C213" s="19"/>
      <c r="D213" s="19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8"/>
      <c r="B214" s="19"/>
      <c r="C214" s="19"/>
      <c r="D214" s="19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8"/>
      <c r="B215" s="19"/>
      <c r="C215" s="19"/>
      <c r="D215" s="19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8"/>
      <c r="B216" s="19"/>
      <c r="C216" s="19"/>
      <c r="D216" s="19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3" max="3" width="29.5"/>
    <col customWidth="1" min="4" max="4" width="25.0"/>
    <col customWidth="1" min="5" max="5" width="10.25"/>
    <col customWidth="1" min="6" max="6" width="19.38"/>
  </cols>
  <sheetData>
    <row r="1">
      <c r="A1" s="3" t="s">
        <v>0</v>
      </c>
      <c r="B1" s="3" t="s">
        <v>2</v>
      </c>
      <c r="C1" s="3" t="s">
        <v>3</v>
      </c>
      <c r="D1" s="2" t="s">
        <v>4</v>
      </c>
      <c r="E1" s="3" t="s">
        <v>148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3" t="str">
        <f>ProductSales!A2</f>
        <v>UCW1</v>
      </c>
      <c r="B2" s="23" t="str">
        <f>VLOOKUP(A2, ProductSales!A:F, 3, FALSE)</f>
        <v>Synthetic Bonfire Grill</v>
      </c>
      <c r="C2" s="11" t="str">
        <f>VLOOKUP(A2, ProductSales!A:F, 4, FALSE)</f>
        <v>Utility Devices</v>
      </c>
      <c r="D2" s="11" t="str">
        <f>VLOOKUP(A2, ProductSales!A:F, 5, FALSE)</f>
        <v>Cookware</v>
      </c>
      <c r="E2" s="24">
        <f>VLOOKUP(A2, ProductSales!A:F, 6, FALSE)</f>
        <v>40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3" t="str">
        <f>ProductSales!A3</f>
        <v>HL1</v>
      </c>
      <c r="B3" s="23" t="str">
        <f>VLOOKUP(A3, ProductSales!A:F, 3, FALSE)</f>
        <v>Solar-Powered Table Lamp</v>
      </c>
      <c r="C3" s="11" t="str">
        <f>VLOOKUP(A3, ProductSales!A:F, 4, FALSE)</f>
        <v>Home Gadgets</v>
      </c>
      <c r="D3" s="11" t="str">
        <f>VLOOKUP(A3, ProductSales!A:F, 5, FALSE)</f>
        <v>Lamps and Lighting</v>
      </c>
      <c r="E3" s="24">
        <f>VLOOKUP(A3, ProductSales!A:F, 6, FALSE)</f>
        <v>80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23" t="str">
        <f>ProductSales!A4</f>
        <v>HS1</v>
      </c>
      <c r="B4" s="23" t="str">
        <f>VLOOKUP(A4, ProductSales!A:F, 3, FALSE)</f>
        <v>Wall-mounting speaker</v>
      </c>
      <c r="C4" s="11" t="str">
        <f>VLOOKUP(A4, ProductSales!A:F, 4, FALSE)</f>
        <v>Home Gadgets</v>
      </c>
      <c r="D4" s="11" t="str">
        <f>VLOOKUP(A4, ProductSales!A:F, 5, FALSE)</f>
        <v>Speakers and Sound Systems</v>
      </c>
      <c r="E4" s="24">
        <f>VLOOKUP(A4, ProductSales!A:F, 6, FALSE)</f>
        <v>45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23" t="str">
        <f>ProductSales!A5</f>
        <v>HSS1</v>
      </c>
      <c r="B5" s="23" t="str">
        <f>VLOOKUP(A5, ProductSales!A:F, 3, FALSE)</f>
        <v>Home Unlock Alert System</v>
      </c>
      <c r="C5" s="11" t="str">
        <f>VLOOKUP(A5, ProductSales!A:F, 4, FALSE)</f>
        <v>Home Gadgets</v>
      </c>
      <c r="D5" s="11" t="str">
        <f>VLOOKUP(A5, ProductSales!A:F, 5, FALSE)</f>
        <v>Security Systems</v>
      </c>
      <c r="E5" s="24">
        <f>VLOOKUP(A5, ProductSales!A:F, 6, FALSE)</f>
        <v>750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23" t="str">
        <f>ProductSales!A6</f>
        <v>UT1</v>
      </c>
      <c r="B6" s="23" t="str">
        <f>VLOOKUP(A6, ProductSales!A:F, 3, FALSE)</f>
        <v>Writing/Drawing Tablet with Stylus Pen</v>
      </c>
      <c r="C6" s="11" t="str">
        <f>VLOOKUP(A6, ProductSales!A:F, 4, FALSE)</f>
        <v>Utility Devices</v>
      </c>
      <c r="D6" s="11" t="str">
        <f>VLOOKUP(A6, ProductSales!A:F, 5, FALSE)</f>
        <v>Tablets and Stylus Pens</v>
      </c>
      <c r="E6" s="24">
        <f>VLOOKUP(A6, ProductSales!A:F, 6, FALSE)</f>
        <v>300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23" t="str">
        <f>ProductSales!A7</f>
        <v>UC1</v>
      </c>
      <c r="B7" s="23" t="str">
        <f>VLOOKUP(A7, ProductSales!A:F, 3, FALSE)</f>
        <v>Wireless Waterproof Power Bank</v>
      </c>
      <c r="C7" s="11" t="str">
        <f>VLOOKUP(A7, ProductSales!A:F, 4, FALSE)</f>
        <v>Utility Devices</v>
      </c>
      <c r="D7" s="11" t="str">
        <f>VLOOKUP(A7, ProductSales!A:F, 5, FALSE)</f>
        <v>Charging Devices</v>
      </c>
      <c r="E7" s="24">
        <f>VLOOKUP(A7, ProductSales!A:F, 6, FALSE)</f>
        <v>110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23" t="str">
        <f>ProductSales!A8</f>
        <v>UN1</v>
      </c>
      <c r="B8" s="23" t="str">
        <f>VLOOKUP(A8, ProductSales!A:F, 3, FALSE)</f>
        <v>Wheelchair Navigation GPS Device</v>
      </c>
      <c r="C8" s="11" t="str">
        <f>VLOOKUP(A8, ProductSales!A:F, 4, FALSE)</f>
        <v>Utility Devices</v>
      </c>
      <c r="D8" s="11" t="str">
        <f>VLOOKUP(A8, ProductSales!A:F, 5, FALSE)</f>
        <v>Navigation Devices</v>
      </c>
      <c r="E8" s="24">
        <f>VLOOKUP(A8, ProductSales!A:F, 6, FALSE)</f>
        <v>230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3" t="str">
        <f>ProductSales!A9</f>
        <v>UC1</v>
      </c>
      <c r="B9" s="23" t="str">
        <f>VLOOKUP(A9, ProductSales!A:F, 3, FALSE)</f>
        <v>Wireless Waterproof Power Bank</v>
      </c>
      <c r="C9" s="11" t="str">
        <f>VLOOKUP(A9, ProductSales!A:F, 4, FALSE)</f>
        <v>Utility Devices</v>
      </c>
      <c r="D9" s="11" t="str">
        <f>VLOOKUP(A9, ProductSales!A:F, 5, FALSE)</f>
        <v>Charging Devices</v>
      </c>
      <c r="E9" s="24">
        <f>VLOOKUP(A9, ProductSales!A:F, 6, FALSE)</f>
        <v>110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3" t="str">
        <f>ProductSales!A10</f>
        <v>UT2</v>
      </c>
      <c r="B10" s="23" t="str">
        <f>VLOOKUP(A10, ProductSales!A:F, 3, FALSE)</f>
        <v>Bluetooth Stylus Pen (Blue)</v>
      </c>
      <c r="C10" s="11" t="str">
        <f>VLOOKUP(A10, ProductSales!A:F, 4, FALSE)</f>
        <v>Utility Devices</v>
      </c>
      <c r="D10" s="11" t="str">
        <f>VLOOKUP(A10, ProductSales!A:F, 5, FALSE)</f>
        <v>Tablets and Stylus Pens</v>
      </c>
      <c r="E10" s="24">
        <f>VLOOKUP(A10, ProductSales!A:F, 6, FALSE)</f>
        <v>50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23" t="str">
        <f>ProductSales!A11</f>
        <v>UT1</v>
      </c>
      <c r="B11" s="23" t="str">
        <f>VLOOKUP(A11, ProductSales!A:F, 3, FALSE)</f>
        <v>Writing/Drawing Tablet with Stylus Pen</v>
      </c>
      <c r="C11" s="11" t="str">
        <f>VLOOKUP(A11, ProductSales!A:F, 4, FALSE)</f>
        <v>Utility Devices</v>
      </c>
      <c r="D11" s="11" t="str">
        <f>VLOOKUP(A11, ProductSales!A:F, 5, FALSE)</f>
        <v>Tablets and Stylus Pens</v>
      </c>
      <c r="E11" s="24">
        <f>VLOOKUP(A11, ProductSales!A:F, 6, FALSE)</f>
        <v>300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23" t="str">
        <f>ProductSales!A12</f>
        <v>HR1</v>
      </c>
      <c r="B12" s="23" t="str">
        <f>VLOOKUP(A12, ProductSales!A:F, 3, FALSE)</f>
        <v>Room-to-Room Meal Delivery Bot</v>
      </c>
      <c r="C12" s="11" t="str">
        <f>VLOOKUP(A12, ProductSales!A:F, 4, FALSE)</f>
        <v>Home Gadgets</v>
      </c>
      <c r="D12" s="11" t="str">
        <f>VLOOKUP(A12, ProductSales!A:F, 5, FALSE)</f>
        <v>Robots</v>
      </c>
      <c r="E12" s="24">
        <f>VLOOKUP(A12, ProductSales!A:F, 6, FALSE)</f>
        <v>1200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23" t="str">
        <f>ProductSales!A13</f>
        <v>HM1</v>
      </c>
      <c r="B13" s="23" t="str">
        <f>VLOOKUP(A13, ProductSales!A:F, 3, FALSE)</f>
        <v>Portable LED Mirror</v>
      </c>
      <c r="C13" s="11" t="str">
        <f>VLOOKUP(A13, ProductSales!A:F, 4, FALSE)</f>
        <v>Home Gadgets</v>
      </c>
      <c r="D13" s="11" t="str">
        <f>VLOOKUP(A13, ProductSales!A:F, 5, FALSE)</f>
        <v>Mirrors</v>
      </c>
      <c r="E13" s="24">
        <f>VLOOKUP(A13, ProductSales!A:F, 6, FALSE)</f>
        <v>30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23" t="str">
        <f>ProductSales!A14</f>
        <v>HW1</v>
      </c>
      <c r="B14" s="23" t="str">
        <f>VLOOKUP(A14, ProductSales!A:F, 3, FALSE)</f>
        <v>Heart Rate Monitor Watch</v>
      </c>
      <c r="C14" s="11" t="str">
        <f>VLOOKUP(A14, ProductSales!A:F, 4, FALSE)</f>
        <v>Health and Fitness</v>
      </c>
      <c r="D14" s="11" t="str">
        <f>VLOOKUP(A14, ProductSales!A:F, 5, FALSE)</f>
        <v>Wearables</v>
      </c>
      <c r="E14" s="24">
        <f>VLOOKUP(A14, ProductSales!A:F, 6, FALSE)</f>
        <v>300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23" t="str">
        <f>ProductSales!A15</f>
        <v>HM1</v>
      </c>
      <c r="B15" s="23" t="str">
        <f>VLOOKUP(A15, ProductSales!A:F, 3, FALSE)</f>
        <v>Portable LED Mirror</v>
      </c>
      <c r="C15" s="11" t="str">
        <f>VLOOKUP(A15, ProductSales!A:F, 4, FALSE)</f>
        <v>Home Gadgets</v>
      </c>
      <c r="D15" s="11" t="str">
        <f>VLOOKUP(A15, ProductSales!A:F, 5, FALSE)</f>
        <v>Mirrors</v>
      </c>
      <c r="E15" s="24">
        <f>VLOOKUP(A15, ProductSales!A:F, 6, FALSE)</f>
        <v>30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23" t="str">
        <f>ProductSales!A16</f>
        <v>UCW1</v>
      </c>
      <c r="B16" s="23" t="str">
        <f>VLOOKUP(A16, ProductSales!A:F, 3, FALSE)</f>
        <v>Synthetic Bonfire Grill</v>
      </c>
      <c r="C16" s="11" t="str">
        <f>VLOOKUP(A16, ProductSales!A:F, 4, FALSE)</f>
        <v>Utility Devices</v>
      </c>
      <c r="D16" s="11" t="str">
        <f>VLOOKUP(A16, ProductSales!A:F, 5, FALSE)</f>
        <v>Cookware</v>
      </c>
      <c r="E16" s="24">
        <f>VLOOKUP(A16, ProductSales!A:F, 6, FALSE)</f>
        <v>40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23" t="str">
        <f>ProductSales!A17</f>
        <v>HA1</v>
      </c>
      <c r="B17" s="23" t="str">
        <f>VLOOKUP(A17, ProductSales!A:F, 3, FALSE)</f>
        <v>Elder Assistance Robot</v>
      </c>
      <c r="C17" s="11" t="str">
        <f>VLOOKUP(A17, ProductSales!A:F, 4, FALSE)</f>
        <v>Health and Fitness</v>
      </c>
      <c r="D17" s="11" t="str">
        <f>VLOOKUP(A17, ProductSales!A:F, 5, FALSE)</f>
        <v>Assistance Robots</v>
      </c>
      <c r="E17" s="24">
        <f>VLOOKUP(A17, ProductSales!A:F, 6, FALSE)</f>
        <v>1500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23" t="str">
        <f>ProductSales!A18</f>
        <v>UC1</v>
      </c>
      <c r="B18" s="23" t="str">
        <f>VLOOKUP(A18, ProductSales!A:F, 3, FALSE)</f>
        <v>Wireless Waterproof Power Bank</v>
      </c>
      <c r="C18" s="11" t="str">
        <f>VLOOKUP(A18, ProductSales!A:F, 4, FALSE)</f>
        <v>Utility Devices</v>
      </c>
      <c r="D18" s="11" t="str">
        <f>VLOOKUP(A18, ProductSales!A:F, 5, FALSE)</f>
        <v>Charging Devices</v>
      </c>
      <c r="E18" s="24">
        <f>VLOOKUP(A18, ProductSales!A:F, 6, FALSE)</f>
        <v>110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23" t="str">
        <f>ProductSales!A19</f>
        <v>HSS2</v>
      </c>
      <c r="B19" s="23" t="str">
        <f>VLOOKUP(A19, ProductSales!A:F, 3, FALSE)</f>
        <v>Vehicle Security Alert Bot</v>
      </c>
      <c r="C19" s="11" t="str">
        <f>VLOOKUP(A19, ProductSales!A:F, 4, FALSE)</f>
        <v>Home Gadgets</v>
      </c>
      <c r="D19" s="11" t="str">
        <f>VLOOKUP(A19, ProductSales!A:F, 5, FALSE)</f>
        <v>Security Systems</v>
      </c>
      <c r="E19" s="24">
        <f>VLOOKUP(A19, ProductSales!A:F, 6, FALSE)</f>
        <v>500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23" t="str">
        <f>ProductSales!A20</f>
        <v>HSS2</v>
      </c>
      <c r="B20" s="23" t="str">
        <f>VLOOKUP(A20, ProductSales!A:F, 3, FALSE)</f>
        <v>Vehicle Security Alert Bot</v>
      </c>
      <c r="C20" s="11" t="str">
        <f>VLOOKUP(A20, ProductSales!A:F, 4, FALSE)</f>
        <v>Home Gadgets</v>
      </c>
      <c r="D20" s="11" t="str">
        <f>VLOOKUP(A20, ProductSales!A:F, 5, FALSE)</f>
        <v>Security Systems</v>
      </c>
      <c r="E20" s="24">
        <f>VLOOKUP(A20, ProductSales!A:F, 6, FALSE)</f>
        <v>500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23" t="str">
        <f>ProductSales!A21</f>
        <v>UT3</v>
      </c>
      <c r="B21" s="23" t="str">
        <f>VLOOKUP(A21, ProductSales!A:F, 3, FALSE)</f>
        <v>Bluetooth Stylus Pen (Silver)</v>
      </c>
      <c r="C21" s="11" t="str">
        <f>VLOOKUP(A21, ProductSales!A:F, 4, FALSE)</f>
        <v>Utility Devices</v>
      </c>
      <c r="D21" s="11" t="str">
        <f>VLOOKUP(A21, ProductSales!A:F, 5, FALSE)</f>
        <v>Tablets and Stylus Pens</v>
      </c>
      <c r="E21" s="24">
        <f>VLOOKUP(A21, ProductSales!A:F, 6, FALSE)</f>
        <v>50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23" t="str">
        <f>ProductSales!A22</f>
        <v>HW1</v>
      </c>
      <c r="B22" s="23" t="str">
        <f>VLOOKUP(A22, ProductSales!A:F, 3, FALSE)</f>
        <v>Heart Rate Monitor Watch</v>
      </c>
      <c r="C22" s="11" t="str">
        <f>VLOOKUP(A22, ProductSales!A:F, 4, FALSE)</f>
        <v>Health and Fitness</v>
      </c>
      <c r="D22" s="11" t="str">
        <f>VLOOKUP(A22, ProductSales!A:F, 5, FALSE)</f>
        <v>Wearables</v>
      </c>
      <c r="E22" s="24">
        <f>VLOOKUP(A22, ProductSales!A:F, 6, FALSE)</f>
        <v>300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23" t="str">
        <f>ProductSales!A23</f>
        <v>HW2</v>
      </c>
      <c r="B23" s="23" t="str">
        <f>VLOOKUP(A23, ProductSales!A:F, 3, FALSE)</f>
        <v>Speedometer Watch</v>
      </c>
      <c r="C23" s="11" t="str">
        <f>VLOOKUP(A23, ProductSales!A:F, 4, FALSE)</f>
        <v>Health and Fitness</v>
      </c>
      <c r="D23" s="11" t="str">
        <f>VLOOKUP(A23, ProductSales!A:F, 5, FALSE)</f>
        <v>Wearables</v>
      </c>
      <c r="E23" s="24">
        <f>VLOOKUP(A23, ProductSales!A:F, 6, FALSE)</f>
        <v>275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23" t="str">
        <f>ProductSales!A24</f>
        <v>HW1</v>
      </c>
      <c r="B24" s="23" t="str">
        <f>VLOOKUP(A24, ProductSales!A:F, 3, FALSE)</f>
        <v>Heart Rate Monitor Watch</v>
      </c>
      <c r="C24" s="11" t="str">
        <f>VLOOKUP(A24, ProductSales!A:F, 4, FALSE)</f>
        <v>Health and Fitness</v>
      </c>
      <c r="D24" s="11" t="str">
        <f>VLOOKUP(A24, ProductSales!A:F, 5, FALSE)</f>
        <v>Wearables</v>
      </c>
      <c r="E24" s="24">
        <f>VLOOKUP(A24, ProductSales!A:F, 6, FALSE)</f>
        <v>300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23" t="str">
        <f>ProductSales!A25</f>
        <v>UN1</v>
      </c>
      <c r="B25" s="23" t="str">
        <f>VLOOKUP(A25, ProductSales!A:F, 3, FALSE)</f>
        <v>Wheelchair Navigation GPS Device</v>
      </c>
      <c r="C25" s="11" t="str">
        <f>VLOOKUP(A25, ProductSales!A:F, 4, FALSE)</f>
        <v>Utility Devices</v>
      </c>
      <c r="D25" s="11" t="str">
        <f>VLOOKUP(A25, ProductSales!A:F, 5, FALSE)</f>
        <v>Navigation Devices</v>
      </c>
      <c r="E25" s="24">
        <f>VLOOKUP(A25, ProductSales!A:F, 6, FALSE)</f>
        <v>230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23" t="str">
        <f>ProductSales!A26</f>
        <v>HSS1</v>
      </c>
      <c r="B26" s="23" t="str">
        <f>VLOOKUP(A26, ProductSales!A:F, 3, FALSE)</f>
        <v>Home Unlock Alert System</v>
      </c>
      <c r="C26" s="11" t="str">
        <f>VLOOKUP(A26, ProductSales!A:F, 4, FALSE)</f>
        <v>Home Gadgets</v>
      </c>
      <c r="D26" s="11" t="str">
        <f>VLOOKUP(A26, ProductSales!A:F, 5, FALSE)</f>
        <v>Security Systems</v>
      </c>
      <c r="E26" s="24">
        <f>VLOOKUP(A26, ProductSales!A:F, 6, FALSE)</f>
        <v>750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23" t="str">
        <f>ProductSales!A27</f>
        <v>HA1</v>
      </c>
      <c r="B27" s="23" t="str">
        <f>VLOOKUP(A27, ProductSales!A:F, 3, FALSE)</f>
        <v>Elder Assistance Robot</v>
      </c>
      <c r="C27" s="11" t="str">
        <f>VLOOKUP(A27, ProductSales!A:F, 4, FALSE)</f>
        <v>Health and Fitness</v>
      </c>
      <c r="D27" s="11" t="str">
        <f>VLOOKUP(A27, ProductSales!A:F, 5, FALSE)</f>
        <v>Assistance Robots</v>
      </c>
      <c r="E27" s="24">
        <f>VLOOKUP(A27, ProductSales!A:F, 6, FALSE)</f>
        <v>1500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23" t="str">
        <f>ProductSales!A28</f>
        <v>HR1</v>
      </c>
      <c r="B28" s="23" t="str">
        <f>VLOOKUP(A28, ProductSales!A:F, 3, FALSE)</f>
        <v>Room-to-Room Meal Delivery Bot</v>
      </c>
      <c r="C28" s="11" t="str">
        <f>VLOOKUP(A28, ProductSales!A:F, 4, FALSE)</f>
        <v>Home Gadgets</v>
      </c>
      <c r="D28" s="11" t="str">
        <f>VLOOKUP(A28, ProductSales!A:F, 5, FALSE)</f>
        <v>Robots</v>
      </c>
      <c r="E28" s="24">
        <f>VLOOKUP(A28, ProductSales!A:F, 6, FALSE)</f>
        <v>1200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23" t="str">
        <f>ProductSales!A29</f>
        <v>HA2</v>
      </c>
      <c r="B29" s="23" t="str">
        <f>VLOOKUP(A29, ProductSales!A:F, 3, FALSE)</f>
        <v>Reminder Notification Bot</v>
      </c>
      <c r="C29" s="11" t="str">
        <f>VLOOKUP(A29, ProductSales!A:F, 4, FALSE)</f>
        <v>Health and Fitness</v>
      </c>
      <c r="D29" s="11" t="str">
        <f>VLOOKUP(A29, ProductSales!A:F, 5, FALSE)</f>
        <v>Assistance Robots</v>
      </c>
      <c r="E29" s="24">
        <f>VLOOKUP(A29, ProductSales!A:F, 6, FALSE)</f>
        <v>1100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3" t="str">
        <f>ProductSales!A30</f>
        <v>HS1</v>
      </c>
      <c r="B30" s="23" t="str">
        <f>VLOOKUP(A30, ProductSales!A:F, 3, FALSE)</f>
        <v>Wall-mounting speaker</v>
      </c>
      <c r="C30" s="11" t="str">
        <f>VLOOKUP(A30, ProductSales!A:F, 4, FALSE)</f>
        <v>Home Gadgets</v>
      </c>
      <c r="D30" s="11" t="str">
        <f>VLOOKUP(A30, ProductSales!A:F, 5, FALSE)</f>
        <v>Speakers and Sound Systems</v>
      </c>
      <c r="E30" s="24">
        <f>VLOOKUP(A30, ProductSales!A:F, 6, FALSE)</f>
        <v>45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23" t="str">
        <f>ProductSales!A31</f>
        <v>HS1</v>
      </c>
      <c r="B31" s="23" t="str">
        <f>VLOOKUP(A31, ProductSales!A:F, 3, FALSE)</f>
        <v>Wall-mounting speaker</v>
      </c>
      <c r="C31" s="11" t="str">
        <f>VLOOKUP(A31, ProductSales!A:F, 4, FALSE)</f>
        <v>Home Gadgets</v>
      </c>
      <c r="D31" s="11" t="str">
        <f>VLOOKUP(A31, ProductSales!A:F, 5, FALSE)</f>
        <v>Speakers and Sound Systems</v>
      </c>
      <c r="E31" s="24">
        <f>VLOOKUP(A31, ProductSales!A:F, 6, FALSE)</f>
        <v>45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23" t="str">
        <f>ProductSales!A32</f>
        <v>UCW1</v>
      </c>
      <c r="B32" s="23" t="str">
        <f>VLOOKUP(A32, ProductSales!A:F, 3, FALSE)</f>
        <v>Synthetic Bonfire Grill</v>
      </c>
      <c r="C32" s="11" t="str">
        <f>VLOOKUP(A32, ProductSales!A:F, 4, FALSE)</f>
        <v>Utility Devices</v>
      </c>
      <c r="D32" s="11" t="str">
        <f>VLOOKUP(A32, ProductSales!A:F, 5, FALSE)</f>
        <v>Cookware</v>
      </c>
      <c r="E32" s="24">
        <f>VLOOKUP(A32, ProductSales!A:F, 6, FALSE)</f>
        <v>40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23" t="str">
        <f>ProductSales!A33</f>
        <v>UCW1</v>
      </c>
      <c r="B33" s="23" t="str">
        <f>VLOOKUP(A33, ProductSales!A:F, 3, FALSE)</f>
        <v>Synthetic Bonfire Grill</v>
      </c>
      <c r="C33" s="11" t="str">
        <f>VLOOKUP(A33, ProductSales!A:F, 4, FALSE)</f>
        <v>Utility Devices</v>
      </c>
      <c r="D33" s="11" t="str">
        <f>VLOOKUP(A33, ProductSales!A:F, 5, FALSE)</f>
        <v>Cookware</v>
      </c>
      <c r="E33" s="24">
        <f>VLOOKUP(A33, ProductSales!A:F, 6, FALSE)</f>
        <v>40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23" t="str">
        <f>ProductSales!A34</f>
        <v>HSS1</v>
      </c>
      <c r="B34" s="23" t="str">
        <f>VLOOKUP(A34, ProductSales!A:F, 3, FALSE)</f>
        <v>Home Unlock Alert System</v>
      </c>
      <c r="C34" s="11" t="str">
        <f>VLOOKUP(A34, ProductSales!A:F, 4, FALSE)</f>
        <v>Home Gadgets</v>
      </c>
      <c r="D34" s="11" t="str">
        <f>VLOOKUP(A34, ProductSales!A:F, 5, FALSE)</f>
        <v>Security Systems</v>
      </c>
      <c r="E34" s="24">
        <f>VLOOKUP(A34, ProductSales!A:F, 6, FALSE)</f>
        <v>750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23" t="str">
        <f>ProductSales!A35</f>
        <v>HSS1</v>
      </c>
      <c r="B35" s="23" t="str">
        <f>VLOOKUP(A35, ProductSales!A:F, 3, FALSE)</f>
        <v>Home Unlock Alert System</v>
      </c>
      <c r="C35" s="11" t="str">
        <f>VLOOKUP(A35, ProductSales!A:F, 4, FALSE)</f>
        <v>Home Gadgets</v>
      </c>
      <c r="D35" s="11" t="str">
        <f>VLOOKUP(A35, ProductSales!A:F, 5, FALSE)</f>
        <v>Security Systems</v>
      </c>
      <c r="E35" s="24">
        <f>VLOOKUP(A35, ProductSales!A:F, 6, FALSE)</f>
        <v>750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23" t="str">
        <f>ProductSales!A36</f>
        <v>HR1</v>
      </c>
      <c r="B36" s="23" t="str">
        <f>VLOOKUP(A36, ProductSales!A:F, 3, FALSE)</f>
        <v>Room-to-Room Meal Delivery Bot</v>
      </c>
      <c r="C36" s="11" t="str">
        <f>VLOOKUP(A36, ProductSales!A:F, 4, FALSE)</f>
        <v>Home Gadgets</v>
      </c>
      <c r="D36" s="11" t="str">
        <f>VLOOKUP(A36, ProductSales!A:F, 5, FALSE)</f>
        <v>Robots</v>
      </c>
      <c r="E36" s="24">
        <f>VLOOKUP(A36, ProductSales!A:F, 6, FALSE)</f>
        <v>1200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23" t="str">
        <f>ProductSales!A37</f>
        <v>HSS1</v>
      </c>
      <c r="B37" s="23" t="str">
        <f>VLOOKUP(A37, ProductSales!A:F, 3, FALSE)</f>
        <v>Home Unlock Alert System</v>
      </c>
      <c r="C37" s="11" t="str">
        <f>VLOOKUP(A37, ProductSales!A:F, 4, FALSE)</f>
        <v>Home Gadgets</v>
      </c>
      <c r="D37" s="11" t="str">
        <f>VLOOKUP(A37, ProductSales!A:F, 5, FALSE)</f>
        <v>Security Systems</v>
      </c>
      <c r="E37" s="24">
        <f>VLOOKUP(A37, ProductSales!A:F, 6, FALSE)</f>
        <v>750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23" t="str">
        <f>ProductSales!A38</f>
        <v>HM1</v>
      </c>
      <c r="B38" s="23" t="str">
        <f>VLOOKUP(A38, ProductSales!A:F, 3, FALSE)</f>
        <v>Portable LED Mirror</v>
      </c>
      <c r="C38" s="11" t="str">
        <f>VLOOKUP(A38, ProductSales!A:F, 4, FALSE)</f>
        <v>Home Gadgets</v>
      </c>
      <c r="D38" s="11" t="str">
        <f>VLOOKUP(A38, ProductSales!A:F, 5, FALSE)</f>
        <v>Mirrors</v>
      </c>
      <c r="E38" s="24">
        <f>VLOOKUP(A38, ProductSales!A:F, 6, FALSE)</f>
        <v>30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23" t="str">
        <f>ProductSales!A39</f>
        <v>HM1</v>
      </c>
      <c r="B39" s="23" t="str">
        <f>VLOOKUP(A39, ProductSales!A:F, 3, FALSE)</f>
        <v>Portable LED Mirror</v>
      </c>
      <c r="C39" s="11" t="str">
        <f>VLOOKUP(A39, ProductSales!A:F, 4, FALSE)</f>
        <v>Home Gadgets</v>
      </c>
      <c r="D39" s="11" t="str">
        <f>VLOOKUP(A39, ProductSales!A:F, 5, FALSE)</f>
        <v>Mirrors</v>
      </c>
      <c r="E39" s="24">
        <f>VLOOKUP(A39, ProductSales!A:F, 6, FALSE)</f>
        <v>30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23" t="str">
        <f>ProductSales!A40</f>
        <v>HS2</v>
      </c>
      <c r="B40" s="23" t="str">
        <f>VLOOKUP(A40, ProductSales!A:F, 3, FALSE)</f>
        <v>Portable Bluetooth Speaker</v>
      </c>
      <c r="C40" s="11" t="str">
        <f>VLOOKUP(A40, ProductSales!A:F, 4, FALSE)</f>
        <v>Home Gadgets</v>
      </c>
      <c r="D40" s="11" t="str">
        <f>VLOOKUP(A40, ProductSales!A:F, 5, FALSE)</f>
        <v>Speakers and Sound Systems</v>
      </c>
      <c r="E40" s="24">
        <f>VLOOKUP(A40, ProductSales!A:F, 6, FALSE)</f>
        <v>45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3" t="str">
        <f>ProductSales!A41</f>
        <v>HL1</v>
      </c>
      <c r="B41" s="23" t="str">
        <f>VLOOKUP(A41, ProductSales!A:F, 3, FALSE)</f>
        <v>Solar-Powered Table Lamp</v>
      </c>
      <c r="C41" s="11" t="str">
        <f>VLOOKUP(A41, ProductSales!A:F, 4, FALSE)</f>
        <v>Home Gadgets</v>
      </c>
      <c r="D41" s="11" t="str">
        <f>VLOOKUP(A41, ProductSales!A:F, 5, FALSE)</f>
        <v>Lamps and Lighting</v>
      </c>
      <c r="E41" s="24">
        <f>VLOOKUP(A41, ProductSales!A:F, 6, FALSE)</f>
        <v>80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3" t="str">
        <f>ProductSales!A42</f>
        <v>HL1</v>
      </c>
      <c r="B42" s="23" t="str">
        <f>VLOOKUP(A42, ProductSales!A:F, 3, FALSE)</f>
        <v>Solar-Powered Table Lamp</v>
      </c>
      <c r="C42" s="11" t="str">
        <f>VLOOKUP(A42, ProductSales!A:F, 4, FALSE)</f>
        <v>Home Gadgets</v>
      </c>
      <c r="D42" s="11" t="str">
        <f>VLOOKUP(A42, ProductSales!A:F, 5, FALSE)</f>
        <v>Lamps and Lighting</v>
      </c>
      <c r="E42" s="24">
        <f>VLOOKUP(A42, ProductSales!A:F, 6, FALSE)</f>
        <v>80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3" t="str">
        <f>ProductSales!A43</f>
        <v>HSS1</v>
      </c>
      <c r="B43" s="23" t="str">
        <f>VLOOKUP(A43, ProductSales!A:F, 3, FALSE)</f>
        <v>Home Unlock Alert System</v>
      </c>
      <c r="C43" s="11" t="str">
        <f>VLOOKUP(A43, ProductSales!A:F, 4, FALSE)</f>
        <v>Home Gadgets</v>
      </c>
      <c r="D43" s="11" t="str">
        <f>VLOOKUP(A43, ProductSales!A:F, 5, FALSE)</f>
        <v>Security Systems</v>
      </c>
      <c r="E43" s="24">
        <f>VLOOKUP(A43, ProductSales!A:F, 6, FALSE)</f>
        <v>750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3" t="str">
        <f>ProductSales!A44</f>
        <v>HS1</v>
      </c>
      <c r="B44" s="23" t="str">
        <f>VLOOKUP(A44, ProductSales!A:F, 3, FALSE)</f>
        <v>Wall-mounting speaker</v>
      </c>
      <c r="C44" s="11" t="str">
        <f>VLOOKUP(A44, ProductSales!A:F, 4, FALSE)</f>
        <v>Home Gadgets</v>
      </c>
      <c r="D44" s="11" t="str">
        <f>VLOOKUP(A44, ProductSales!A:F, 5, FALSE)</f>
        <v>Speakers and Sound Systems</v>
      </c>
      <c r="E44" s="24">
        <f>VLOOKUP(A44, ProductSales!A:F, 6, FALSE)</f>
        <v>45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3" t="str">
        <f>ProductSales!A45</f>
        <v>UN1</v>
      </c>
      <c r="B45" s="23" t="str">
        <f>VLOOKUP(A45, ProductSales!A:F, 3, FALSE)</f>
        <v>Wheelchair Navigation GPS Device</v>
      </c>
      <c r="C45" s="11" t="str">
        <f>VLOOKUP(A45, ProductSales!A:F, 4, FALSE)</f>
        <v>Utility Devices</v>
      </c>
      <c r="D45" s="11" t="str">
        <f>VLOOKUP(A45, ProductSales!A:F, 5, FALSE)</f>
        <v>Navigation Devices</v>
      </c>
      <c r="E45" s="24">
        <f>VLOOKUP(A45, ProductSales!A:F, 6, FALSE)</f>
        <v>230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3" t="str">
        <f>ProductSales!A46</f>
        <v>UN1</v>
      </c>
      <c r="B46" s="23" t="str">
        <f>VLOOKUP(A46, ProductSales!A:F, 3, FALSE)</f>
        <v>Wheelchair Navigation GPS Device</v>
      </c>
      <c r="C46" s="11" t="str">
        <f>VLOOKUP(A46, ProductSales!A:F, 4, FALSE)</f>
        <v>Utility Devices</v>
      </c>
      <c r="D46" s="11" t="str">
        <f>VLOOKUP(A46, ProductSales!A:F, 5, FALSE)</f>
        <v>Navigation Devices</v>
      </c>
      <c r="E46" s="24">
        <f>VLOOKUP(A46, ProductSales!A:F, 6, FALSE)</f>
        <v>230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23" t="str">
        <f>ProductSales!A47</f>
        <v>UCW1</v>
      </c>
      <c r="B47" s="23" t="str">
        <f>VLOOKUP(A47, ProductSales!A:F, 3, FALSE)</f>
        <v>Synthetic Bonfire Grill</v>
      </c>
      <c r="C47" s="11" t="str">
        <f>VLOOKUP(A47, ProductSales!A:F, 4, FALSE)</f>
        <v>Utility Devices</v>
      </c>
      <c r="D47" s="11" t="str">
        <f>VLOOKUP(A47, ProductSales!A:F, 5, FALSE)</f>
        <v>Cookware</v>
      </c>
      <c r="E47" s="24">
        <f>VLOOKUP(A47, ProductSales!A:F, 6, FALSE)</f>
        <v>40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23" t="str">
        <f>ProductSales!A48</f>
        <v>HSS1</v>
      </c>
      <c r="B48" s="23" t="str">
        <f>VLOOKUP(A48, ProductSales!A:F, 3, FALSE)</f>
        <v>Home Unlock Alert System</v>
      </c>
      <c r="C48" s="11" t="str">
        <f>VLOOKUP(A48, ProductSales!A:F, 4, FALSE)</f>
        <v>Home Gadgets</v>
      </c>
      <c r="D48" s="11" t="str">
        <f>VLOOKUP(A48, ProductSales!A:F, 5, FALSE)</f>
        <v>Security Systems</v>
      </c>
      <c r="E48" s="24">
        <f>VLOOKUP(A48, ProductSales!A:F, 6, FALSE)</f>
        <v>750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23" t="str">
        <f>ProductSales!A49</f>
        <v>HSS2</v>
      </c>
      <c r="B49" s="23" t="str">
        <f>VLOOKUP(A49, ProductSales!A:F, 3, FALSE)</f>
        <v>Vehicle Security Alert Bot</v>
      </c>
      <c r="C49" s="11" t="str">
        <f>VLOOKUP(A49, ProductSales!A:F, 4, FALSE)</f>
        <v>Home Gadgets</v>
      </c>
      <c r="D49" s="11" t="str">
        <f>VLOOKUP(A49, ProductSales!A:F, 5, FALSE)</f>
        <v>Security Systems</v>
      </c>
      <c r="E49" s="24">
        <f>VLOOKUP(A49, ProductSales!A:F, 6, FALSE)</f>
        <v>500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23" t="str">
        <f>ProductSales!A50</f>
        <v>HSS2</v>
      </c>
      <c r="B50" s="23" t="str">
        <f>VLOOKUP(A50, ProductSales!A:F, 3, FALSE)</f>
        <v>Vehicle Security Alert Bot</v>
      </c>
      <c r="C50" s="11" t="str">
        <f>VLOOKUP(A50, ProductSales!A:F, 4, FALSE)</f>
        <v>Home Gadgets</v>
      </c>
      <c r="D50" s="11" t="str">
        <f>VLOOKUP(A50, ProductSales!A:F, 5, FALSE)</f>
        <v>Security Systems</v>
      </c>
      <c r="E50" s="24">
        <f>VLOOKUP(A50, ProductSales!A:F, 6, FALSE)</f>
        <v>500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23" t="str">
        <f>ProductSales!A51</f>
        <v>HW2</v>
      </c>
      <c r="B51" s="23" t="str">
        <f>VLOOKUP(A51, ProductSales!A:F, 3, FALSE)</f>
        <v>Speedometer Watch</v>
      </c>
      <c r="C51" s="11" t="str">
        <f>VLOOKUP(A51, ProductSales!A:F, 4, FALSE)</f>
        <v>Health and Fitness</v>
      </c>
      <c r="D51" s="11" t="str">
        <f>VLOOKUP(A51, ProductSales!A:F, 5, FALSE)</f>
        <v>Wearables</v>
      </c>
      <c r="E51" s="24">
        <f>VLOOKUP(A51, ProductSales!A:F, 6, FALSE)</f>
        <v>275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23" t="str">
        <f>ProductSales!A52</f>
        <v>HA1</v>
      </c>
      <c r="B52" s="23" t="str">
        <f>VLOOKUP(A52, ProductSales!A:F, 3, FALSE)</f>
        <v>Elder Assistance Robot</v>
      </c>
      <c r="C52" s="11" t="str">
        <f>VLOOKUP(A52, ProductSales!A:F, 4, FALSE)</f>
        <v>Health and Fitness</v>
      </c>
      <c r="D52" s="11" t="str">
        <f>VLOOKUP(A52, ProductSales!A:F, 5, FALSE)</f>
        <v>Assistance Robots</v>
      </c>
      <c r="E52" s="24">
        <f>VLOOKUP(A52, ProductSales!A:F, 6, FALSE)</f>
        <v>1500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23" t="str">
        <f>ProductSales!A53</f>
        <v>HA1</v>
      </c>
      <c r="B53" s="23" t="str">
        <f>VLOOKUP(A53, ProductSales!A:F, 3, FALSE)</f>
        <v>Elder Assistance Robot</v>
      </c>
      <c r="C53" s="11" t="str">
        <f>VLOOKUP(A53, ProductSales!A:F, 4, FALSE)</f>
        <v>Health and Fitness</v>
      </c>
      <c r="D53" s="11" t="str">
        <f>VLOOKUP(A53, ProductSales!A:F, 5, FALSE)</f>
        <v>Assistance Robots</v>
      </c>
      <c r="E53" s="24">
        <f>VLOOKUP(A53, ProductSales!A:F, 6, FALSE)</f>
        <v>1500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23" t="str">
        <f>ProductSales!A54</f>
        <v>HA1</v>
      </c>
      <c r="B54" s="23" t="str">
        <f>VLOOKUP(A54, ProductSales!A:F, 3, FALSE)</f>
        <v>Elder Assistance Robot</v>
      </c>
      <c r="C54" s="11" t="str">
        <f>VLOOKUP(A54, ProductSales!A:F, 4, FALSE)</f>
        <v>Health and Fitness</v>
      </c>
      <c r="D54" s="11" t="str">
        <f>VLOOKUP(A54, ProductSales!A:F, 5, FALSE)</f>
        <v>Assistance Robots</v>
      </c>
      <c r="E54" s="24">
        <f>VLOOKUP(A54, ProductSales!A:F, 6, FALSE)</f>
        <v>1500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23" t="str">
        <f>ProductSales!A55</f>
        <v>HS2</v>
      </c>
      <c r="B55" s="23" t="str">
        <f>VLOOKUP(A55, ProductSales!A:F, 3, FALSE)</f>
        <v>Portable Bluetooth Speaker</v>
      </c>
      <c r="C55" s="11" t="str">
        <f>VLOOKUP(A55, ProductSales!A:F, 4, FALSE)</f>
        <v>Home Gadgets</v>
      </c>
      <c r="D55" s="11" t="str">
        <f>VLOOKUP(A55, ProductSales!A:F, 5, FALSE)</f>
        <v>Speakers and Sound Systems</v>
      </c>
      <c r="E55" s="24">
        <f>VLOOKUP(A55, ProductSales!A:F, 6, FALSE)</f>
        <v>45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23" t="str">
        <f>ProductSales!A56</f>
        <v>HR1</v>
      </c>
      <c r="B56" s="23" t="str">
        <f>VLOOKUP(A56, ProductSales!A:F, 3, FALSE)</f>
        <v>Room-to-Room Meal Delivery Bot</v>
      </c>
      <c r="C56" s="11" t="str">
        <f>VLOOKUP(A56, ProductSales!A:F, 4, FALSE)</f>
        <v>Home Gadgets</v>
      </c>
      <c r="D56" s="11" t="str">
        <f>VLOOKUP(A56, ProductSales!A:F, 5, FALSE)</f>
        <v>Robots</v>
      </c>
      <c r="E56" s="24">
        <f>VLOOKUP(A56, ProductSales!A:F, 6, FALSE)</f>
        <v>1200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23" t="str">
        <f>ProductSales!A57</f>
        <v>HSS1</v>
      </c>
      <c r="B57" s="23" t="str">
        <f>VLOOKUP(A57, ProductSales!A:F, 3, FALSE)</f>
        <v>Home Unlock Alert System</v>
      </c>
      <c r="C57" s="11" t="str">
        <f>VLOOKUP(A57, ProductSales!A:F, 4, FALSE)</f>
        <v>Home Gadgets</v>
      </c>
      <c r="D57" s="11" t="str">
        <f>VLOOKUP(A57, ProductSales!A:F, 5, FALSE)</f>
        <v>Security Systems</v>
      </c>
      <c r="E57" s="24">
        <f>VLOOKUP(A57, ProductSales!A:F, 6, FALSE)</f>
        <v>750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23" t="str">
        <f>ProductSales!A58</f>
        <v>HW1</v>
      </c>
      <c r="B58" s="23" t="str">
        <f>VLOOKUP(A58, ProductSales!A:F, 3, FALSE)</f>
        <v>Heart Rate Monitor Watch</v>
      </c>
      <c r="C58" s="11" t="str">
        <f>VLOOKUP(A58, ProductSales!A:F, 4, FALSE)</f>
        <v>Health and Fitness</v>
      </c>
      <c r="D58" s="11" t="str">
        <f>VLOOKUP(A58, ProductSales!A:F, 5, FALSE)</f>
        <v>Wearables</v>
      </c>
      <c r="E58" s="24">
        <f>VLOOKUP(A58, ProductSales!A:F, 6, FALSE)</f>
        <v>300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23" t="str">
        <f>ProductSales!A59</f>
        <v>HR1</v>
      </c>
      <c r="B59" s="23" t="str">
        <f>VLOOKUP(A59, ProductSales!A:F, 3, FALSE)</f>
        <v>Room-to-Room Meal Delivery Bot</v>
      </c>
      <c r="C59" s="11" t="str">
        <f>VLOOKUP(A59, ProductSales!A:F, 4, FALSE)</f>
        <v>Home Gadgets</v>
      </c>
      <c r="D59" s="11" t="str">
        <f>VLOOKUP(A59, ProductSales!A:F, 5, FALSE)</f>
        <v>Robots</v>
      </c>
      <c r="E59" s="24">
        <f>VLOOKUP(A59, ProductSales!A:F, 6, FALSE)</f>
        <v>1200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23" t="str">
        <f>ProductSales!A60</f>
        <v>HS2</v>
      </c>
      <c r="B60" s="23" t="str">
        <f>VLOOKUP(A60, ProductSales!A:F, 3, FALSE)</f>
        <v>Portable Bluetooth Speaker</v>
      </c>
      <c r="C60" s="11" t="str">
        <f>VLOOKUP(A60, ProductSales!A:F, 4, FALSE)</f>
        <v>Home Gadgets</v>
      </c>
      <c r="D60" s="11" t="str">
        <f>VLOOKUP(A60, ProductSales!A:F, 5, FALSE)</f>
        <v>Speakers and Sound Systems</v>
      </c>
      <c r="E60" s="24">
        <f>VLOOKUP(A60, ProductSales!A:F, 6, FALSE)</f>
        <v>45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23" t="str">
        <f>ProductSales!A61</f>
        <v>HR1</v>
      </c>
      <c r="B61" s="23" t="str">
        <f>VLOOKUP(A61, ProductSales!A:F, 3, FALSE)</f>
        <v>Room-to-Room Meal Delivery Bot</v>
      </c>
      <c r="C61" s="11" t="str">
        <f>VLOOKUP(A61, ProductSales!A:F, 4, FALSE)</f>
        <v>Home Gadgets</v>
      </c>
      <c r="D61" s="11" t="str">
        <f>VLOOKUP(A61, ProductSales!A:F, 5, FALSE)</f>
        <v>Robots</v>
      </c>
      <c r="E61" s="24">
        <f>VLOOKUP(A61, ProductSales!A:F, 6, FALSE)</f>
        <v>1200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23" t="str">
        <f>ProductSales!A62</f>
        <v>UC1</v>
      </c>
      <c r="B62" s="23" t="str">
        <f>VLOOKUP(A62, ProductSales!A:F, 3, FALSE)</f>
        <v>Wireless Waterproof Power Bank</v>
      </c>
      <c r="C62" s="11" t="str">
        <f>VLOOKUP(A62, ProductSales!A:F, 4, FALSE)</f>
        <v>Utility Devices</v>
      </c>
      <c r="D62" s="11" t="str">
        <f>VLOOKUP(A62, ProductSales!A:F, 5, FALSE)</f>
        <v>Charging Devices</v>
      </c>
      <c r="E62" s="24">
        <f>VLOOKUP(A62, ProductSales!A:F, 6, FALSE)</f>
        <v>110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23" t="str">
        <f>ProductSales!A63</f>
        <v>HS2</v>
      </c>
      <c r="B63" s="23" t="str">
        <f>VLOOKUP(A63, ProductSales!A:F, 3, FALSE)</f>
        <v>Portable Bluetooth Speaker</v>
      </c>
      <c r="C63" s="11" t="str">
        <f>VLOOKUP(A63, ProductSales!A:F, 4, FALSE)</f>
        <v>Home Gadgets</v>
      </c>
      <c r="D63" s="11" t="str">
        <f>VLOOKUP(A63, ProductSales!A:F, 5, FALSE)</f>
        <v>Speakers and Sound Systems</v>
      </c>
      <c r="E63" s="24">
        <f>VLOOKUP(A63, ProductSales!A:F, 6, FALSE)</f>
        <v>45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23" t="str">
        <f>ProductSales!A64</f>
        <v>UCW1</v>
      </c>
      <c r="B64" s="23" t="str">
        <f>VLOOKUP(A64, ProductSales!A:F, 3, FALSE)</f>
        <v>Synthetic Bonfire Grill</v>
      </c>
      <c r="C64" s="11" t="str">
        <f>VLOOKUP(A64, ProductSales!A:F, 4, FALSE)</f>
        <v>Utility Devices</v>
      </c>
      <c r="D64" s="11" t="str">
        <f>VLOOKUP(A64, ProductSales!A:F, 5, FALSE)</f>
        <v>Cookware</v>
      </c>
      <c r="E64" s="24">
        <f>VLOOKUP(A64, ProductSales!A:F, 6, FALSE)</f>
        <v>40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23" t="str">
        <f>ProductSales!A65</f>
        <v>UCW1</v>
      </c>
      <c r="B65" s="23" t="str">
        <f>VLOOKUP(A65, ProductSales!A:F, 3, FALSE)</f>
        <v>Synthetic Bonfire Grill</v>
      </c>
      <c r="C65" s="11" t="str">
        <f>VLOOKUP(A65, ProductSales!A:F, 4, FALSE)</f>
        <v>Utility Devices</v>
      </c>
      <c r="D65" s="11" t="str">
        <f>VLOOKUP(A65, ProductSales!A:F, 5, FALSE)</f>
        <v>Cookware</v>
      </c>
      <c r="E65" s="24">
        <f>VLOOKUP(A65, ProductSales!A:F, 6, FALSE)</f>
        <v>40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23" t="str">
        <f>ProductSales!A66</f>
        <v>UCW1</v>
      </c>
      <c r="B66" s="23" t="str">
        <f>VLOOKUP(A66, ProductSales!A:F, 3, FALSE)</f>
        <v>Synthetic Bonfire Grill</v>
      </c>
      <c r="C66" s="11" t="str">
        <f>VLOOKUP(A66, ProductSales!A:F, 4, FALSE)</f>
        <v>Utility Devices</v>
      </c>
      <c r="D66" s="11" t="str">
        <f>VLOOKUP(A66, ProductSales!A:F, 5, FALSE)</f>
        <v>Cookware</v>
      </c>
      <c r="E66" s="24">
        <f>VLOOKUP(A66, ProductSales!A:F, 6, FALSE)</f>
        <v>40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23" t="str">
        <f>ProductSales!A67</f>
        <v>UCW1</v>
      </c>
      <c r="B67" s="23" t="str">
        <f>VLOOKUP(A67, ProductSales!A:F, 3, FALSE)</f>
        <v>Synthetic Bonfire Grill</v>
      </c>
      <c r="C67" s="11" t="str">
        <f>VLOOKUP(A67, ProductSales!A:F, 4, FALSE)</f>
        <v>Utility Devices</v>
      </c>
      <c r="D67" s="11" t="str">
        <f>VLOOKUP(A67, ProductSales!A:F, 5, FALSE)</f>
        <v>Cookware</v>
      </c>
      <c r="E67" s="24">
        <f>VLOOKUP(A67, ProductSales!A:F, 6, FALSE)</f>
        <v>40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23" t="str">
        <f>ProductSales!A68</f>
        <v>HW1</v>
      </c>
      <c r="B68" s="23" t="str">
        <f>VLOOKUP(A68, ProductSales!A:F, 3, FALSE)</f>
        <v>Heart Rate Monitor Watch</v>
      </c>
      <c r="C68" s="11" t="str">
        <f>VLOOKUP(A68, ProductSales!A:F, 4, FALSE)</f>
        <v>Health and Fitness</v>
      </c>
      <c r="D68" s="11" t="str">
        <f>VLOOKUP(A68, ProductSales!A:F, 5, FALSE)</f>
        <v>Wearables</v>
      </c>
      <c r="E68" s="24">
        <f>VLOOKUP(A68, ProductSales!A:F, 6, FALSE)</f>
        <v>300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23" t="str">
        <f>ProductSales!A69</f>
        <v>HW2</v>
      </c>
      <c r="B69" s="23" t="str">
        <f>VLOOKUP(A69, ProductSales!A:F, 3, FALSE)</f>
        <v>Speedometer Watch</v>
      </c>
      <c r="C69" s="11" t="str">
        <f>VLOOKUP(A69, ProductSales!A:F, 4, FALSE)</f>
        <v>Health and Fitness</v>
      </c>
      <c r="D69" s="11" t="str">
        <f>VLOOKUP(A69, ProductSales!A:F, 5, FALSE)</f>
        <v>Wearables</v>
      </c>
      <c r="E69" s="24">
        <f>VLOOKUP(A69, ProductSales!A:F, 6, FALSE)</f>
        <v>275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23" t="str">
        <f>ProductSales!A70</f>
        <v>UC1</v>
      </c>
      <c r="B70" s="23" t="str">
        <f>VLOOKUP(A70, ProductSales!A:F, 3, FALSE)</f>
        <v>Wireless Waterproof Power Bank</v>
      </c>
      <c r="C70" s="11" t="str">
        <f>VLOOKUP(A70, ProductSales!A:F, 4, FALSE)</f>
        <v>Utility Devices</v>
      </c>
      <c r="D70" s="11" t="str">
        <f>VLOOKUP(A70, ProductSales!A:F, 5, FALSE)</f>
        <v>Charging Devices</v>
      </c>
      <c r="E70" s="24">
        <f>VLOOKUP(A70, ProductSales!A:F, 6, FALSE)</f>
        <v>110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23" t="str">
        <f>ProductSales!A71</f>
        <v>HA1</v>
      </c>
      <c r="B71" s="23" t="str">
        <f>VLOOKUP(A71, ProductSales!A:F, 3, FALSE)</f>
        <v>Elder Assistance Robot</v>
      </c>
      <c r="C71" s="11" t="str">
        <f>VLOOKUP(A71, ProductSales!A:F, 4, FALSE)</f>
        <v>Health and Fitness</v>
      </c>
      <c r="D71" s="11" t="str">
        <f>VLOOKUP(A71, ProductSales!A:F, 5, FALSE)</f>
        <v>Assistance Robots</v>
      </c>
      <c r="E71" s="24">
        <f>VLOOKUP(A71, ProductSales!A:F, 6, FALSE)</f>
        <v>1500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23" t="str">
        <f>ProductSales!A72</f>
        <v>HR1</v>
      </c>
      <c r="B72" s="23" t="str">
        <f>VLOOKUP(A72, ProductSales!A:F, 3, FALSE)</f>
        <v>Room-to-Room Meal Delivery Bot</v>
      </c>
      <c r="C72" s="11" t="str">
        <f>VLOOKUP(A72, ProductSales!A:F, 4, FALSE)</f>
        <v>Home Gadgets</v>
      </c>
      <c r="D72" s="11" t="str">
        <f>VLOOKUP(A72, ProductSales!A:F, 5, FALSE)</f>
        <v>Robots</v>
      </c>
      <c r="E72" s="24">
        <f>VLOOKUP(A72, ProductSales!A:F, 6, FALSE)</f>
        <v>1200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23" t="str">
        <f>ProductSales!A73</f>
        <v>HR1</v>
      </c>
      <c r="B73" s="23" t="str">
        <f>VLOOKUP(A73, ProductSales!A:F, 3, FALSE)</f>
        <v>Room-to-Room Meal Delivery Bot</v>
      </c>
      <c r="C73" s="11" t="str">
        <f>VLOOKUP(A73, ProductSales!A:F, 4, FALSE)</f>
        <v>Home Gadgets</v>
      </c>
      <c r="D73" s="11" t="str">
        <f>VLOOKUP(A73, ProductSales!A:F, 5, FALSE)</f>
        <v>Robots</v>
      </c>
      <c r="E73" s="24">
        <f>VLOOKUP(A73, ProductSales!A:F, 6, FALSE)</f>
        <v>1200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23" t="str">
        <f>ProductSales!A74</f>
        <v>HA1</v>
      </c>
      <c r="B74" s="23" t="str">
        <f>VLOOKUP(A74, ProductSales!A:F, 3, FALSE)</f>
        <v>Elder Assistance Robot</v>
      </c>
      <c r="C74" s="11" t="str">
        <f>VLOOKUP(A74, ProductSales!A:F, 4, FALSE)</f>
        <v>Health and Fitness</v>
      </c>
      <c r="D74" s="11" t="str">
        <f>VLOOKUP(A74, ProductSales!A:F, 5, FALSE)</f>
        <v>Assistance Robots</v>
      </c>
      <c r="E74" s="24">
        <f>VLOOKUP(A74, ProductSales!A:F, 6, FALSE)</f>
        <v>1500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23" t="str">
        <f>ProductSales!A75</f>
        <v>HR1</v>
      </c>
      <c r="B75" s="23" t="str">
        <f>VLOOKUP(A75, ProductSales!A:F, 3, FALSE)</f>
        <v>Room-to-Room Meal Delivery Bot</v>
      </c>
      <c r="C75" s="11" t="str">
        <f>VLOOKUP(A75, ProductSales!A:F, 4, FALSE)</f>
        <v>Home Gadgets</v>
      </c>
      <c r="D75" s="11" t="str">
        <f>VLOOKUP(A75, ProductSales!A:F, 5, FALSE)</f>
        <v>Robots</v>
      </c>
      <c r="E75" s="24">
        <f>VLOOKUP(A75, ProductSales!A:F, 6, FALSE)</f>
        <v>1200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23" t="str">
        <f>ProductSales!A76</f>
        <v>HS1</v>
      </c>
      <c r="B76" s="23" t="str">
        <f>VLOOKUP(A76, ProductSales!A:F, 3, FALSE)</f>
        <v>Wall-mounting speaker</v>
      </c>
      <c r="C76" s="11" t="str">
        <f>VLOOKUP(A76, ProductSales!A:F, 4, FALSE)</f>
        <v>Home Gadgets</v>
      </c>
      <c r="D76" s="11" t="str">
        <f>VLOOKUP(A76, ProductSales!A:F, 5, FALSE)</f>
        <v>Speakers and Sound Systems</v>
      </c>
      <c r="E76" s="24">
        <f>VLOOKUP(A76, ProductSales!A:F, 6, FALSE)</f>
        <v>45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23" t="str">
        <f>ProductSales!A77</f>
        <v>HSS1</v>
      </c>
      <c r="B77" s="23" t="str">
        <f>VLOOKUP(A77, ProductSales!A:F, 3, FALSE)</f>
        <v>Home Unlock Alert System</v>
      </c>
      <c r="C77" s="11" t="str">
        <f>VLOOKUP(A77, ProductSales!A:F, 4, FALSE)</f>
        <v>Home Gadgets</v>
      </c>
      <c r="D77" s="11" t="str">
        <f>VLOOKUP(A77, ProductSales!A:F, 5, FALSE)</f>
        <v>Security Systems</v>
      </c>
      <c r="E77" s="24">
        <f>VLOOKUP(A77, ProductSales!A:F, 6, FALSE)</f>
        <v>750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23" t="str">
        <f>ProductSales!A78</f>
        <v>UN1</v>
      </c>
      <c r="B78" s="23" t="str">
        <f>VLOOKUP(A78, ProductSales!A:F, 3, FALSE)</f>
        <v>Wheelchair Navigation GPS Device</v>
      </c>
      <c r="C78" s="11" t="str">
        <f>VLOOKUP(A78, ProductSales!A:F, 4, FALSE)</f>
        <v>Utility Devices</v>
      </c>
      <c r="D78" s="11" t="str">
        <f>VLOOKUP(A78, ProductSales!A:F, 5, FALSE)</f>
        <v>Navigation Devices</v>
      </c>
      <c r="E78" s="24">
        <f>VLOOKUP(A78, ProductSales!A:F, 6, FALSE)</f>
        <v>230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23" t="str">
        <f>ProductSales!A79</f>
        <v>UCW1</v>
      </c>
      <c r="B79" s="23" t="str">
        <f>VLOOKUP(A79, ProductSales!A:F, 3, FALSE)</f>
        <v>Synthetic Bonfire Grill</v>
      </c>
      <c r="C79" s="11" t="str">
        <f>VLOOKUP(A79, ProductSales!A:F, 4, FALSE)</f>
        <v>Utility Devices</v>
      </c>
      <c r="D79" s="11" t="str">
        <f>VLOOKUP(A79, ProductSales!A:F, 5, FALSE)</f>
        <v>Cookware</v>
      </c>
      <c r="E79" s="24">
        <f>VLOOKUP(A79, ProductSales!A:F, 6, FALSE)</f>
        <v>40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23" t="str">
        <f>ProductSales!A80</f>
        <v>UCW1</v>
      </c>
      <c r="B80" s="23" t="str">
        <f>VLOOKUP(A80, ProductSales!A:F, 3, FALSE)</f>
        <v>Synthetic Bonfire Grill</v>
      </c>
      <c r="C80" s="11" t="str">
        <f>VLOOKUP(A80, ProductSales!A:F, 4, FALSE)</f>
        <v>Utility Devices</v>
      </c>
      <c r="D80" s="11" t="str">
        <f>VLOOKUP(A80, ProductSales!A:F, 5, FALSE)</f>
        <v>Cookware</v>
      </c>
      <c r="E80" s="24">
        <f>VLOOKUP(A80, ProductSales!A:F, 6, FALSE)</f>
        <v>40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23" t="str">
        <f>ProductSales!A81</f>
        <v>HSS2</v>
      </c>
      <c r="B81" s="23" t="str">
        <f>VLOOKUP(A81, ProductSales!A:F, 3, FALSE)</f>
        <v>Vehicle Security Alert Bot</v>
      </c>
      <c r="C81" s="11" t="str">
        <f>VLOOKUP(A81, ProductSales!A:F, 4, FALSE)</f>
        <v>Home Gadgets</v>
      </c>
      <c r="D81" s="11" t="str">
        <f>VLOOKUP(A81, ProductSales!A:F, 5, FALSE)</f>
        <v>Security Systems</v>
      </c>
      <c r="E81" s="24">
        <f>VLOOKUP(A81, ProductSales!A:F, 6, FALSE)</f>
        <v>500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23" t="str">
        <f>ProductSales!A82</f>
        <v>HSS2</v>
      </c>
      <c r="B82" s="23" t="str">
        <f>VLOOKUP(A82, ProductSales!A:F, 3, FALSE)</f>
        <v>Vehicle Security Alert Bot</v>
      </c>
      <c r="C82" s="11" t="str">
        <f>VLOOKUP(A82, ProductSales!A:F, 4, FALSE)</f>
        <v>Home Gadgets</v>
      </c>
      <c r="D82" s="11" t="str">
        <f>VLOOKUP(A82, ProductSales!A:F, 5, FALSE)</f>
        <v>Security Systems</v>
      </c>
      <c r="E82" s="24">
        <f>VLOOKUP(A82, ProductSales!A:F, 6, FALSE)</f>
        <v>500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23" t="str">
        <f>ProductSales!A83</f>
        <v>HR1</v>
      </c>
      <c r="B83" s="23" t="str">
        <f>VLOOKUP(A83, ProductSales!A:F, 3, FALSE)</f>
        <v>Room-to-Room Meal Delivery Bot</v>
      </c>
      <c r="C83" s="11" t="str">
        <f>VLOOKUP(A83, ProductSales!A:F, 4, FALSE)</f>
        <v>Home Gadgets</v>
      </c>
      <c r="D83" s="11" t="str">
        <f>VLOOKUP(A83, ProductSales!A:F, 5, FALSE)</f>
        <v>Robots</v>
      </c>
      <c r="E83" s="24">
        <f>VLOOKUP(A83, ProductSales!A:F, 6, FALSE)</f>
        <v>1200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23" t="str">
        <f>ProductSales!A84</f>
        <v>HS1</v>
      </c>
      <c r="B84" s="23" t="str">
        <f>VLOOKUP(A84, ProductSales!A:F, 3, FALSE)</f>
        <v>Wall-mounting speaker</v>
      </c>
      <c r="C84" s="11" t="str">
        <f>VLOOKUP(A84, ProductSales!A:F, 4, FALSE)</f>
        <v>Home Gadgets</v>
      </c>
      <c r="D84" s="11" t="str">
        <f>VLOOKUP(A84, ProductSales!A:F, 5, FALSE)</f>
        <v>Speakers and Sound Systems</v>
      </c>
      <c r="E84" s="24">
        <f>VLOOKUP(A84, ProductSales!A:F, 6, FALSE)</f>
        <v>45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23" t="str">
        <f>ProductSales!A85</f>
        <v>HS1</v>
      </c>
      <c r="B85" s="23" t="str">
        <f>VLOOKUP(A85, ProductSales!A:F, 3, FALSE)</f>
        <v>Wall-mounting speaker</v>
      </c>
      <c r="C85" s="11" t="str">
        <f>VLOOKUP(A85, ProductSales!A:F, 4, FALSE)</f>
        <v>Home Gadgets</v>
      </c>
      <c r="D85" s="11" t="str">
        <f>VLOOKUP(A85, ProductSales!A:F, 5, FALSE)</f>
        <v>Speakers and Sound Systems</v>
      </c>
      <c r="E85" s="24">
        <f>VLOOKUP(A85, ProductSales!A:F, 6, FALSE)</f>
        <v>45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23" t="str">
        <f>ProductSales!A86</f>
        <v>HR1</v>
      </c>
      <c r="B86" s="23" t="str">
        <f>VLOOKUP(A86, ProductSales!A:F, 3, FALSE)</f>
        <v>Room-to-Room Meal Delivery Bot</v>
      </c>
      <c r="C86" s="11" t="str">
        <f>VLOOKUP(A86, ProductSales!A:F, 4, FALSE)</f>
        <v>Home Gadgets</v>
      </c>
      <c r="D86" s="11" t="str">
        <f>VLOOKUP(A86, ProductSales!A:F, 5, FALSE)</f>
        <v>Robots</v>
      </c>
      <c r="E86" s="24">
        <f>VLOOKUP(A86, ProductSales!A:F, 6, FALSE)</f>
        <v>1200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23" t="str">
        <f>ProductSales!A87</f>
        <v>HSS2</v>
      </c>
      <c r="B87" s="23" t="str">
        <f>VLOOKUP(A87, ProductSales!A:F, 3, FALSE)</f>
        <v>Vehicle Security Alert Bot</v>
      </c>
      <c r="C87" s="11" t="str">
        <f>VLOOKUP(A87, ProductSales!A:F, 4, FALSE)</f>
        <v>Home Gadgets</v>
      </c>
      <c r="D87" s="11" t="str">
        <f>VLOOKUP(A87, ProductSales!A:F, 5, FALSE)</f>
        <v>Security Systems</v>
      </c>
      <c r="E87" s="24">
        <f>VLOOKUP(A87, ProductSales!A:F, 6, FALSE)</f>
        <v>500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23" t="str">
        <f>ProductSales!A88</f>
        <v>HSS1</v>
      </c>
      <c r="B88" s="23" t="str">
        <f>VLOOKUP(A88, ProductSales!A:F, 3, FALSE)</f>
        <v>Home Unlock Alert System</v>
      </c>
      <c r="C88" s="11" t="str">
        <f>VLOOKUP(A88, ProductSales!A:F, 4, FALSE)</f>
        <v>Home Gadgets</v>
      </c>
      <c r="D88" s="11" t="str">
        <f>VLOOKUP(A88, ProductSales!A:F, 5, FALSE)</f>
        <v>Security Systems</v>
      </c>
      <c r="E88" s="24">
        <f>VLOOKUP(A88, ProductSales!A:F, 6, FALSE)</f>
        <v>750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23" t="str">
        <f>ProductSales!A89</f>
        <v>HS2</v>
      </c>
      <c r="B89" s="23" t="str">
        <f>VLOOKUP(A89, ProductSales!A:F, 3, FALSE)</f>
        <v>Portable Bluetooth Speaker</v>
      </c>
      <c r="C89" s="11" t="str">
        <f>VLOOKUP(A89, ProductSales!A:F, 4, FALSE)</f>
        <v>Home Gadgets</v>
      </c>
      <c r="D89" s="11" t="str">
        <f>VLOOKUP(A89, ProductSales!A:F, 5, FALSE)</f>
        <v>Speakers and Sound Systems</v>
      </c>
      <c r="E89" s="24">
        <f>VLOOKUP(A89, ProductSales!A:F, 6, FALSE)</f>
        <v>45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23" t="str">
        <f>ProductSales!A90</f>
        <v>HW1</v>
      </c>
      <c r="B90" s="23" t="str">
        <f>VLOOKUP(A90, ProductSales!A:F, 3, FALSE)</f>
        <v>Heart Rate Monitor Watch</v>
      </c>
      <c r="C90" s="11" t="str">
        <f>VLOOKUP(A90, ProductSales!A:F, 4, FALSE)</f>
        <v>Health and Fitness</v>
      </c>
      <c r="D90" s="11" t="str">
        <f>VLOOKUP(A90, ProductSales!A:F, 5, FALSE)</f>
        <v>Wearables</v>
      </c>
      <c r="E90" s="24">
        <f>VLOOKUP(A90, ProductSales!A:F, 6, FALSE)</f>
        <v>300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23" t="str">
        <f>ProductSales!A91</f>
        <v>HW1</v>
      </c>
      <c r="B91" s="23" t="str">
        <f>VLOOKUP(A91, ProductSales!A:F, 3, FALSE)</f>
        <v>Heart Rate Monitor Watch</v>
      </c>
      <c r="C91" s="11" t="str">
        <f>VLOOKUP(A91, ProductSales!A:F, 4, FALSE)</f>
        <v>Health and Fitness</v>
      </c>
      <c r="D91" s="11" t="str">
        <f>VLOOKUP(A91, ProductSales!A:F, 5, FALSE)</f>
        <v>Wearables</v>
      </c>
      <c r="E91" s="24">
        <f>VLOOKUP(A91, ProductSales!A:F, 6, FALSE)</f>
        <v>300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23" t="str">
        <f>ProductSales!A92</f>
        <v>HR1</v>
      </c>
      <c r="B92" s="23" t="str">
        <f>VLOOKUP(A92, ProductSales!A:F, 3, FALSE)</f>
        <v>Room-to-Room Meal Delivery Bot</v>
      </c>
      <c r="C92" s="11" t="str">
        <f>VLOOKUP(A92, ProductSales!A:F, 4, FALSE)</f>
        <v>Home Gadgets</v>
      </c>
      <c r="D92" s="11" t="str">
        <f>VLOOKUP(A92, ProductSales!A:F, 5, FALSE)</f>
        <v>Robots</v>
      </c>
      <c r="E92" s="24">
        <f>VLOOKUP(A92, ProductSales!A:F, 6, FALSE)</f>
        <v>1200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23" t="str">
        <f>ProductSales!A93</f>
        <v>UC1</v>
      </c>
      <c r="B93" s="23" t="str">
        <f>VLOOKUP(A93, ProductSales!A:F, 3, FALSE)</f>
        <v>Wireless Waterproof Power Bank</v>
      </c>
      <c r="C93" s="11" t="str">
        <f>VLOOKUP(A93, ProductSales!A:F, 4, FALSE)</f>
        <v>Utility Devices</v>
      </c>
      <c r="D93" s="11" t="str">
        <f>VLOOKUP(A93, ProductSales!A:F, 5, FALSE)</f>
        <v>Charging Devices</v>
      </c>
      <c r="E93" s="24">
        <f>VLOOKUP(A93, ProductSales!A:F, 6, FALSE)</f>
        <v>110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23" t="str">
        <f>ProductSales!A94</f>
        <v>HSS1</v>
      </c>
      <c r="B94" s="23" t="str">
        <f>VLOOKUP(A94, ProductSales!A:F, 3, FALSE)</f>
        <v>Home Unlock Alert System</v>
      </c>
      <c r="C94" s="11" t="str">
        <f>VLOOKUP(A94, ProductSales!A:F, 4, FALSE)</f>
        <v>Home Gadgets</v>
      </c>
      <c r="D94" s="11" t="str">
        <f>VLOOKUP(A94, ProductSales!A:F, 5, FALSE)</f>
        <v>Security Systems</v>
      </c>
      <c r="E94" s="24">
        <f>VLOOKUP(A94, ProductSales!A:F, 6, FALSE)</f>
        <v>750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23" t="str">
        <f>ProductSales!A95</f>
        <v>UT1</v>
      </c>
      <c r="B95" s="23" t="str">
        <f>VLOOKUP(A95, ProductSales!A:F, 3, FALSE)</f>
        <v>Writing/Drawing Tablet with Stylus Pen</v>
      </c>
      <c r="C95" s="11" t="str">
        <f>VLOOKUP(A95, ProductSales!A:F, 4, FALSE)</f>
        <v>Utility Devices</v>
      </c>
      <c r="D95" s="11" t="str">
        <f>VLOOKUP(A95, ProductSales!A:F, 5, FALSE)</f>
        <v>Tablets and Stylus Pens</v>
      </c>
      <c r="E95" s="24">
        <f>VLOOKUP(A95, ProductSales!A:F, 6, FALSE)</f>
        <v>300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23" t="str">
        <f>ProductSales!A96</f>
        <v>HR1</v>
      </c>
      <c r="B96" s="23" t="str">
        <f>VLOOKUP(A96, ProductSales!A:F, 3, FALSE)</f>
        <v>Room-to-Room Meal Delivery Bot</v>
      </c>
      <c r="C96" s="11" t="str">
        <f>VLOOKUP(A96, ProductSales!A:F, 4, FALSE)</f>
        <v>Home Gadgets</v>
      </c>
      <c r="D96" s="11" t="str">
        <f>VLOOKUP(A96, ProductSales!A:F, 5, FALSE)</f>
        <v>Robots</v>
      </c>
      <c r="E96" s="24">
        <f>VLOOKUP(A96, ProductSales!A:F, 6, FALSE)</f>
        <v>1200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23" t="str">
        <f>ProductSales!A97</f>
        <v>HW2</v>
      </c>
      <c r="B97" s="23" t="str">
        <f>VLOOKUP(A97, ProductSales!A:F, 3, FALSE)</f>
        <v>Speedometer Watch</v>
      </c>
      <c r="C97" s="11" t="str">
        <f>VLOOKUP(A97, ProductSales!A:F, 4, FALSE)</f>
        <v>Health and Fitness</v>
      </c>
      <c r="D97" s="11" t="str">
        <f>VLOOKUP(A97, ProductSales!A:F, 5, FALSE)</f>
        <v>Wearables</v>
      </c>
      <c r="E97" s="24">
        <f>VLOOKUP(A97, ProductSales!A:F, 6, FALSE)</f>
        <v>275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23" t="str">
        <f>ProductSales!A98</f>
        <v>HA1</v>
      </c>
      <c r="B98" s="23" t="str">
        <f>VLOOKUP(A98, ProductSales!A:F, 3, FALSE)</f>
        <v>Elder Assistance Robot</v>
      </c>
      <c r="C98" s="11" t="str">
        <f>VLOOKUP(A98, ProductSales!A:F, 4, FALSE)</f>
        <v>Health and Fitness</v>
      </c>
      <c r="D98" s="11" t="str">
        <f>VLOOKUP(A98, ProductSales!A:F, 5, FALSE)</f>
        <v>Assistance Robots</v>
      </c>
      <c r="E98" s="24">
        <f>VLOOKUP(A98, ProductSales!A:F, 6, FALSE)</f>
        <v>1500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23" t="str">
        <f>ProductSales!A99</f>
        <v>HSS2</v>
      </c>
      <c r="B99" s="23" t="str">
        <f>VLOOKUP(A99, ProductSales!A:F, 3, FALSE)</f>
        <v>Vehicle Security Alert Bot</v>
      </c>
      <c r="C99" s="11" t="str">
        <f>VLOOKUP(A99, ProductSales!A:F, 4, FALSE)</f>
        <v>Home Gadgets</v>
      </c>
      <c r="D99" s="11" t="str">
        <f>VLOOKUP(A99, ProductSales!A:F, 5, FALSE)</f>
        <v>Security Systems</v>
      </c>
      <c r="E99" s="24">
        <f>VLOOKUP(A99, ProductSales!A:F, 6, FALSE)</f>
        <v>500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23" t="str">
        <f>ProductSales!A100</f>
        <v>HW1</v>
      </c>
      <c r="B100" s="23" t="str">
        <f>VLOOKUP(A100, ProductSales!A:F, 3, FALSE)</f>
        <v>Heart Rate Monitor Watch</v>
      </c>
      <c r="C100" s="11" t="str">
        <f>VLOOKUP(A100, ProductSales!A:F, 4, FALSE)</f>
        <v>Health and Fitness</v>
      </c>
      <c r="D100" s="11" t="str">
        <f>VLOOKUP(A100, ProductSales!A:F, 5, FALSE)</f>
        <v>Wearables</v>
      </c>
      <c r="E100" s="24">
        <f>VLOOKUP(A100, ProductSales!A:F, 6, FALSE)</f>
        <v>300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23" t="str">
        <f>ProductSales!A101</f>
        <v>HR1</v>
      </c>
      <c r="B101" s="23" t="str">
        <f>VLOOKUP(A101, ProductSales!A:F, 3, FALSE)</f>
        <v>Room-to-Room Meal Delivery Bot</v>
      </c>
      <c r="C101" s="11" t="str">
        <f>VLOOKUP(A101, ProductSales!A:F, 4, FALSE)</f>
        <v>Home Gadgets</v>
      </c>
      <c r="D101" s="11" t="str">
        <f>VLOOKUP(A101, ProductSales!A:F, 5, FALSE)</f>
        <v>Robots</v>
      </c>
      <c r="E101" s="24">
        <f>VLOOKUP(A101, ProductSales!A:F, 6, FALSE)</f>
        <v>1200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23" t="str">
        <f>ProductSales!A102</f>
        <v/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23" t="str">
        <f>ProductSales!A103</f>
        <v/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23" t="str">
        <f>ProductSales!A104</f>
        <v/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3.88"/>
    <col customWidth="1" min="3" max="3" width="14.63"/>
    <col customWidth="1" min="5" max="5" width="34.5"/>
  </cols>
  <sheetData>
    <row r="1">
      <c r="A1" s="25" t="s">
        <v>6</v>
      </c>
      <c r="B1" s="25" t="s">
        <v>149</v>
      </c>
      <c r="C1" s="25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12</v>
      </c>
      <c r="B2" s="28">
        <v>10170.0</v>
      </c>
      <c r="C2" s="19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7" t="s">
        <v>18</v>
      </c>
      <c r="B3" s="29">
        <v>11700.0</v>
      </c>
      <c r="C3" s="19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7" t="s">
        <v>26</v>
      </c>
      <c r="B4" s="29">
        <v>10335.0</v>
      </c>
      <c r="C4" s="19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7" t="s">
        <v>36</v>
      </c>
      <c r="B5" s="29">
        <v>6010.0</v>
      </c>
      <c r="C5" s="19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7" t="s">
        <v>31</v>
      </c>
      <c r="B6" s="29">
        <v>11585.0</v>
      </c>
      <c r="C6" s="19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0"/>
      <c r="B7" s="31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2" t="s">
        <v>150</v>
      </c>
      <c r="B8" s="17"/>
      <c r="C8" s="17"/>
      <c r="D8" s="17"/>
      <c r="E8" s="17"/>
      <c r="F8" s="17"/>
      <c r="G8" s="17"/>
      <c r="H8" s="17"/>
      <c r="I8" s="1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7" t="s">
        <v>18</v>
      </c>
      <c r="B9" s="29">
        <v>11700.0</v>
      </c>
      <c r="C9" s="19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7" t="s">
        <v>31</v>
      </c>
      <c r="B10" s="29">
        <v>11585.0</v>
      </c>
      <c r="C10" s="19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7" t="s">
        <v>26</v>
      </c>
      <c r="B11" s="29">
        <v>10335.0</v>
      </c>
      <c r="C11" s="19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7" t="s">
        <v>12</v>
      </c>
      <c r="B12" s="28">
        <v>10170.0</v>
      </c>
      <c r="C12" s="19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7" t="s">
        <v>36</v>
      </c>
      <c r="B13" s="29">
        <v>6010.0</v>
      </c>
      <c r="C13" s="19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  <col customWidth="1" min="3" max="3" width="19.88"/>
    <col customWidth="1" min="4" max="4" width="24.25"/>
  </cols>
  <sheetData>
    <row r="1">
      <c r="A1" s="33" t="s">
        <v>151</v>
      </c>
      <c r="B1" s="34"/>
      <c r="C1" s="34"/>
      <c r="D1" s="34"/>
      <c r="E1" s="34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6" t="str">
        <f>IFERROR(__xludf.DUMMYFUNCTION("QUERY(ProductSales!A:H, ""SELECT A, C, D, E, SUM(F) GROUP BY A, C, D, E ORDER BY SUM(F) DESC"", 1)"),"Product Code")</f>
        <v>Product Code</v>
      </c>
      <c r="B2" s="36" t="str">
        <f>IFERROR(__xludf.DUMMYFUNCTION("""COMPUTED_VALUE"""),"Product Name")</f>
        <v>Product Name</v>
      </c>
      <c r="C2" s="36" t="str">
        <f>IFERROR(__xludf.DUMMYFUNCTION("""COMPUTED_VALUE"""),"Product Category")</f>
        <v>Product Category</v>
      </c>
      <c r="D2" s="36" t="str">
        <f>IFERROR(__xludf.DUMMYFUNCTION("""COMPUTED_VALUE"""),"Product Sub-Category")</f>
        <v>Product Sub-Category</v>
      </c>
      <c r="E2" s="36" t="str">
        <f>IFERROR(__xludf.DUMMYFUNCTION("""COMPUTED_VALUE"""),"sum Price")</f>
        <v>sum Price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0" t="str">
        <f>IFERROR(__xludf.DUMMYFUNCTION("""COMPUTED_VALUE"""),"HR1")</f>
        <v>HR1</v>
      </c>
      <c r="B3" s="30" t="str">
        <f>IFERROR(__xludf.DUMMYFUNCTION("""COMPUTED_VALUE"""),"Room-to-Room Meal Delivery Bot")</f>
        <v>Room-to-Room Meal Delivery Bot</v>
      </c>
      <c r="C3" s="30" t="str">
        <f>IFERROR(__xludf.DUMMYFUNCTION("""COMPUTED_VALUE"""),"Home Gadgets")</f>
        <v>Home Gadgets</v>
      </c>
      <c r="D3" s="30" t="str">
        <f>IFERROR(__xludf.DUMMYFUNCTION("""COMPUTED_VALUE"""),"Robots")</f>
        <v>Robots</v>
      </c>
      <c r="E3" s="31">
        <f>IFERROR(__xludf.DUMMYFUNCTION("""COMPUTED_VALUE"""),16800.0)</f>
        <v>16800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0" t="str">
        <f>IFERROR(__xludf.DUMMYFUNCTION("""COMPUTED_VALUE"""),"HA1")</f>
        <v>HA1</v>
      </c>
      <c r="B4" s="30" t="str">
        <f>IFERROR(__xludf.DUMMYFUNCTION("""COMPUTED_VALUE"""),"Elder Assistance Robot")</f>
        <v>Elder Assistance Robot</v>
      </c>
      <c r="C4" s="30" t="str">
        <f>IFERROR(__xludf.DUMMYFUNCTION("""COMPUTED_VALUE"""),"Health and Fitness")</f>
        <v>Health and Fitness</v>
      </c>
      <c r="D4" s="30" t="str">
        <f>IFERROR(__xludf.DUMMYFUNCTION("""COMPUTED_VALUE"""),"Assistance Robots")</f>
        <v>Assistance Robots</v>
      </c>
      <c r="E4" s="31">
        <f>IFERROR(__xludf.DUMMYFUNCTION("""COMPUTED_VALUE"""),12000.0)</f>
        <v>12000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0" t="str">
        <f>IFERROR(__xludf.DUMMYFUNCTION("""COMPUTED_VALUE"""),"HSS1")</f>
        <v>HSS1</v>
      </c>
      <c r="B5" s="30" t="str">
        <f>IFERROR(__xludf.DUMMYFUNCTION("""COMPUTED_VALUE"""),"Home Unlock Alert System")</f>
        <v>Home Unlock Alert System</v>
      </c>
      <c r="C5" s="30" t="str">
        <f>IFERROR(__xludf.DUMMYFUNCTION("""COMPUTED_VALUE"""),"Home Gadgets")</f>
        <v>Home Gadgets</v>
      </c>
      <c r="D5" s="30" t="str">
        <f>IFERROR(__xludf.DUMMYFUNCTION("""COMPUTED_VALUE"""),"Security Systems")</f>
        <v>Security Systems</v>
      </c>
      <c r="E5" s="31">
        <f>IFERROR(__xludf.DUMMYFUNCTION("""COMPUTED_VALUE"""),8250.0)</f>
        <v>8250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0" t="str">
        <f>IFERROR(__xludf.DUMMYFUNCTION("""COMPUTED_VALUE"""),"HSS2")</f>
        <v>HSS2</v>
      </c>
      <c r="B6" s="30" t="str">
        <f>IFERROR(__xludf.DUMMYFUNCTION("""COMPUTED_VALUE"""),"Vehicle Security Alert Bot")</f>
        <v>Vehicle Security Alert Bot</v>
      </c>
      <c r="C6" s="30" t="str">
        <f>IFERROR(__xludf.DUMMYFUNCTION("""COMPUTED_VALUE"""),"Home Gadgets")</f>
        <v>Home Gadgets</v>
      </c>
      <c r="D6" s="30" t="str">
        <f>IFERROR(__xludf.DUMMYFUNCTION("""COMPUTED_VALUE"""),"Security Systems")</f>
        <v>Security Systems</v>
      </c>
      <c r="E6" s="31">
        <f>IFERROR(__xludf.DUMMYFUNCTION("""COMPUTED_VALUE"""),4000.0)</f>
        <v>4000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0" t="str">
        <f>IFERROR(__xludf.DUMMYFUNCTION("""COMPUTED_VALUE"""),"HW1")</f>
        <v>HW1</v>
      </c>
      <c r="B7" s="30" t="str">
        <f>IFERROR(__xludf.DUMMYFUNCTION("""COMPUTED_VALUE"""),"Heart Rate Monitor Watch")</f>
        <v>Heart Rate Monitor Watch</v>
      </c>
      <c r="C7" s="30" t="str">
        <f>IFERROR(__xludf.DUMMYFUNCTION("""COMPUTED_VALUE"""),"Health and Fitness")</f>
        <v>Health and Fitness</v>
      </c>
      <c r="D7" s="30" t="str">
        <f>IFERROR(__xludf.DUMMYFUNCTION("""COMPUTED_VALUE"""),"Wearables")</f>
        <v>Wearables</v>
      </c>
      <c r="E7" s="31">
        <f>IFERROR(__xludf.DUMMYFUNCTION("""COMPUTED_VALUE"""),2400.0)</f>
        <v>2400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0" t="str">
        <f>IFERROR(__xludf.DUMMYFUNCTION("""COMPUTED_VALUE"""),"UN1")</f>
        <v>UN1</v>
      </c>
      <c r="B8" s="30" t="str">
        <f>IFERROR(__xludf.DUMMYFUNCTION("""COMPUTED_VALUE"""),"Wheelchair Navigation GPS Device")</f>
        <v>Wheelchair Navigation GPS Device</v>
      </c>
      <c r="C8" s="30" t="str">
        <f>IFERROR(__xludf.DUMMYFUNCTION("""COMPUTED_VALUE"""),"Utility Devices")</f>
        <v>Utility Devices</v>
      </c>
      <c r="D8" s="30" t="str">
        <f>IFERROR(__xludf.DUMMYFUNCTION("""COMPUTED_VALUE"""),"Navigation Devices")</f>
        <v>Navigation Devices</v>
      </c>
      <c r="E8" s="31">
        <f>IFERROR(__xludf.DUMMYFUNCTION("""COMPUTED_VALUE"""),1150.0)</f>
        <v>1150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0" t="str">
        <f>IFERROR(__xludf.DUMMYFUNCTION("""COMPUTED_VALUE"""),"HA2")</f>
        <v>HA2</v>
      </c>
      <c r="B9" s="30" t="str">
        <f>IFERROR(__xludf.DUMMYFUNCTION("""COMPUTED_VALUE"""),"Reminder Notification Bot")</f>
        <v>Reminder Notification Bot</v>
      </c>
      <c r="C9" s="30" t="str">
        <f>IFERROR(__xludf.DUMMYFUNCTION("""COMPUTED_VALUE"""),"Health and Fitness")</f>
        <v>Health and Fitness</v>
      </c>
      <c r="D9" s="30" t="str">
        <f>IFERROR(__xludf.DUMMYFUNCTION("""COMPUTED_VALUE"""),"Assistance Robots")</f>
        <v>Assistance Robots</v>
      </c>
      <c r="E9" s="31">
        <f>IFERROR(__xludf.DUMMYFUNCTION("""COMPUTED_VALUE"""),1100.0)</f>
        <v>1100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0" t="str">
        <f>IFERROR(__xludf.DUMMYFUNCTION("""COMPUTED_VALUE"""),"HW2")</f>
        <v>HW2</v>
      </c>
      <c r="B10" s="30" t="str">
        <f>IFERROR(__xludf.DUMMYFUNCTION("""COMPUTED_VALUE"""),"Speedometer Watch")</f>
        <v>Speedometer Watch</v>
      </c>
      <c r="C10" s="30" t="str">
        <f>IFERROR(__xludf.DUMMYFUNCTION("""COMPUTED_VALUE"""),"Health and Fitness")</f>
        <v>Health and Fitness</v>
      </c>
      <c r="D10" s="30" t="str">
        <f>IFERROR(__xludf.DUMMYFUNCTION("""COMPUTED_VALUE"""),"Wearables")</f>
        <v>Wearables</v>
      </c>
      <c r="E10" s="31">
        <f>IFERROR(__xludf.DUMMYFUNCTION("""COMPUTED_VALUE"""),1100.0)</f>
        <v>1100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30" t="str">
        <f>IFERROR(__xludf.DUMMYFUNCTION("""COMPUTED_VALUE"""),"UT1")</f>
        <v>UT1</v>
      </c>
      <c r="B11" s="30" t="str">
        <f>IFERROR(__xludf.DUMMYFUNCTION("""COMPUTED_VALUE"""),"Writing/Drawing Tablet with Stylus Pen")</f>
        <v>Writing/Drawing Tablet with Stylus Pen</v>
      </c>
      <c r="C11" s="30" t="str">
        <f>IFERROR(__xludf.DUMMYFUNCTION("""COMPUTED_VALUE"""),"Utility Devices")</f>
        <v>Utility Devices</v>
      </c>
      <c r="D11" s="30" t="str">
        <f>IFERROR(__xludf.DUMMYFUNCTION("""COMPUTED_VALUE"""),"Tablets and Stylus Pens")</f>
        <v>Tablets and Stylus Pens</v>
      </c>
      <c r="E11" s="31">
        <f>IFERROR(__xludf.DUMMYFUNCTION("""COMPUTED_VALUE"""),900.0)</f>
        <v>900</v>
      </c>
      <c r="F11" s="16"/>
      <c r="G11" s="19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0" t="str">
        <f>IFERROR(__xludf.DUMMYFUNCTION("""COMPUTED_VALUE"""),"UC1")</f>
        <v>UC1</v>
      </c>
      <c r="B12" s="30" t="str">
        <f>IFERROR(__xludf.DUMMYFUNCTION("""COMPUTED_VALUE"""),"Wireless Waterproof Power Bank")</f>
        <v>Wireless Waterproof Power Bank</v>
      </c>
      <c r="C12" s="30" t="str">
        <f>IFERROR(__xludf.DUMMYFUNCTION("""COMPUTED_VALUE"""),"Utility Devices")</f>
        <v>Utility Devices</v>
      </c>
      <c r="D12" s="30" t="str">
        <f>IFERROR(__xludf.DUMMYFUNCTION("""COMPUTED_VALUE"""),"Charging Devices")</f>
        <v>Charging Devices</v>
      </c>
      <c r="E12" s="31">
        <f>IFERROR(__xludf.DUMMYFUNCTION("""COMPUTED_VALUE"""),660.0)</f>
        <v>660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0" t="str">
        <f>IFERROR(__xludf.DUMMYFUNCTION("""COMPUTED_VALUE"""),"UCW1")</f>
        <v>UCW1</v>
      </c>
      <c r="B13" s="30" t="str">
        <f>IFERROR(__xludf.DUMMYFUNCTION("""COMPUTED_VALUE"""),"Synthetic Bonfire Grill")</f>
        <v>Synthetic Bonfire Grill</v>
      </c>
      <c r="C13" s="30" t="str">
        <f>IFERROR(__xludf.DUMMYFUNCTION("""COMPUTED_VALUE"""),"Utility Devices")</f>
        <v>Utility Devices</v>
      </c>
      <c r="D13" s="30" t="str">
        <f>IFERROR(__xludf.DUMMYFUNCTION("""COMPUTED_VALUE"""),"Cookware")</f>
        <v>Cookware</v>
      </c>
      <c r="E13" s="31">
        <f>IFERROR(__xludf.DUMMYFUNCTION("""COMPUTED_VALUE"""),440.0)</f>
        <v>440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30" t="str">
        <f>IFERROR(__xludf.DUMMYFUNCTION("""COMPUTED_VALUE"""),"HS1")</f>
        <v>HS1</v>
      </c>
      <c r="B14" s="30" t="str">
        <f>IFERROR(__xludf.DUMMYFUNCTION("""COMPUTED_VALUE"""),"Wall-mounting speaker")</f>
        <v>Wall-mounting speaker</v>
      </c>
      <c r="C14" s="30" t="str">
        <f>IFERROR(__xludf.DUMMYFUNCTION("""COMPUTED_VALUE"""),"Home Gadgets")</f>
        <v>Home Gadgets</v>
      </c>
      <c r="D14" s="30" t="str">
        <f>IFERROR(__xludf.DUMMYFUNCTION("""COMPUTED_VALUE"""),"Speakers and Sound Systems")</f>
        <v>Speakers and Sound Systems</v>
      </c>
      <c r="E14" s="31">
        <f>IFERROR(__xludf.DUMMYFUNCTION("""COMPUTED_VALUE"""),315.0)</f>
        <v>315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0" t="str">
        <f>IFERROR(__xludf.DUMMYFUNCTION("""COMPUTED_VALUE"""),"HL1")</f>
        <v>HL1</v>
      </c>
      <c r="B15" s="30" t="str">
        <f>IFERROR(__xludf.DUMMYFUNCTION("""COMPUTED_VALUE"""),"Solar-Powered Table Lamp")</f>
        <v>Solar-Powered Table Lamp</v>
      </c>
      <c r="C15" s="30" t="str">
        <f>IFERROR(__xludf.DUMMYFUNCTION("""COMPUTED_VALUE"""),"Home Gadgets")</f>
        <v>Home Gadgets</v>
      </c>
      <c r="D15" s="30" t="str">
        <f>IFERROR(__xludf.DUMMYFUNCTION("""COMPUTED_VALUE"""),"Lamps and Lighting")</f>
        <v>Lamps and Lighting</v>
      </c>
      <c r="E15" s="31">
        <f>IFERROR(__xludf.DUMMYFUNCTION("""COMPUTED_VALUE"""),240.0)</f>
        <v>240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30" t="str">
        <f>IFERROR(__xludf.DUMMYFUNCTION("""COMPUTED_VALUE"""),"HS2")</f>
        <v>HS2</v>
      </c>
      <c r="B16" s="30" t="str">
        <f>IFERROR(__xludf.DUMMYFUNCTION("""COMPUTED_VALUE"""),"Portable Bluetooth Speaker")</f>
        <v>Portable Bluetooth Speaker</v>
      </c>
      <c r="C16" s="30" t="str">
        <f>IFERROR(__xludf.DUMMYFUNCTION("""COMPUTED_VALUE"""),"Home Gadgets")</f>
        <v>Home Gadgets</v>
      </c>
      <c r="D16" s="30" t="str">
        <f>IFERROR(__xludf.DUMMYFUNCTION("""COMPUTED_VALUE"""),"Speakers and Sound Systems")</f>
        <v>Speakers and Sound Systems</v>
      </c>
      <c r="E16" s="31">
        <f>IFERROR(__xludf.DUMMYFUNCTION("""COMPUTED_VALUE"""),225.0)</f>
        <v>225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30" t="str">
        <f>IFERROR(__xludf.DUMMYFUNCTION("""COMPUTED_VALUE"""),"HM1")</f>
        <v>HM1</v>
      </c>
      <c r="B17" s="30" t="str">
        <f>IFERROR(__xludf.DUMMYFUNCTION("""COMPUTED_VALUE"""),"Portable LED Mirror")</f>
        <v>Portable LED Mirror</v>
      </c>
      <c r="C17" s="30" t="str">
        <f>IFERROR(__xludf.DUMMYFUNCTION("""COMPUTED_VALUE"""),"Home Gadgets")</f>
        <v>Home Gadgets</v>
      </c>
      <c r="D17" s="30" t="str">
        <f>IFERROR(__xludf.DUMMYFUNCTION("""COMPUTED_VALUE"""),"Mirrors")</f>
        <v>Mirrors</v>
      </c>
      <c r="E17" s="31">
        <f>IFERROR(__xludf.DUMMYFUNCTION("""COMPUTED_VALUE"""),120.0)</f>
        <v>120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0" t="str">
        <f>IFERROR(__xludf.DUMMYFUNCTION("""COMPUTED_VALUE"""),"UT2")</f>
        <v>UT2</v>
      </c>
      <c r="B18" s="30" t="str">
        <f>IFERROR(__xludf.DUMMYFUNCTION("""COMPUTED_VALUE"""),"Bluetooth Stylus Pen (Blue)")</f>
        <v>Bluetooth Stylus Pen (Blue)</v>
      </c>
      <c r="C18" s="30" t="str">
        <f>IFERROR(__xludf.DUMMYFUNCTION("""COMPUTED_VALUE"""),"Utility Devices")</f>
        <v>Utility Devices</v>
      </c>
      <c r="D18" s="30" t="str">
        <f>IFERROR(__xludf.DUMMYFUNCTION("""COMPUTED_VALUE"""),"Tablets and Stylus Pens")</f>
        <v>Tablets and Stylus Pens</v>
      </c>
      <c r="E18" s="31">
        <f>IFERROR(__xludf.DUMMYFUNCTION("""COMPUTED_VALUE"""),50.0)</f>
        <v>50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0" t="str">
        <f>IFERROR(__xludf.DUMMYFUNCTION("""COMPUTED_VALUE"""),"UT3")</f>
        <v>UT3</v>
      </c>
      <c r="B19" s="30" t="str">
        <f>IFERROR(__xludf.DUMMYFUNCTION("""COMPUTED_VALUE"""),"Bluetooth Stylus Pen (Silver)")</f>
        <v>Bluetooth Stylus Pen (Silver)</v>
      </c>
      <c r="C19" s="30" t="str">
        <f>IFERROR(__xludf.DUMMYFUNCTION("""COMPUTED_VALUE"""),"Utility Devices")</f>
        <v>Utility Devices</v>
      </c>
      <c r="D19" s="30" t="str">
        <f>IFERROR(__xludf.DUMMYFUNCTION("""COMPUTED_VALUE"""),"Tablets and Stylus Pens")</f>
        <v>Tablets and Stylus Pens</v>
      </c>
      <c r="E19" s="31">
        <f>IFERROR(__xludf.DUMMYFUNCTION("""COMPUTED_VALUE"""),50.0)</f>
        <v>50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3" width="17.38"/>
    <col customWidth="1" min="4" max="4" width="19.38"/>
    <col customWidth="1" min="5" max="5" width="9.25"/>
    <col customWidth="1" min="6" max="6" width="15.75"/>
    <col customWidth="1" min="7" max="7" width="13.88"/>
  </cols>
  <sheetData>
    <row r="1">
      <c r="A1" s="25" t="s">
        <v>152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6" t="str">
        <f>IFERROR(__xludf.DUMMYFUNCTION("FILTER(ProductSales!B:H, ProductSales!F:F &gt; 1000)"),"Date")</f>
        <v>Date</v>
      </c>
      <c r="B2" s="36" t="str">
        <f>IFERROR(__xludf.DUMMYFUNCTION("""COMPUTED_VALUE"""),"Product Name")</f>
        <v>Product Name</v>
      </c>
      <c r="C2" s="36" t="str">
        <f>IFERROR(__xludf.DUMMYFUNCTION("""COMPUTED_VALUE"""),"Product Category")</f>
        <v>Product Category</v>
      </c>
      <c r="D2" s="36" t="str">
        <f>IFERROR(__xludf.DUMMYFUNCTION("""COMPUTED_VALUE"""),"Product Sub-Category")</f>
        <v>Product Sub-Category</v>
      </c>
      <c r="E2" s="36" t="str">
        <f>IFERROR(__xludf.DUMMYFUNCTION("""COMPUTED_VALUE"""),"Price")</f>
        <v>Price</v>
      </c>
      <c r="F2" s="36" t="str">
        <f>IFERROR(__xludf.DUMMYFUNCTION("""COMPUTED_VALUE"""),"Salesperson Name")</f>
        <v>Salesperson Name</v>
      </c>
      <c r="G2" s="36" t="str">
        <f>IFERROR(__xludf.DUMMYFUNCTION("""COMPUTED_VALUE"""),"Customer Name")</f>
        <v>Customer Name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7">
        <f>IFERROR(__xludf.DUMMYFUNCTION("""COMPUTED_VALUE"""),45420.0)</f>
        <v>45420</v>
      </c>
      <c r="B3" s="30" t="str">
        <f>IFERROR(__xludf.DUMMYFUNCTION("""COMPUTED_VALUE"""),"Room-to-Room Meal Delivery Bot")</f>
        <v>Room-to-Room Meal Delivery Bot</v>
      </c>
      <c r="C3" s="30" t="str">
        <f>IFERROR(__xludf.DUMMYFUNCTION("""COMPUTED_VALUE"""),"Home Gadgets")</f>
        <v>Home Gadgets</v>
      </c>
      <c r="D3" s="30" t="str">
        <f>IFERROR(__xludf.DUMMYFUNCTION("""COMPUTED_VALUE"""),"Robots")</f>
        <v>Robots</v>
      </c>
      <c r="E3" s="38">
        <f>IFERROR(__xludf.DUMMYFUNCTION("""COMPUTED_VALUE"""),1200.0)</f>
        <v>1200</v>
      </c>
      <c r="F3" s="30" t="str">
        <f>IFERROR(__xludf.DUMMYFUNCTION("""COMPUTED_VALUE"""),"Riya Halbhavi")</f>
        <v>Riya Halbhavi</v>
      </c>
      <c r="G3" s="30" t="str">
        <f>IFERROR(__xludf.DUMMYFUNCTION("""COMPUTED_VALUE"""),"Luigi")</f>
        <v>Luigi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7">
        <f>IFERROR(__xludf.DUMMYFUNCTION("""COMPUTED_VALUE"""),45573.0)</f>
        <v>45573</v>
      </c>
      <c r="B4" s="30" t="str">
        <f>IFERROR(__xludf.DUMMYFUNCTION("""COMPUTED_VALUE"""),"Elder Assistance Robot")</f>
        <v>Elder Assistance Robot</v>
      </c>
      <c r="C4" s="30" t="str">
        <f>IFERROR(__xludf.DUMMYFUNCTION("""COMPUTED_VALUE"""),"Health and Fitness")</f>
        <v>Health and Fitness</v>
      </c>
      <c r="D4" s="30" t="str">
        <f>IFERROR(__xludf.DUMMYFUNCTION("""COMPUTED_VALUE"""),"Assistance Robots")</f>
        <v>Assistance Robots</v>
      </c>
      <c r="E4" s="38">
        <f>IFERROR(__xludf.DUMMYFUNCTION("""COMPUTED_VALUE"""),1500.0)</f>
        <v>1500</v>
      </c>
      <c r="F4" s="30" t="str">
        <f>IFERROR(__xludf.DUMMYFUNCTION("""COMPUTED_VALUE"""),"Sneha R")</f>
        <v>Sneha R</v>
      </c>
      <c r="G4" s="30" t="str">
        <f>IFERROR(__xludf.DUMMYFUNCTION("""COMPUTED_VALUE"""),"Hattori")</f>
        <v>Hattori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7">
        <f>IFERROR(__xludf.DUMMYFUNCTION("""COMPUTED_VALUE"""),45539.0)</f>
        <v>45539</v>
      </c>
      <c r="B5" s="30" t="str">
        <f>IFERROR(__xludf.DUMMYFUNCTION("""COMPUTED_VALUE"""),"Elder Assistance Robot")</f>
        <v>Elder Assistance Robot</v>
      </c>
      <c r="C5" s="30" t="str">
        <f>IFERROR(__xludf.DUMMYFUNCTION("""COMPUTED_VALUE"""),"Health and Fitness")</f>
        <v>Health and Fitness</v>
      </c>
      <c r="D5" s="30" t="str">
        <f>IFERROR(__xludf.DUMMYFUNCTION("""COMPUTED_VALUE"""),"Assistance Robots")</f>
        <v>Assistance Robots</v>
      </c>
      <c r="E5" s="38">
        <f>IFERROR(__xludf.DUMMYFUNCTION("""COMPUTED_VALUE"""),1500.0)</f>
        <v>1500</v>
      </c>
      <c r="F5" s="30" t="str">
        <f>IFERROR(__xludf.DUMMYFUNCTION("""COMPUTED_VALUE"""),"Vaibhavi Kurinji")</f>
        <v>Vaibhavi Kurinji</v>
      </c>
      <c r="G5" s="30" t="str">
        <f>IFERROR(__xludf.DUMMYFUNCTION("""COMPUTED_VALUE"""),"Jax")</f>
        <v>Jax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7">
        <f>IFERROR(__xludf.DUMMYFUNCTION("""COMPUTED_VALUE"""),45576.0)</f>
        <v>45576</v>
      </c>
      <c r="B6" s="30" t="str">
        <f>IFERROR(__xludf.DUMMYFUNCTION("""COMPUTED_VALUE"""),"Room-to-Room Meal Delivery Bot")</f>
        <v>Room-to-Room Meal Delivery Bot</v>
      </c>
      <c r="C6" s="30" t="str">
        <f>IFERROR(__xludf.DUMMYFUNCTION("""COMPUTED_VALUE"""),"Home Gadgets")</f>
        <v>Home Gadgets</v>
      </c>
      <c r="D6" s="30" t="str">
        <f>IFERROR(__xludf.DUMMYFUNCTION("""COMPUTED_VALUE"""),"Robots")</f>
        <v>Robots</v>
      </c>
      <c r="E6" s="38">
        <f>IFERROR(__xludf.DUMMYFUNCTION("""COMPUTED_VALUE"""),1200.0)</f>
        <v>1200</v>
      </c>
      <c r="F6" s="30" t="str">
        <f>IFERROR(__xludf.DUMMYFUNCTION("""COMPUTED_VALUE"""),"Takumi Usui")</f>
        <v>Takumi Usui</v>
      </c>
      <c r="G6" s="30" t="str">
        <f>IFERROR(__xludf.DUMMYFUNCTION("""COMPUTED_VALUE"""),"Eva")</f>
        <v>Eva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7">
        <f>IFERROR(__xludf.DUMMYFUNCTION("""COMPUTED_VALUE"""),45599.0)</f>
        <v>45599</v>
      </c>
      <c r="B7" s="30" t="str">
        <f>IFERROR(__xludf.DUMMYFUNCTION("""COMPUTED_VALUE"""),"Reminder Notification Bot")</f>
        <v>Reminder Notification Bot</v>
      </c>
      <c r="C7" s="30" t="str">
        <f>IFERROR(__xludf.DUMMYFUNCTION("""COMPUTED_VALUE"""),"Health and Fitness")</f>
        <v>Health and Fitness</v>
      </c>
      <c r="D7" s="30" t="str">
        <f>IFERROR(__xludf.DUMMYFUNCTION("""COMPUTED_VALUE"""),"Assistance Robots")</f>
        <v>Assistance Robots</v>
      </c>
      <c r="E7" s="38">
        <f>IFERROR(__xludf.DUMMYFUNCTION("""COMPUTED_VALUE"""),1100.0)</f>
        <v>1100</v>
      </c>
      <c r="F7" s="30" t="str">
        <f>IFERROR(__xludf.DUMMYFUNCTION("""COMPUTED_VALUE"""),"Takumi Usui")</f>
        <v>Takumi Usui</v>
      </c>
      <c r="G7" s="30" t="str">
        <f>IFERROR(__xludf.DUMMYFUNCTION("""COMPUTED_VALUE"""),"Ivy")</f>
        <v>Ivy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7">
        <f>IFERROR(__xludf.DUMMYFUNCTION("""COMPUTED_VALUE"""),45490.0)</f>
        <v>45490</v>
      </c>
      <c r="B8" s="30" t="str">
        <f>IFERROR(__xludf.DUMMYFUNCTION("""COMPUTED_VALUE"""),"Room-to-Room Meal Delivery Bot")</f>
        <v>Room-to-Room Meal Delivery Bot</v>
      </c>
      <c r="C8" s="30" t="str">
        <f>IFERROR(__xludf.DUMMYFUNCTION("""COMPUTED_VALUE"""),"Home Gadgets")</f>
        <v>Home Gadgets</v>
      </c>
      <c r="D8" s="30" t="str">
        <f>IFERROR(__xludf.DUMMYFUNCTION("""COMPUTED_VALUE"""),"Robots")</f>
        <v>Robots</v>
      </c>
      <c r="E8" s="38">
        <f>IFERROR(__xludf.DUMMYFUNCTION("""COMPUTED_VALUE"""),1200.0)</f>
        <v>1200</v>
      </c>
      <c r="F8" s="30" t="str">
        <f>IFERROR(__xludf.DUMMYFUNCTION("""COMPUTED_VALUE"""),"Vaibhavi Kurinji")</f>
        <v>Vaibhavi Kurinji</v>
      </c>
      <c r="G8" s="30" t="str">
        <f>IFERROR(__xludf.DUMMYFUNCTION("""COMPUTED_VALUE"""),"Amber")</f>
        <v>Amber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7">
        <f>IFERROR(__xludf.DUMMYFUNCTION("""COMPUTED_VALUE"""),45304.0)</f>
        <v>45304</v>
      </c>
      <c r="B9" s="30" t="str">
        <f>IFERROR(__xludf.DUMMYFUNCTION("""COMPUTED_VALUE"""),"Elder Assistance Robot")</f>
        <v>Elder Assistance Robot</v>
      </c>
      <c r="C9" s="30" t="str">
        <f>IFERROR(__xludf.DUMMYFUNCTION("""COMPUTED_VALUE"""),"Health and Fitness")</f>
        <v>Health and Fitness</v>
      </c>
      <c r="D9" s="30" t="str">
        <f>IFERROR(__xludf.DUMMYFUNCTION("""COMPUTED_VALUE"""),"Assistance Robots")</f>
        <v>Assistance Robots</v>
      </c>
      <c r="E9" s="38">
        <f>IFERROR(__xludf.DUMMYFUNCTION("""COMPUTED_VALUE"""),1500.0)</f>
        <v>1500</v>
      </c>
      <c r="F9" s="30" t="str">
        <f>IFERROR(__xludf.DUMMYFUNCTION("""COMPUTED_VALUE"""),"Riya Halbhavi")</f>
        <v>Riya Halbhavi</v>
      </c>
      <c r="G9" s="30" t="str">
        <f>IFERROR(__xludf.DUMMYFUNCTION("""COMPUTED_VALUE"""),"Chetana")</f>
        <v>Chetana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7">
        <f>IFERROR(__xludf.DUMMYFUNCTION("""COMPUTED_VALUE"""),45326.0)</f>
        <v>45326</v>
      </c>
      <c r="B10" s="30" t="str">
        <f>IFERROR(__xludf.DUMMYFUNCTION("""COMPUTED_VALUE"""),"Elder Assistance Robot")</f>
        <v>Elder Assistance Robot</v>
      </c>
      <c r="C10" s="30" t="str">
        <f>IFERROR(__xludf.DUMMYFUNCTION("""COMPUTED_VALUE"""),"Health and Fitness")</f>
        <v>Health and Fitness</v>
      </c>
      <c r="D10" s="30" t="str">
        <f>IFERROR(__xludf.DUMMYFUNCTION("""COMPUTED_VALUE"""),"Assistance Robots")</f>
        <v>Assistance Robots</v>
      </c>
      <c r="E10" s="38">
        <f>IFERROR(__xludf.DUMMYFUNCTION("""COMPUTED_VALUE"""),1500.0)</f>
        <v>1500</v>
      </c>
      <c r="F10" s="30" t="str">
        <f>IFERROR(__xludf.DUMMYFUNCTION("""COMPUTED_VALUE"""),"Riya Halbhavi")</f>
        <v>Riya Halbhavi</v>
      </c>
      <c r="G10" s="30" t="str">
        <f>IFERROR(__xludf.DUMMYFUNCTION("""COMPUTED_VALUE"""),"Chetana")</f>
        <v>Chetana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37">
        <f>IFERROR(__xludf.DUMMYFUNCTION("""COMPUTED_VALUE"""),45366.0)</f>
        <v>45366</v>
      </c>
      <c r="B11" s="30" t="str">
        <f>IFERROR(__xludf.DUMMYFUNCTION("""COMPUTED_VALUE"""),"Elder Assistance Robot")</f>
        <v>Elder Assistance Robot</v>
      </c>
      <c r="C11" s="30" t="str">
        <f>IFERROR(__xludf.DUMMYFUNCTION("""COMPUTED_VALUE"""),"Health and Fitness")</f>
        <v>Health and Fitness</v>
      </c>
      <c r="D11" s="30" t="str">
        <f>IFERROR(__xludf.DUMMYFUNCTION("""COMPUTED_VALUE"""),"Assistance Robots")</f>
        <v>Assistance Robots</v>
      </c>
      <c r="E11" s="38">
        <f>IFERROR(__xludf.DUMMYFUNCTION("""COMPUTED_VALUE"""),1500.0)</f>
        <v>1500</v>
      </c>
      <c r="F11" s="30" t="str">
        <f>IFERROR(__xludf.DUMMYFUNCTION("""COMPUTED_VALUE"""),"Takumi Usui")</f>
        <v>Takumi Usui</v>
      </c>
      <c r="G11" s="30" t="str">
        <f>IFERROR(__xludf.DUMMYFUNCTION("""COMPUTED_VALUE"""),"Chetana")</f>
        <v>Chetana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7">
        <f>IFERROR(__xludf.DUMMYFUNCTION("""COMPUTED_VALUE"""),45417.0)</f>
        <v>45417</v>
      </c>
      <c r="B12" s="30" t="str">
        <f>IFERROR(__xludf.DUMMYFUNCTION("""COMPUTED_VALUE"""),"Room-to-Room Meal Delivery Bot")</f>
        <v>Room-to-Room Meal Delivery Bot</v>
      </c>
      <c r="C12" s="30" t="str">
        <f>IFERROR(__xludf.DUMMYFUNCTION("""COMPUTED_VALUE"""),"Home Gadgets")</f>
        <v>Home Gadgets</v>
      </c>
      <c r="D12" s="30" t="str">
        <f>IFERROR(__xludf.DUMMYFUNCTION("""COMPUTED_VALUE"""),"Robots")</f>
        <v>Robots</v>
      </c>
      <c r="E12" s="38">
        <f>IFERROR(__xludf.DUMMYFUNCTION("""COMPUTED_VALUE"""),1200.0)</f>
        <v>1200</v>
      </c>
      <c r="F12" s="30" t="str">
        <f>IFERROR(__xludf.DUMMYFUNCTION("""COMPUTED_VALUE"""),"Vaibhavi Kurinji")</f>
        <v>Vaibhavi Kurinji</v>
      </c>
      <c r="G12" s="30" t="str">
        <f>IFERROR(__xludf.DUMMYFUNCTION("""COMPUTED_VALUE"""),"Ed")</f>
        <v>Ed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7">
        <f>IFERROR(__xludf.DUMMYFUNCTION("""COMPUTED_VALUE"""),45531.0)</f>
        <v>45531</v>
      </c>
      <c r="B13" s="30" t="str">
        <f>IFERROR(__xludf.DUMMYFUNCTION("""COMPUTED_VALUE"""),"Room-to-Room Meal Delivery Bot")</f>
        <v>Room-to-Room Meal Delivery Bot</v>
      </c>
      <c r="C13" s="30" t="str">
        <f>IFERROR(__xludf.DUMMYFUNCTION("""COMPUTED_VALUE"""),"Home Gadgets")</f>
        <v>Home Gadgets</v>
      </c>
      <c r="D13" s="30" t="str">
        <f>IFERROR(__xludf.DUMMYFUNCTION("""COMPUTED_VALUE"""),"Robots")</f>
        <v>Robots</v>
      </c>
      <c r="E13" s="38">
        <f>IFERROR(__xludf.DUMMYFUNCTION("""COMPUTED_VALUE"""),1200.0)</f>
        <v>1200</v>
      </c>
      <c r="F13" s="30" t="str">
        <f>IFERROR(__xludf.DUMMYFUNCTION("""COMPUTED_VALUE"""),"Sneha R")</f>
        <v>Sneha R</v>
      </c>
      <c r="G13" s="30" t="str">
        <f>IFERROR(__xludf.DUMMYFUNCTION("""COMPUTED_VALUE"""),"Maxine")</f>
        <v>Maxine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37">
        <f>IFERROR(__xludf.DUMMYFUNCTION("""COMPUTED_VALUE"""),45595.0)</f>
        <v>45595</v>
      </c>
      <c r="B14" s="30" t="str">
        <f>IFERROR(__xludf.DUMMYFUNCTION("""COMPUTED_VALUE"""),"Room-to-Room Meal Delivery Bot")</f>
        <v>Room-to-Room Meal Delivery Bot</v>
      </c>
      <c r="C14" s="30" t="str">
        <f>IFERROR(__xludf.DUMMYFUNCTION("""COMPUTED_VALUE"""),"Home Gadgets")</f>
        <v>Home Gadgets</v>
      </c>
      <c r="D14" s="30" t="str">
        <f>IFERROR(__xludf.DUMMYFUNCTION("""COMPUTED_VALUE"""),"Robots")</f>
        <v>Robots</v>
      </c>
      <c r="E14" s="38">
        <f>IFERROR(__xludf.DUMMYFUNCTION("""COMPUTED_VALUE"""),1200.0)</f>
        <v>1200</v>
      </c>
      <c r="F14" s="30" t="str">
        <f>IFERROR(__xludf.DUMMYFUNCTION("""COMPUTED_VALUE"""),"Riya Halbhavi")</f>
        <v>Riya Halbhavi</v>
      </c>
      <c r="G14" s="30" t="str">
        <f>IFERROR(__xludf.DUMMYFUNCTION("""COMPUTED_VALUE"""),"Lavanya")</f>
        <v>Lavanya</v>
      </c>
      <c r="H14" s="16"/>
      <c r="I14" s="19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7">
        <f>IFERROR(__xludf.DUMMYFUNCTION("""COMPUTED_VALUE"""),45565.0)</f>
        <v>45565</v>
      </c>
      <c r="B15" s="30" t="str">
        <f>IFERROR(__xludf.DUMMYFUNCTION("""COMPUTED_VALUE"""),"Elder Assistance Robot")</f>
        <v>Elder Assistance Robot</v>
      </c>
      <c r="C15" s="30" t="str">
        <f>IFERROR(__xludf.DUMMYFUNCTION("""COMPUTED_VALUE"""),"Health and Fitness")</f>
        <v>Health and Fitness</v>
      </c>
      <c r="D15" s="30" t="str">
        <f>IFERROR(__xludf.DUMMYFUNCTION("""COMPUTED_VALUE"""),"Assistance Robots")</f>
        <v>Assistance Robots</v>
      </c>
      <c r="E15" s="38">
        <f>IFERROR(__xludf.DUMMYFUNCTION("""COMPUTED_VALUE"""),1500.0)</f>
        <v>1500</v>
      </c>
      <c r="F15" s="30" t="str">
        <f>IFERROR(__xludf.DUMMYFUNCTION("""COMPUTED_VALUE"""),"Takumi Usui")</f>
        <v>Takumi Usui</v>
      </c>
      <c r="G15" s="30" t="str">
        <f>IFERROR(__xludf.DUMMYFUNCTION("""COMPUTED_VALUE"""),"Lydia")</f>
        <v>Lydia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37">
        <f>IFERROR(__xludf.DUMMYFUNCTION("""COMPUTED_VALUE"""),45585.0)</f>
        <v>45585</v>
      </c>
      <c r="B16" s="30" t="str">
        <f>IFERROR(__xludf.DUMMYFUNCTION("""COMPUTED_VALUE"""),"Room-to-Room Meal Delivery Bot")</f>
        <v>Room-to-Room Meal Delivery Bot</v>
      </c>
      <c r="C16" s="30" t="str">
        <f>IFERROR(__xludf.DUMMYFUNCTION("""COMPUTED_VALUE"""),"Home Gadgets")</f>
        <v>Home Gadgets</v>
      </c>
      <c r="D16" s="30" t="str">
        <f>IFERROR(__xludf.DUMMYFUNCTION("""COMPUTED_VALUE"""),"Robots")</f>
        <v>Robots</v>
      </c>
      <c r="E16" s="38">
        <f>IFERROR(__xludf.DUMMYFUNCTION("""COMPUTED_VALUE"""),1200.0)</f>
        <v>1200</v>
      </c>
      <c r="F16" s="30" t="str">
        <f>IFERROR(__xludf.DUMMYFUNCTION("""COMPUTED_VALUE"""),"Sneha R")</f>
        <v>Sneha R</v>
      </c>
      <c r="G16" s="30" t="str">
        <f>IFERROR(__xludf.DUMMYFUNCTION("""COMPUTED_VALUE"""),"Lydia")</f>
        <v>Lydia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37">
        <f>IFERROR(__xludf.DUMMYFUNCTION("""COMPUTED_VALUE"""),45605.0)</f>
        <v>45605</v>
      </c>
      <c r="B17" s="30" t="str">
        <f>IFERROR(__xludf.DUMMYFUNCTION("""COMPUTED_VALUE"""),"Room-to-Room Meal Delivery Bot")</f>
        <v>Room-to-Room Meal Delivery Bot</v>
      </c>
      <c r="C17" s="30" t="str">
        <f>IFERROR(__xludf.DUMMYFUNCTION("""COMPUTED_VALUE"""),"Home Gadgets")</f>
        <v>Home Gadgets</v>
      </c>
      <c r="D17" s="30" t="str">
        <f>IFERROR(__xludf.DUMMYFUNCTION("""COMPUTED_VALUE"""),"Robots")</f>
        <v>Robots</v>
      </c>
      <c r="E17" s="38">
        <f>IFERROR(__xludf.DUMMYFUNCTION("""COMPUTED_VALUE"""),1200.0)</f>
        <v>1200</v>
      </c>
      <c r="F17" s="30" t="str">
        <f>IFERROR(__xludf.DUMMYFUNCTION("""COMPUTED_VALUE"""),"Takumi Usui")</f>
        <v>Takumi Usui</v>
      </c>
      <c r="G17" s="30" t="str">
        <f>IFERROR(__xludf.DUMMYFUNCTION("""COMPUTED_VALUE"""),"Helen")</f>
        <v>Helen</v>
      </c>
      <c r="H17" s="16"/>
      <c r="I17" s="19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7">
        <f>IFERROR(__xludf.DUMMYFUNCTION("""COMPUTED_VALUE"""),45298.0)</f>
        <v>45298</v>
      </c>
      <c r="B18" s="30" t="str">
        <f>IFERROR(__xludf.DUMMYFUNCTION("""COMPUTED_VALUE"""),"Elder Assistance Robot")</f>
        <v>Elder Assistance Robot</v>
      </c>
      <c r="C18" s="30" t="str">
        <f>IFERROR(__xludf.DUMMYFUNCTION("""COMPUTED_VALUE"""),"Health and Fitness")</f>
        <v>Health and Fitness</v>
      </c>
      <c r="D18" s="30" t="str">
        <f>IFERROR(__xludf.DUMMYFUNCTION("""COMPUTED_VALUE"""),"Assistance Robots")</f>
        <v>Assistance Robots</v>
      </c>
      <c r="E18" s="38">
        <f>IFERROR(__xludf.DUMMYFUNCTION("""COMPUTED_VALUE"""),1500.0)</f>
        <v>1500</v>
      </c>
      <c r="F18" s="30" t="str">
        <f>IFERROR(__xludf.DUMMYFUNCTION("""COMPUTED_VALUE"""),"Sneha R")</f>
        <v>Sneha R</v>
      </c>
      <c r="G18" s="30" t="str">
        <f>IFERROR(__xludf.DUMMYFUNCTION("""COMPUTED_VALUE"""),"Helen")</f>
        <v>Helen</v>
      </c>
      <c r="H18" s="16"/>
      <c r="I18" s="19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7">
        <f>IFERROR(__xludf.DUMMYFUNCTION("""COMPUTED_VALUE"""),45341.0)</f>
        <v>45341</v>
      </c>
      <c r="B19" s="30" t="str">
        <f>IFERROR(__xludf.DUMMYFUNCTION("""COMPUTED_VALUE"""),"Room-to-Room Meal Delivery Bot")</f>
        <v>Room-to-Room Meal Delivery Bot</v>
      </c>
      <c r="C19" s="30" t="str">
        <f>IFERROR(__xludf.DUMMYFUNCTION("""COMPUTED_VALUE"""),"Home Gadgets")</f>
        <v>Home Gadgets</v>
      </c>
      <c r="D19" s="30" t="str">
        <f>IFERROR(__xludf.DUMMYFUNCTION("""COMPUTED_VALUE"""),"Robots")</f>
        <v>Robots</v>
      </c>
      <c r="E19" s="38">
        <f>IFERROR(__xludf.DUMMYFUNCTION("""COMPUTED_VALUE"""),1200.0)</f>
        <v>1200</v>
      </c>
      <c r="F19" s="30" t="str">
        <f>IFERROR(__xludf.DUMMYFUNCTION("""COMPUTED_VALUE"""),"Takumi Usui")</f>
        <v>Takumi Usui</v>
      </c>
      <c r="G19" s="30" t="str">
        <f>IFERROR(__xludf.DUMMYFUNCTION("""COMPUTED_VALUE"""),"Shawn")</f>
        <v>Shawn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7">
        <f>IFERROR(__xludf.DUMMYFUNCTION("""COMPUTED_VALUE"""),45572.0)</f>
        <v>45572</v>
      </c>
      <c r="B20" s="30" t="str">
        <f>IFERROR(__xludf.DUMMYFUNCTION("""COMPUTED_VALUE"""),"Room-to-Room Meal Delivery Bot")</f>
        <v>Room-to-Room Meal Delivery Bot</v>
      </c>
      <c r="C20" s="30" t="str">
        <f>IFERROR(__xludf.DUMMYFUNCTION("""COMPUTED_VALUE"""),"Home Gadgets")</f>
        <v>Home Gadgets</v>
      </c>
      <c r="D20" s="30" t="str">
        <f>IFERROR(__xludf.DUMMYFUNCTION("""COMPUTED_VALUE"""),"Robots")</f>
        <v>Robots</v>
      </c>
      <c r="E20" s="38">
        <f>IFERROR(__xludf.DUMMYFUNCTION("""COMPUTED_VALUE"""),1200.0)</f>
        <v>1200</v>
      </c>
      <c r="F20" s="30" t="str">
        <f>IFERROR(__xludf.DUMMYFUNCTION("""COMPUTED_VALUE"""),"Sneha R")</f>
        <v>Sneha R</v>
      </c>
      <c r="G20" s="30" t="str">
        <f>IFERROR(__xludf.DUMMYFUNCTION("""COMPUTED_VALUE"""),"Tamara")</f>
        <v>Tamara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37">
        <f>IFERROR(__xludf.DUMMYFUNCTION("""COMPUTED_VALUE"""),45327.0)</f>
        <v>45327</v>
      </c>
      <c r="B21" s="30" t="str">
        <f>IFERROR(__xludf.DUMMYFUNCTION("""COMPUTED_VALUE"""),"Room-to-Room Meal Delivery Bot")</f>
        <v>Room-to-Room Meal Delivery Bot</v>
      </c>
      <c r="C21" s="30" t="str">
        <f>IFERROR(__xludf.DUMMYFUNCTION("""COMPUTED_VALUE"""),"Home Gadgets")</f>
        <v>Home Gadgets</v>
      </c>
      <c r="D21" s="30" t="str">
        <f>IFERROR(__xludf.DUMMYFUNCTION("""COMPUTED_VALUE"""),"Robots")</f>
        <v>Robots</v>
      </c>
      <c r="E21" s="38">
        <f>IFERROR(__xludf.DUMMYFUNCTION("""COMPUTED_VALUE"""),1200.0)</f>
        <v>1200</v>
      </c>
      <c r="F21" s="30" t="str">
        <f>IFERROR(__xludf.DUMMYFUNCTION("""COMPUTED_VALUE"""),"Misaki Ayuzawa")</f>
        <v>Misaki Ayuzawa</v>
      </c>
      <c r="G21" s="30" t="str">
        <f>IFERROR(__xludf.DUMMYFUNCTION("""COMPUTED_VALUE"""),"Jeff")</f>
        <v>Jeff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37">
        <f>IFERROR(__xludf.DUMMYFUNCTION("""COMPUTED_VALUE"""),45534.0)</f>
        <v>45534</v>
      </c>
      <c r="B22" s="30" t="str">
        <f>IFERROR(__xludf.DUMMYFUNCTION("""COMPUTED_VALUE"""),"Room-to-Room Meal Delivery Bot")</f>
        <v>Room-to-Room Meal Delivery Bot</v>
      </c>
      <c r="C22" s="30" t="str">
        <f>IFERROR(__xludf.DUMMYFUNCTION("""COMPUTED_VALUE"""),"Home Gadgets")</f>
        <v>Home Gadgets</v>
      </c>
      <c r="D22" s="30" t="str">
        <f>IFERROR(__xludf.DUMMYFUNCTION("""COMPUTED_VALUE"""),"Robots")</f>
        <v>Robots</v>
      </c>
      <c r="E22" s="38">
        <f>IFERROR(__xludf.DUMMYFUNCTION("""COMPUTED_VALUE"""),1200.0)</f>
        <v>1200</v>
      </c>
      <c r="F22" s="30" t="str">
        <f>IFERROR(__xludf.DUMMYFUNCTION("""COMPUTED_VALUE"""),"Sneha R")</f>
        <v>Sneha R</v>
      </c>
      <c r="G22" s="30" t="str">
        <f>IFERROR(__xludf.DUMMYFUNCTION("""COMPUTED_VALUE"""),"Gemma")</f>
        <v>Gemma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37">
        <f>IFERROR(__xludf.DUMMYFUNCTION("""COMPUTED_VALUE"""),45305.0)</f>
        <v>45305</v>
      </c>
      <c r="B23" s="30" t="str">
        <f>IFERROR(__xludf.DUMMYFUNCTION("""COMPUTED_VALUE"""),"Room-to-Room Meal Delivery Bot")</f>
        <v>Room-to-Room Meal Delivery Bot</v>
      </c>
      <c r="C23" s="30" t="str">
        <f>IFERROR(__xludf.DUMMYFUNCTION("""COMPUTED_VALUE"""),"Home Gadgets")</f>
        <v>Home Gadgets</v>
      </c>
      <c r="D23" s="30" t="str">
        <f>IFERROR(__xludf.DUMMYFUNCTION("""COMPUTED_VALUE"""),"Robots")</f>
        <v>Robots</v>
      </c>
      <c r="E23" s="38">
        <f>IFERROR(__xludf.DUMMYFUNCTION("""COMPUTED_VALUE"""),1200.0)</f>
        <v>1200</v>
      </c>
      <c r="F23" s="30" t="str">
        <f>IFERROR(__xludf.DUMMYFUNCTION("""COMPUTED_VALUE"""),"Sneha R")</f>
        <v>Sneha R</v>
      </c>
      <c r="G23" s="30" t="str">
        <f>IFERROR(__xludf.DUMMYFUNCTION("""COMPUTED_VALUE"""),"Molly")</f>
        <v>Molly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37">
        <f>IFERROR(__xludf.DUMMYFUNCTION("""COMPUTED_VALUE"""),45364.0)</f>
        <v>45364</v>
      </c>
      <c r="B24" s="30" t="str">
        <f>IFERROR(__xludf.DUMMYFUNCTION("""COMPUTED_VALUE"""),"Elder Assistance Robot")</f>
        <v>Elder Assistance Robot</v>
      </c>
      <c r="C24" s="30" t="str">
        <f>IFERROR(__xludf.DUMMYFUNCTION("""COMPUTED_VALUE"""),"Health and Fitness")</f>
        <v>Health and Fitness</v>
      </c>
      <c r="D24" s="30" t="str">
        <f>IFERROR(__xludf.DUMMYFUNCTION("""COMPUTED_VALUE"""),"Assistance Robots")</f>
        <v>Assistance Robots</v>
      </c>
      <c r="E24" s="38">
        <f>IFERROR(__xludf.DUMMYFUNCTION("""COMPUTED_VALUE"""),1500.0)</f>
        <v>1500</v>
      </c>
      <c r="F24" s="30" t="str">
        <f>IFERROR(__xludf.DUMMYFUNCTION("""COMPUTED_VALUE"""),"Vaibhavi Kurinji")</f>
        <v>Vaibhavi Kurinji</v>
      </c>
      <c r="G24" s="30" t="str">
        <f>IFERROR(__xludf.DUMMYFUNCTION("""COMPUTED_VALUE"""),"Janice")</f>
        <v>Janice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37">
        <f>IFERROR(__xludf.DUMMYFUNCTION("""COMPUTED_VALUE"""),45461.0)</f>
        <v>45461</v>
      </c>
      <c r="B25" s="30" t="str">
        <f>IFERROR(__xludf.DUMMYFUNCTION("""COMPUTED_VALUE"""),"Room-to-Room Meal Delivery Bot")</f>
        <v>Room-to-Room Meal Delivery Bot</v>
      </c>
      <c r="C25" s="30" t="str">
        <f>IFERROR(__xludf.DUMMYFUNCTION("""COMPUTED_VALUE"""),"Home Gadgets")</f>
        <v>Home Gadgets</v>
      </c>
      <c r="D25" s="30" t="str">
        <f>IFERROR(__xludf.DUMMYFUNCTION("""COMPUTED_VALUE"""),"Robots")</f>
        <v>Robots</v>
      </c>
      <c r="E25" s="38">
        <f>IFERROR(__xludf.DUMMYFUNCTION("""COMPUTED_VALUE"""),1200.0)</f>
        <v>1200</v>
      </c>
      <c r="F25" s="30" t="str">
        <f>IFERROR(__xludf.DUMMYFUNCTION("""COMPUTED_VALUE"""),"Sneha R")</f>
        <v>Sneha R</v>
      </c>
      <c r="G25" s="30" t="str">
        <f>IFERROR(__xludf.DUMMYFUNCTION("""COMPUTED_VALUE"""),"Jeff")</f>
        <v>Jeff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3.63"/>
    <col customWidth="1" min="3" max="3" width="15.13"/>
    <col customWidth="1" min="5" max="5" width="15.25"/>
  </cols>
  <sheetData>
    <row r="1">
      <c r="A1" s="25" t="s">
        <v>6</v>
      </c>
      <c r="B1" s="25" t="s">
        <v>149</v>
      </c>
      <c r="C1" s="25" t="s">
        <v>153</v>
      </c>
      <c r="D1" s="35"/>
      <c r="E1" s="39" t="s">
        <v>154</v>
      </c>
      <c r="F1" s="40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19" t="s">
        <v>12</v>
      </c>
      <c r="B2" s="41">
        <v>10170.0</v>
      </c>
      <c r="C2" s="19">
        <v>267.05</v>
      </c>
      <c r="D2" s="16"/>
      <c r="E2" s="36" t="s">
        <v>155</v>
      </c>
      <c r="F2" s="42" t="s">
        <v>156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9" t="s">
        <v>18</v>
      </c>
      <c r="B3" s="41">
        <v>11700.0</v>
      </c>
      <c r="C3" s="19">
        <v>420.05</v>
      </c>
      <c r="D3" s="16"/>
      <c r="E3" s="30" t="s">
        <v>157</v>
      </c>
      <c r="F3" s="43">
        <v>0.05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9" t="s">
        <v>26</v>
      </c>
      <c r="B4" s="41">
        <v>10335.0</v>
      </c>
      <c r="C4" s="19">
        <v>283.55</v>
      </c>
      <c r="D4" s="16"/>
      <c r="E4" s="30" t="s">
        <v>158</v>
      </c>
      <c r="F4" s="43">
        <v>0.1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9" t="s">
        <v>36</v>
      </c>
      <c r="B5" s="41">
        <v>6010.0</v>
      </c>
      <c r="C5" s="19">
        <v>249.95</v>
      </c>
      <c r="D5" s="16"/>
      <c r="E5" s="30" t="s">
        <v>159</v>
      </c>
      <c r="F5" s="43">
        <v>0.15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9" t="s">
        <v>31</v>
      </c>
      <c r="B6" s="41">
        <v>11585.0</v>
      </c>
      <c r="C6" s="19">
        <v>408.55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9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9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0"/>
    <col customWidth="1" min="4" max="4" width="20.38"/>
    <col customWidth="1" min="5" max="5" width="27.5"/>
    <col customWidth="1" min="6" max="6" width="10.88"/>
    <col customWidth="1" min="7" max="7" width="17.38"/>
    <col customWidth="1" min="8" max="8" width="15.13"/>
  </cols>
  <sheetData>
    <row r="1">
      <c r="A1" s="44" t="str">
        <f>IFERROR(__xludf.DUMMYFUNCTION("QUERY(IMPORTRANGE(""https://docs.google.com/spreadsheets/d/1y4Cr9nkoTxZw9yFrXj3XlP57aSuoY77PyPz0qfXqV8c/"", ""ProductSales!A1:H101""), ""SELECT * WHERE MONTH(B) = 9"")"),"Product Code")</f>
        <v>Product Code</v>
      </c>
      <c r="B1" s="4" t="str">
        <f>IFERROR(__xludf.DUMMYFUNCTION("""COMPUTED_VALUE"""),"Date")</f>
        <v>Date</v>
      </c>
      <c r="C1" s="4" t="str">
        <f>IFERROR(__xludf.DUMMYFUNCTION("""COMPUTED_VALUE"""),"Product Name")</f>
        <v>Product Name</v>
      </c>
      <c r="D1" s="4" t="str">
        <f>IFERROR(__xludf.DUMMYFUNCTION("""COMPUTED_VALUE"""),"Product Category")</f>
        <v>Product Category</v>
      </c>
      <c r="E1" s="4" t="str">
        <f>IFERROR(__xludf.DUMMYFUNCTION("""COMPUTED_VALUE"""),"Product Sub-Category")</f>
        <v>Product Sub-Category</v>
      </c>
      <c r="F1" s="4" t="str">
        <f>IFERROR(__xludf.DUMMYFUNCTION("""COMPUTED_VALUE"""),"Price")</f>
        <v>Price</v>
      </c>
      <c r="G1" s="4" t="str">
        <f>IFERROR(__xludf.DUMMYFUNCTION("""COMPUTED_VALUE"""),"Salesperson Name")</f>
        <v>Salesperson Name</v>
      </c>
      <c r="H1" s="4" t="str">
        <f>IFERROR(__xludf.DUMMYFUNCTION("""COMPUTED_VALUE"""),"Customer Name")</f>
        <v>Customer Name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6" t="str">
        <f>IFERROR(__xludf.DUMMYFUNCTION("""COMPUTED_VALUE"""),"UCW1")</f>
        <v>UCW1</v>
      </c>
      <c r="B2" s="45">
        <f>IFERROR(__xludf.DUMMYFUNCTION("""COMPUTED_VALUE"""),45574.0)</f>
        <v>45574</v>
      </c>
      <c r="C2" s="16" t="str">
        <f>IFERROR(__xludf.DUMMYFUNCTION("""COMPUTED_VALUE"""),"Synthetic Bonfire Grill")</f>
        <v>Synthetic Bonfire Grill</v>
      </c>
      <c r="D2" s="16" t="str">
        <f>IFERROR(__xludf.DUMMYFUNCTION("""COMPUTED_VALUE"""),"Utility Devices")</f>
        <v>Utility Devices</v>
      </c>
      <c r="E2" s="16" t="str">
        <f>IFERROR(__xludf.DUMMYFUNCTION("""COMPUTED_VALUE"""),"Cookware")</f>
        <v>Cookware</v>
      </c>
      <c r="F2" s="46">
        <f>IFERROR(__xludf.DUMMYFUNCTION("""COMPUTED_VALUE"""),40.0)</f>
        <v>40</v>
      </c>
      <c r="G2" s="16" t="str">
        <f>IFERROR(__xludf.DUMMYFUNCTION("""COMPUTED_VALUE"""),"Riya Halbhavi")</f>
        <v>Riya Halbhavi</v>
      </c>
      <c r="H2" s="16" t="str">
        <f>IFERROR(__xludf.DUMMYFUNCTION("""COMPUTED_VALUE"""),"Lakshmi")</f>
        <v>Lakshmi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 t="str">
        <f>IFERROR(__xludf.DUMMYFUNCTION("""COMPUTED_VALUE"""),"HS1")</f>
        <v>HS1</v>
      </c>
      <c r="B3" s="45">
        <f>IFERROR(__xludf.DUMMYFUNCTION("""COMPUTED_VALUE"""),45580.0)</f>
        <v>45580</v>
      </c>
      <c r="C3" s="16" t="str">
        <f>IFERROR(__xludf.DUMMYFUNCTION("""COMPUTED_VALUE"""),"Wall-mounting speaker")</f>
        <v>Wall-mounting speaker</v>
      </c>
      <c r="D3" s="16" t="str">
        <f>IFERROR(__xludf.DUMMYFUNCTION("""COMPUTED_VALUE"""),"Home Gadgets")</f>
        <v>Home Gadgets</v>
      </c>
      <c r="E3" s="16" t="str">
        <f>IFERROR(__xludf.DUMMYFUNCTION("""COMPUTED_VALUE"""),"Speakers and Sound Systems")</f>
        <v>Speakers and Sound Systems</v>
      </c>
      <c r="F3" s="46">
        <f>IFERROR(__xludf.DUMMYFUNCTION("""COMPUTED_VALUE"""),45.0)</f>
        <v>45</v>
      </c>
      <c r="G3" s="16" t="str">
        <f>IFERROR(__xludf.DUMMYFUNCTION("""COMPUTED_VALUE"""),"Sneha R")</f>
        <v>Sneha R</v>
      </c>
      <c r="H3" s="16" t="str">
        <f>IFERROR(__xludf.DUMMYFUNCTION("""COMPUTED_VALUE"""),"Lakshmi")</f>
        <v>Lakshmi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 t="str">
        <f>IFERROR(__xludf.DUMMYFUNCTION("""COMPUTED_VALUE"""),"UT1")</f>
        <v>UT1</v>
      </c>
      <c r="B4" s="45">
        <f>IFERROR(__xludf.DUMMYFUNCTION("""COMPUTED_VALUE"""),45577.0)</f>
        <v>45577</v>
      </c>
      <c r="C4" s="16" t="str">
        <f>IFERROR(__xludf.DUMMYFUNCTION("""COMPUTED_VALUE"""),"Writing/Drawing Tablet with Stylus Pen")</f>
        <v>Writing/Drawing Tablet with Stylus Pen</v>
      </c>
      <c r="D4" s="16" t="str">
        <f>IFERROR(__xludf.DUMMYFUNCTION("""COMPUTED_VALUE"""),"Utility Devices")</f>
        <v>Utility Devices</v>
      </c>
      <c r="E4" s="16" t="str">
        <f>IFERROR(__xludf.DUMMYFUNCTION("""COMPUTED_VALUE"""),"Tablets and Stylus Pens")</f>
        <v>Tablets and Stylus Pens</v>
      </c>
      <c r="F4" s="46">
        <f>IFERROR(__xludf.DUMMYFUNCTION("""COMPUTED_VALUE"""),300.0)</f>
        <v>300</v>
      </c>
      <c r="G4" s="16" t="str">
        <f>IFERROR(__xludf.DUMMYFUNCTION("""COMPUTED_VALUE"""),"Takumi Usui")</f>
        <v>Takumi Usui</v>
      </c>
      <c r="H4" s="16" t="str">
        <f>IFERROR(__xludf.DUMMYFUNCTION("""COMPUTED_VALUE"""),"Roberta")</f>
        <v>Roberta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 t="str">
        <f>IFERROR(__xludf.DUMMYFUNCTION("""COMPUTED_VALUE"""),"HA1")</f>
        <v>HA1</v>
      </c>
      <c r="B5" s="45">
        <f>IFERROR(__xludf.DUMMYFUNCTION("""COMPUTED_VALUE"""),45573.0)</f>
        <v>45573</v>
      </c>
      <c r="C5" s="16" t="str">
        <f>IFERROR(__xludf.DUMMYFUNCTION("""COMPUTED_VALUE"""),"Elder Assistance Robot")</f>
        <v>Elder Assistance Robot</v>
      </c>
      <c r="D5" s="16" t="str">
        <f>IFERROR(__xludf.DUMMYFUNCTION("""COMPUTED_VALUE"""),"Health and Fitness")</f>
        <v>Health and Fitness</v>
      </c>
      <c r="E5" s="16" t="str">
        <f>IFERROR(__xludf.DUMMYFUNCTION("""COMPUTED_VALUE"""),"Assistance Robots")</f>
        <v>Assistance Robots</v>
      </c>
      <c r="F5" s="46">
        <f>IFERROR(__xludf.DUMMYFUNCTION("""COMPUTED_VALUE"""),1500.0)</f>
        <v>1500</v>
      </c>
      <c r="G5" s="16" t="str">
        <f>IFERROR(__xludf.DUMMYFUNCTION("""COMPUTED_VALUE"""),"Sneha R")</f>
        <v>Sneha R</v>
      </c>
      <c r="H5" s="16" t="str">
        <f>IFERROR(__xludf.DUMMYFUNCTION("""COMPUTED_VALUE"""),"Hattori")</f>
        <v>Hattori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 t="str">
        <f>IFERROR(__xludf.DUMMYFUNCTION("""COMPUTED_VALUE"""),"HR1")</f>
        <v>HR1</v>
      </c>
      <c r="B6" s="45">
        <f>IFERROR(__xludf.DUMMYFUNCTION("""COMPUTED_VALUE"""),45576.0)</f>
        <v>45576</v>
      </c>
      <c r="C6" s="16" t="str">
        <f>IFERROR(__xludf.DUMMYFUNCTION("""COMPUTED_VALUE"""),"Room-to-Room Meal Delivery Bot")</f>
        <v>Room-to-Room Meal Delivery Bot</v>
      </c>
      <c r="D6" s="16" t="str">
        <f>IFERROR(__xludf.DUMMYFUNCTION("""COMPUTED_VALUE"""),"Home Gadgets")</f>
        <v>Home Gadgets</v>
      </c>
      <c r="E6" s="16" t="str">
        <f>IFERROR(__xludf.DUMMYFUNCTION("""COMPUTED_VALUE"""),"Robots")</f>
        <v>Robots</v>
      </c>
      <c r="F6" s="46">
        <f>IFERROR(__xludf.DUMMYFUNCTION("""COMPUTED_VALUE"""),1200.0)</f>
        <v>1200</v>
      </c>
      <c r="G6" s="16" t="str">
        <f>IFERROR(__xludf.DUMMYFUNCTION("""COMPUTED_VALUE"""),"Takumi Usui")</f>
        <v>Takumi Usui</v>
      </c>
      <c r="H6" s="16" t="str">
        <f>IFERROR(__xludf.DUMMYFUNCTION("""COMPUTED_VALUE"""),"Eva")</f>
        <v>Eva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 t="str">
        <f>IFERROR(__xludf.DUMMYFUNCTION("""COMPUTED_VALUE"""),"HM1")</f>
        <v>HM1</v>
      </c>
      <c r="B7" s="45">
        <f>IFERROR(__xludf.DUMMYFUNCTION("""COMPUTED_VALUE"""),45567.0)</f>
        <v>45567</v>
      </c>
      <c r="C7" s="16" t="str">
        <f>IFERROR(__xludf.DUMMYFUNCTION("""COMPUTED_VALUE"""),"Portable LED Mirror")</f>
        <v>Portable LED Mirror</v>
      </c>
      <c r="D7" s="16" t="str">
        <f>IFERROR(__xludf.DUMMYFUNCTION("""COMPUTED_VALUE"""),"Home Gadgets")</f>
        <v>Home Gadgets</v>
      </c>
      <c r="E7" s="16" t="str">
        <f>IFERROR(__xludf.DUMMYFUNCTION("""COMPUTED_VALUE"""),"Mirrors")</f>
        <v>Mirrors</v>
      </c>
      <c r="F7" s="46">
        <f>IFERROR(__xludf.DUMMYFUNCTION("""COMPUTED_VALUE"""),30.0)</f>
        <v>30</v>
      </c>
      <c r="G7" s="16" t="str">
        <f>IFERROR(__xludf.DUMMYFUNCTION("""COMPUTED_VALUE"""),"Sneha R")</f>
        <v>Sneha R</v>
      </c>
      <c r="H7" s="16" t="str">
        <f>IFERROR(__xludf.DUMMYFUNCTION("""COMPUTED_VALUE"""),"Miles")</f>
        <v>Miles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 t="str">
        <f>IFERROR(__xludf.DUMMYFUNCTION("""COMPUTED_VALUE"""),"HSS2")</f>
        <v>HSS2</v>
      </c>
      <c r="B8" s="45">
        <f>IFERROR(__xludf.DUMMYFUNCTION("""COMPUTED_VALUE"""),45581.0)</f>
        <v>45581</v>
      </c>
      <c r="C8" s="16" t="str">
        <f>IFERROR(__xludf.DUMMYFUNCTION("""COMPUTED_VALUE"""),"Vehicle Security Alert Bot")</f>
        <v>Vehicle Security Alert Bot</v>
      </c>
      <c r="D8" s="16" t="str">
        <f>IFERROR(__xludf.DUMMYFUNCTION("""COMPUTED_VALUE"""),"Home Gadgets")</f>
        <v>Home Gadgets</v>
      </c>
      <c r="E8" s="16" t="str">
        <f>IFERROR(__xludf.DUMMYFUNCTION("""COMPUTED_VALUE"""),"Security Systems")</f>
        <v>Security Systems</v>
      </c>
      <c r="F8" s="46">
        <f>IFERROR(__xludf.DUMMYFUNCTION("""COMPUTED_VALUE"""),500.0)</f>
        <v>500</v>
      </c>
      <c r="G8" s="16" t="str">
        <f>IFERROR(__xludf.DUMMYFUNCTION("""COMPUTED_VALUE"""),"Riya Halbhavi")</f>
        <v>Riya Halbhavi</v>
      </c>
      <c r="H8" s="16" t="str">
        <f>IFERROR(__xludf.DUMMYFUNCTION("""COMPUTED_VALUE"""),"Charlie")</f>
        <v>Charlie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 t="str">
        <f>IFERROR(__xludf.DUMMYFUNCTION("""COMPUTED_VALUE"""),"HR1")</f>
        <v>HR1</v>
      </c>
      <c r="B9" s="45">
        <f>IFERROR(__xludf.DUMMYFUNCTION("""COMPUTED_VALUE"""),45595.0)</f>
        <v>45595</v>
      </c>
      <c r="C9" s="16" t="str">
        <f>IFERROR(__xludf.DUMMYFUNCTION("""COMPUTED_VALUE"""),"Room-to-Room Meal Delivery Bot")</f>
        <v>Room-to-Room Meal Delivery Bot</v>
      </c>
      <c r="D9" s="16" t="str">
        <f>IFERROR(__xludf.DUMMYFUNCTION("""COMPUTED_VALUE"""),"Home Gadgets")</f>
        <v>Home Gadgets</v>
      </c>
      <c r="E9" s="16" t="str">
        <f>IFERROR(__xludf.DUMMYFUNCTION("""COMPUTED_VALUE"""),"Robots")</f>
        <v>Robots</v>
      </c>
      <c r="F9" s="46">
        <f>IFERROR(__xludf.DUMMYFUNCTION("""COMPUTED_VALUE"""),1200.0)</f>
        <v>1200</v>
      </c>
      <c r="G9" s="16" t="str">
        <f>IFERROR(__xludf.DUMMYFUNCTION("""COMPUTED_VALUE"""),"Riya Halbhavi")</f>
        <v>Riya Halbhavi</v>
      </c>
      <c r="H9" s="16" t="str">
        <f>IFERROR(__xludf.DUMMYFUNCTION("""COMPUTED_VALUE"""),"Lavanya")</f>
        <v>Lavanya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 t="str">
        <f>IFERROR(__xludf.DUMMYFUNCTION("""COMPUTED_VALUE"""),"HR1")</f>
        <v>HR1</v>
      </c>
      <c r="B10" s="45">
        <f>IFERROR(__xludf.DUMMYFUNCTION("""COMPUTED_VALUE"""),45585.0)</f>
        <v>45585</v>
      </c>
      <c r="C10" s="16" t="str">
        <f>IFERROR(__xludf.DUMMYFUNCTION("""COMPUTED_VALUE"""),"Room-to-Room Meal Delivery Bot")</f>
        <v>Room-to-Room Meal Delivery Bot</v>
      </c>
      <c r="D10" s="16" t="str">
        <f>IFERROR(__xludf.DUMMYFUNCTION("""COMPUTED_VALUE"""),"Home Gadgets")</f>
        <v>Home Gadgets</v>
      </c>
      <c r="E10" s="16" t="str">
        <f>IFERROR(__xludf.DUMMYFUNCTION("""COMPUTED_VALUE"""),"Robots")</f>
        <v>Robots</v>
      </c>
      <c r="F10" s="46">
        <f>IFERROR(__xludf.DUMMYFUNCTION("""COMPUTED_VALUE"""),1200.0)</f>
        <v>1200</v>
      </c>
      <c r="G10" s="16" t="str">
        <f>IFERROR(__xludf.DUMMYFUNCTION("""COMPUTED_VALUE"""),"Sneha R")</f>
        <v>Sneha R</v>
      </c>
      <c r="H10" s="16" t="str">
        <f>IFERROR(__xludf.DUMMYFUNCTION("""COMPUTED_VALUE"""),"Lydia")</f>
        <v>Lydia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 t="str">
        <f>IFERROR(__xludf.DUMMYFUNCTION("""COMPUTED_VALUE"""),"HR1")</f>
        <v>HR1</v>
      </c>
      <c r="B11" s="45">
        <f>IFERROR(__xludf.DUMMYFUNCTION("""COMPUTED_VALUE"""),45572.0)</f>
        <v>45572</v>
      </c>
      <c r="C11" s="16" t="str">
        <f>IFERROR(__xludf.DUMMYFUNCTION("""COMPUTED_VALUE"""),"Room-to-Room Meal Delivery Bot")</f>
        <v>Room-to-Room Meal Delivery Bot</v>
      </c>
      <c r="D11" s="16" t="str">
        <f>IFERROR(__xludf.DUMMYFUNCTION("""COMPUTED_VALUE"""),"Home Gadgets")</f>
        <v>Home Gadgets</v>
      </c>
      <c r="E11" s="16" t="str">
        <f>IFERROR(__xludf.DUMMYFUNCTION("""COMPUTED_VALUE"""),"Robots")</f>
        <v>Robots</v>
      </c>
      <c r="F11" s="46">
        <f>IFERROR(__xludf.DUMMYFUNCTION("""COMPUTED_VALUE"""),1200.0)</f>
        <v>1200</v>
      </c>
      <c r="G11" s="16" t="str">
        <f>IFERROR(__xludf.DUMMYFUNCTION("""COMPUTED_VALUE"""),"Sneha R")</f>
        <v>Sneha R</v>
      </c>
      <c r="H11" s="16" t="str">
        <f>IFERROR(__xludf.DUMMYFUNCTION("""COMPUTED_VALUE"""),"Tamara")</f>
        <v>Tamara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 t="str">
        <f>IFERROR(__xludf.DUMMYFUNCTION("""COMPUTED_VALUE"""),"HSS1")</f>
        <v>HSS1</v>
      </c>
      <c r="B12" s="45">
        <f>IFERROR(__xludf.DUMMYFUNCTION("""COMPUTED_VALUE"""),45578.0)</f>
        <v>45578</v>
      </c>
      <c r="C12" s="16" t="str">
        <f>IFERROR(__xludf.DUMMYFUNCTION("""COMPUTED_VALUE"""),"Home Unlock Alert System")</f>
        <v>Home Unlock Alert System</v>
      </c>
      <c r="D12" s="16" t="str">
        <f>IFERROR(__xludf.DUMMYFUNCTION("""COMPUTED_VALUE"""),"Home Gadgets")</f>
        <v>Home Gadgets</v>
      </c>
      <c r="E12" s="16" t="str">
        <f>IFERROR(__xludf.DUMMYFUNCTION("""COMPUTED_VALUE"""),"Security Systems")</f>
        <v>Security Systems</v>
      </c>
      <c r="F12" s="46">
        <f>IFERROR(__xludf.DUMMYFUNCTION("""COMPUTED_VALUE"""),750.0)</f>
        <v>750</v>
      </c>
      <c r="G12" s="16" t="str">
        <f>IFERROR(__xludf.DUMMYFUNCTION("""COMPUTED_VALUE"""),"Misaki Ayuzawa")</f>
        <v>Misaki Ayuzawa</v>
      </c>
      <c r="H12" s="16" t="str">
        <f>IFERROR(__xludf.DUMMYFUNCTION("""COMPUTED_VALUE"""),"Robin")</f>
        <v>Robin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0"/>
    <col customWidth="1" min="3" max="3" width="30.63"/>
    <col customWidth="1" min="4" max="4" width="16.75"/>
    <col customWidth="1" min="5" max="5" width="15.88"/>
    <col customWidth="1" min="6" max="6" width="16.25"/>
    <col customWidth="1" min="7" max="7" width="14.38"/>
    <col customWidth="1" min="8" max="8" width="13.13"/>
    <col customWidth="1" min="9" max="9" width="13.38"/>
  </cols>
  <sheetData>
    <row r="1">
      <c r="A1" s="47" t="s">
        <v>160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</row>
    <row r="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</row>
    <row r="3">
      <c r="A3" s="49" t="s">
        <v>149</v>
      </c>
      <c r="B3" s="50">
        <f>SUM(ProductSales!F:F)</f>
        <v>49800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</row>
    <row r="24">
      <c r="A24" s="52" t="s">
        <v>161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</row>
    <row r="25"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</row>
    <row r="26"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</row>
    <row r="27"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</row>
    <row r="28"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</row>
    <row r="29"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</row>
    <row r="30"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</row>
    <row r="31"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</row>
    <row r="32"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</row>
    <row r="33"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</row>
    <row r="34"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</row>
    <row r="35"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</row>
    <row r="36"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</row>
    <row r="37"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</row>
    <row r="38"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</row>
    <row r="39"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</row>
    <row r="40"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</row>
    <row r="41"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</row>
    <row r="42"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</row>
    <row r="43"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</row>
    <row r="44"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</row>
    <row r="45"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</row>
    <row r="46"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</row>
    <row r="47"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</row>
    <row r="48"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</row>
    <row r="49"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</row>
    <row r="50"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</row>
    <row r="51"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</row>
    <row r="52"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</row>
    <row r="53"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</row>
    <row r="54"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</row>
    <row r="55"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</row>
    <row r="56"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</row>
    <row r="57"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</row>
    <row r="58"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</row>
    <row r="60">
      <c r="A60" s="52" t="s">
        <v>178</v>
      </c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</row>
    <row r="91">
      <c r="A91" s="52" t="s">
        <v>179</v>
      </c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3"/>
      <c r="CK91" s="53"/>
      <c r="CL91" s="53"/>
      <c r="CM91" s="53"/>
      <c r="CN91" s="53"/>
      <c r="CO91" s="53"/>
      <c r="CP91" s="53"/>
      <c r="CQ91" s="53"/>
      <c r="CR91" s="53"/>
      <c r="CS91" s="53"/>
      <c r="CT91" s="53"/>
      <c r="CU91" s="53"/>
      <c r="CV91" s="53"/>
      <c r="CW91" s="53"/>
      <c r="CX91" s="53"/>
      <c r="CY91" s="53"/>
      <c r="CZ91" s="53"/>
      <c r="DA91" s="53"/>
      <c r="DB91" s="53"/>
      <c r="DC91" s="53"/>
      <c r="DD91" s="53"/>
      <c r="DE91" s="53"/>
      <c r="DF91" s="53"/>
      <c r="DG91" s="53"/>
      <c r="DH91" s="53"/>
      <c r="DI91" s="53"/>
      <c r="DJ91" s="53"/>
      <c r="DK91" s="53"/>
      <c r="DL91" s="53"/>
      <c r="DM91" s="53"/>
      <c r="DN91" s="53"/>
      <c r="DO91" s="53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</row>
    <row r="93">
      <c r="A93" s="16"/>
      <c r="B93" s="16"/>
      <c r="C93" s="16"/>
      <c r="D93" s="16"/>
      <c r="E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</row>
    <row r="94">
      <c r="A94" s="16"/>
      <c r="B94" s="16"/>
      <c r="C94" s="16"/>
      <c r="D94" s="16"/>
      <c r="E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</row>
    <row r="95">
      <c r="A95" s="16"/>
      <c r="B95" s="16"/>
      <c r="C95" s="16"/>
      <c r="D95" s="16"/>
      <c r="E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</row>
    <row r="96">
      <c r="A96" s="16"/>
      <c r="B96" s="16"/>
      <c r="C96" s="16"/>
      <c r="D96" s="16"/>
      <c r="E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</row>
    <row r="97">
      <c r="A97" s="16"/>
      <c r="B97" s="16"/>
      <c r="C97" s="16"/>
      <c r="D97" s="16"/>
      <c r="E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</row>
    <row r="98">
      <c r="A98" s="16"/>
      <c r="B98" s="16"/>
      <c r="C98" s="16"/>
      <c r="D98" s="16"/>
      <c r="E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</row>
    <row r="99">
      <c r="A99" s="16"/>
      <c r="B99" s="16"/>
      <c r="C99" s="16"/>
      <c r="D99" s="16"/>
      <c r="E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</row>
    <row r="100">
      <c r="A100" s="16"/>
      <c r="B100" s="16"/>
      <c r="C100" s="16"/>
      <c r="D100" s="16"/>
      <c r="E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</row>
    <row r="101">
      <c r="A101" s="16"/>
      <c r="B101" s="16"/>
      <c r="C101" s="16"/>
      <c r="D101" s="16"/>
      <c r="E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</row>
    <row r="102">
      <c r="A102" s="16"/>
      <c r="B102" s="16"/>
      <c r="C102" s="16"/>
      <c r="D102" s="16"/>
      <c r="E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</row>
    <row r="103">
      <c r="A103" s="16"/>
      <c r="B103" s="16"/>
      <c r="C103" s="16"/>
      <c r="D103" s="16"/>
      <c r="E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</row>
    <row r="104">
      <c r="A104" s="16"/>
      <c r="B104" s="16"/>
      <c r="C104" s="16"/>
      <c r="D104" s="16"/>
      <c r="E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</row>
    <row r="105">
      <c r="A105" s="16"/>
      <c r="B105" s="16"/>
      <c r="C105" s="16"/>
      <c r="D105" s="16"/>
      <c r="E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</row>
    <row r="106">
      <c r="A106" s="16"/>
      <c r="B106" s="16"/>
      <c r="C106" s="16"/>
      <c r="D106" s="16"/>
      <c r="E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</row>
    <row r="107">
      <c r="A107" s="16"/>
      <c r="B107" s="16"/>
      <c r="C107" s="16"/>
      <c r="D107" s="16"/>
      <c r="E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</row>
    <row r="108">
      <c r="A108" s="16"/>
      <c r="B108" s="16"/>
      <c r="C108" s="16"/>
      <c r="D108" s="16"/>
      <c r="E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</row>
    <row r="109">
      <c r="A109" s="16"/>
      <c r="B109" s="16"/>
      <c r="C109" s="16"/>
      <c r="D109" s="16"/>
      <c r="E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</row>
    <row r="110">
      <c r="A110" s="16"/>
      <c r="B110" s="16"/>
      <c r="C110" s="16"/>
      <c r="D110" s="16"/>
      <c r="E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</row>
    <row r="111">
      <c r="A111" s="16"/>
      <c r="B111" s="16"/>
      <c r="C111" s="16"/>
      <c r="D111" s="16"/>
      <c r="E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</row>
    <row r="112">
      <c r="A112" s="16"/>
      <c r="B112" s="16"/>
      <c r="C112" s="16"/>
      <c r="D112" s="16"/>
      <c r="E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</row>
    <row r="113">
      <c r="A113" s="16"/>
      <c r="B113" s="16"/>
      <c r="C113" s="16"/>
      <c r="D113" s="16"/>
      <c r="E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</row>
    <row r="114">
      <c r="A114" s="16"/>
      <c r="B114" s="16"/>
      <c r="C114" s="16"/>
      <c r="D114" s="16"/>
      <c r="E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</row>
    <row r="115">
      <c r="A115" s="16"/>
      <c r="B115" s="16"/>
      <c r="C115" s="16"/>
      <c r="D115" s="16"/>
      <c r="E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</row>
    <row r="116">
      <c r="A116" s="16"/>
      <c r="B116" s="16"/>
      <c r="C116" s="16"/>
      <c r="D116" s="16"/>
      <c r="E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</row>
    <row r="117">
      <c r="A117" s="16"/>
      <c r="B117" s="16"/>
      <c r="C117" s="16"/>
      <c r="D117" s="16"/>
      <c r="E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</row>
    <row r="118">
      <c r="A118" s="16"/>
      <c r="B118" s="16"/>
      <c r="C118" s="16"/>
      <c r="D118" s="16"/>
      <c r="E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</row>
    <row r="119">
      <c r="A119" s="16"/>
      <c r="B119" s="16"/>
      <c r="C119" s="16"/>
      <c r="D119" s="16"/>
      <c r="E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</row>
    <row r="120">
      <c r="A120" s="16"/>
      <c r="B120" s="16"/>
      <c r="C120" s="16"/>
      <c r="D120" s="16"/>
      <c r="E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</row>
    <row r="121">
      <c r="A121" s="16"/>
      <c r="B121" s="16"/>
      <c r="C121" s="16"/>
      <c r="D121" s="16"/>
      <c r="E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</row>
    <row r="122">
      <c r="A122" s="16"/>
      <c r="B122" s="16"/>
      <c r="C122" s="16"/>
      <c r="D122" s="16"/>
      <c r="E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</row>
    <row r="123">
      <c r="A123" s="16"/>
      <c r="B123" s="16"/>
      <c r="C123" s="16"/>
      <c r="D123" s="16"/>
      <c r="E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</row>
    <row r="124">
      <c r="A124" s="16"/>
      <c r="B124" s="16"/>
      <c r="C124" s="16"/>
      <c r="D124" s="16"/>
      <c r="E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</row>
    <row r="125">
      <c r="A125" s="16"/>
      <c r="B125" s="16"/>
      <c r="C125" s="16"/>
      <c r="D125" s="16"/>
      <c r="E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</row>
    <row r="126">
      <c r="A126" s="16"/>
      <c r="B126" s="16"/>
      <c r="C126" s="16"/>
      <c r="D126" s="16"/>
      <c r="E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</row>
    <row r="127">
      <c r="A127" s="16"/>
      <c r="B127" s="16"/>
      <c r="C127" s="16"/>
      <c r="D127" s="16"/>
      <c r="E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</row>
    <row r="128">
      <c r="A128" s="16"/>
      <c r="B128" s="16"/>
      <c r="C128" s="16"/>
      <c r="D128" s="16"/>
      <c r="E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</row>
    <row r="129">
      <c r="A129" s="16"/>
      <c r="B129" s="16"/>
      <c r="C129" s="16"/>
      <c r="D129" s="16"/>
      <c r="E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</row>
    <row r="130">
      <c r="A130" s="16"/>
      <c r="B130" s="16"/>
      <c r="C130" s="16"/>
      <c r="D130" s="16"/>
      <c r="E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</row>
    <row r="131">
      <c r="A131" s="16"/>
      <c r="B131" s="16"/>
      <c r="C131" s="16"/>
      <c r="D131" s="16"/>
      <c r="E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</row>
    <row r="132">
      <c r="A132" s="16"/>
      <c r="B132" s="16"/>
      <c r="C132" s="16"/>
      <c r="D132" s="16"/>
      <c r="E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</row>
    <row r="133">
      <c r="A133" s="16"/>
      <c r="B133" s="16"/>
      <c r="C133" s="16"/>
      <c r="D133" s="16"/>
      <c r="E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</row>
    <row r="134">
      <c r="A134" s="16"/>
      <c r="B134" s="16"/>
      <c r="C134" s="16"/>
      <c r="D134" s="16"/>
      <c r="E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</row>
    <row r="135">
      <c r="A135" s="16"/>
      <c r="B135" s="16"/>
      <c r="C135" s="16"/>
      <c r="D135" s="16"/>
      <c r="E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</row>
    <row r="136">
      <c r="A136" s="16"/>
      <c r="B136" s="16"/>
      <c r="C136" s="16"/>
      <c r="D136" s="16"/>
      <c r="E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</row>
    <row r="137">
      <c r="A137" s="16"/>
      <c r="B137" s="16"/>
      <c r="C137" s="16"/>
      <c r="D137" s="16"/>
      <c r="E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</row>
    <row r="138">
      <c r="A138" s="16"/>
      <c r="B138" s="16"/>
      <c r="C138" s="16"/>
      <c r="D138" s="16"/>
      <c r="E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</row>
    <row r="139">
      <c r="A139" s="16"/>
      <c r="B139" s="16"/>
      <c r="C139" s="16"/>
      <c r="D139" s="16"/>
      <c r="E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</row>
    <row r="140">
      <c r="A140" s="16"/>
      <c r="B140" s="16"/>
      <c r="C140" s="16"/>
      <c r="D140" s="16"/>
      <c r="E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</row>
    <row r="141">
      <c r="A141" s="16"/>
      <c r="B141" s="16"/>
      <c r="C141" s="16"/>
      <c r="D141" s="16"/>
      <c r="E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</row>
    <row r="142">
      <c r="A142" s="16"/>
      <c r="B142" s="16"/>
      <c r="C142" s="16"/>
      <c r="D142" s="16"/>
      <c r="E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</row>
    <row r="143">
      <c r="A143" s="16"/>
      <c r="B143" s="16"/>
      <c r="C143" s="16"/>
      <c r="D143" s="16"/>
      <c r="E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</row>
    <row r="144">
      <c r="A144" s="16"/>
      <c r="B144" s="16"/>
      <c r="C144" s="16"/>
      <c r="D144" s="16"/>
      <c r="E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  <c r="DM301" s="16"/>
      <c r="DN301" s="16"/>
      <c r="DO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  <c r="DM404" s="16"/>
      <c r="DN404" s="16"/>
      <c r="DO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  <c r="DM407" s="16"/>
      <c r="DN407" s="16"/>
      <c r="DO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  <c r="DM411" s="16"/>
      <c r="DN411" s="16"/>
      <c r="DO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  <c r="DM415" s="16"/>
      <c r="DN415" s="16"/>
      <c r="DO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  <c r="DM416" s="16"/>
      <c r="DN416" s="16"/>
      <c r="DO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  <c r="DM418" s="16"/>
      <c r="DN418" s="16"/>
      <c r="DO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  <c r="DM423" s="16"/>
      <c r="DN423" s="16"/>
      <c r="DO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6"/>
      <c r="DL424" s="16"/>
      <c r="DM424" s="16"/>
      <c r="DN424" s="16"/>
      <c r="DO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6"/>
      <c r="DL425" s="16"/>
      <c r="DM425" s="16"/>
      <c r="DN425" s="16"/>
      <c r="DO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  <c r="DM426" s="16"/>
      <c r="DN426" s="16"/>
      <c r="DO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  <c r="DM427" s="16"/>
      <c r="DN427" s="16"/>
      <c r="DO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  <c r="DM428" s="16"/>
      <c r="DN428" s="16"/>
      <c r="DO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6"/>
      <c r="DL429" s="16"/>
      <c r="DM429" s="16"/>
      <c r="DN429" s="16"/>
      <c r="DO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6"/>
      <c r="DL430" s="16"/>
      <c r="DM430" s="16"/>
      <c r="DN430" s="16"/>
      <c r="DO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6"/>
      <c r="DL431" s="16"/>
      <c r="DM431" s="16"/>
      <c r="DN431" s="16"/>
      <c r="DO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  <c r="DM432" s="16"/>
      <c r="DN432" s="16"/>
      <c r="DO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  <c r="DM433" s="16"/>
      <c r="DN433" s="16"/>
      <c r="DO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6"/>
      <c r="DL434" s="16"/>
      <c r="DM434" s="16"/>
      <c r="DN434" s="16"/>
      <c r="DO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6"/>
      <c r="DL435" s="16"/>
      <c r="DM435" s="16"/>
      <c r="DN435" s="16"/>
      <c r="DO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  <c r="DK436" s="16"/>
      <c r="DL436" s="16"/>
      <c r="DM436" s="16"/>
      <c r="DN436" s="16"/>
      <c r="DO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6"/>
      <c r="DL437" s="16"/>
      <c r="DM437" s="16"/>
      <c r="DN437" s="16"/>
      <c r="DO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  <c r="DK438" s="16"/>
      <c r="DL438" s="16"/>
      <c r="DM438" s="16"/>
      <c r="DN438" s="16"/>
      <c r="DO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  <c r="DM439" s="16"/>
      <c r="DN439" s="16"/>
      <c r="DO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  <c r="DK440" s="16"/>
      <c r="DL440" s="16"/>
      <c r="DM440" s="16"/>
      <c r="DN440" s="16"/>
      <c r="DO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  <c r="DK441" s="16"/>
      <c r="DL441" s="16"/>
      <c r="DM441" s="16"/>
      <c r="DN441" s="16"/>
      <c r="DO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  <c r="DK442" s="16"/>
      <c r="DL442" s="16"/>
      <c r="DM442" s="16"/>
      <c r="DN442" s="16"/>
      <c r="DO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  <c r="DI443" s="16"/>
      <c r="DJ443" s="16"/>
      <c r="DK443" s="16"/>
      <c r="DL443" s="16"/>
      <c r="DM443" s="16"/>
      <c r="DN443" s="16"/>
      <c r="DO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  <c r="DI444" s="16"/>
      <c r="DJ444" s="16"/>
      <c r="DK444" s="16"/>
      <c r="DL444" s="16"/>
      <c r="DM444" s="16"/>
      <c r="DN444" s="16"/>
      <c r="DO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  <c r="DI445" s="16"/>
      <c r="DJ445" s="16"/>
      <c r="DK445" s="16"/>
      <c r="DL445" s="16"/>
      <c r="DM445" s="16"/>
      <c r="DN445" s="16"/>
      <c r="DO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  <c r="DK446" s="16"/>
      <c r="DL446" s="16"/>
      <c r="DM446" s="16"/>
      <c r="DN446" s="16"/>
      <c r="DO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  <c r="DK447" s="16"/>
      <c r="DL447" s="16"/>
      <c r="DM447" s="16"/>
      <c r="DN447" s="16"/>
      <c r="DO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  <c r="DM448" s="16"/>
      <c r="DN448" s="16"/>
      <c r="DO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  <c r="DK449" s="16"/>
      <c r="DL449" s="16"/>
      <c r="DM449" s="16"/>
      <c r="DN449" s="16"/>
      <c r="DO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  <c r="DI450" s="16"/>
      <c r="DJ450" s="16"/>
      <c r="DK450" s="16"/>
      <c r="DL450" s="16"/>
      <c r="DM450" s="16"/>
      <c r="DN450" s="16"/>
      <c r="DO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  <c r="DI451" s="16"/>
      <c r="DJ451" s="16"/>
      <c r="DK451" s="16"/>
      <c r="DL451" s="16"/>
      <c r="DM451" s="16"/>
      <c r="DN451" s="16"/>
      <c r="DO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  <c r="DI452" s="16"/>
      <c r="DJ452" s="16"/>
      <c r="DK452" s="16"/>
      <c r="DL452" s="16"/>
      <c r="DM452" s="16"/>
      <c r="DN452" s="16"/>
      <c r="DO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  <c r="DK453" s="16"/>
      <c r="DL453" s="16"/>
      <c r="DM453" s="16"/>
      <c r="DN453" s="16"/>
      <c r="DO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6"/>
      <c r="DL454" s="16"/>
      <c r="DM454" s="16"/>
      <c r="DN454" s="16"/>
      <c r="DO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  <c r="DK455" s="16"/>
      <c r="DL455" s="16"/>
      <c r="DM455" s="16"/>
      <c r="DN455" s="16"/>
      <c r="DO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6"/>
      <c r="DL456" s="16"/>
      <c r="DM456" s="16"/>
      <c r="DN456" s="16"/>
      <c r="DO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  <c r="DK457" s="16"/>
      <c r="DL457" s="16"/>
      <c r="DM457" s="16"/>
      <c r="DN457" s="16"/>
      <c r="DO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  <c r="DK458" s="16"/>
      <c r="DL458" s="16"/>
      <c r="DM458" s="16"/>
      <c r="DN458" s="16"/>
      <c r="DO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  <c r="DI459" s="16"/>
      <c r="DJ459" s="16"/>
      <c r="DK459" s="16"/>
      <c r="DL459" s="16"/>
      <c r="DM459" s="16"/>
      <c r="DN459" s="16"/>
      <c r="DO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  <c r="DK460" s="16"/>
      <c r="DL460" s="16"/>
      <c r="DM460" s="16"/>
      <c r="DN460" s="16"/>
      <c r="DO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  <c r="DI461" s="16"/>
      <c r="DJ461" s="16"/>
      <c r="DK461" s="16"/>
      <c r="DL461" s="16"/>
      <c r="DM461" s="16"/>
      <c r="DN461" s="16"/>
      <c r="DO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  <c r="DK462" s="16"/>
      <c r="DL462" s="16"/>
      <c r="DM462" s="16"/>
      <c r="DN462" s="16"/>
      <c r="DO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  <c r="DI463" s="16"/>
      <c r="DJ463" s="16"/>
      <c r="DK463" s="16"/>
      <c r="DL463" s="16"/>
      <c r="DM463" s="16"/>
      <c r="DN463" s="16"/>
      <c r="DO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6"/>
      <c r="DL464" s="16"/>
      <c r="DM464" s="16"/>
      <c r="DN464" s="16"/>
      <c r="DO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  <c r="DK465" s="16"/>
      <c r="DL465" s="16"/>
      <c r="DM465" s="16"/>
      <c r="DN465" s="16"/>
      <c r="DO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  <c r="DI466" s="16"/>
      <c r="DJ466" s="16"/>
      <c r="DK466" s="16"/>
      <c r="DL466" s="16"/>
      <c r="DM466" s="16"/>
      <c r="DN466" s="16"/>
      <c r="DO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  <c r="DI467" s="16"/>
      <c r="DJ467" s="16"/>
      <c r="DK467" s="16"/>
      <c r="DL467" s="16"/>
      <c r="DM467" s="16"/>
      <c r="DN467" s="16"/>
      <c r="DO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  <c r="DI468" s="16"/>
      <c r="DJ468" s="16"/>
      <c r="DK468" s="16"/>
      <c r="DL468" s="16"/>
      <c r="DM468" s="16"/>
      <c r="DN468" s="16"/>
      <c r="DO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  <c r="DI469" s="16"/>
      <c r="DJ469" s="16"/>
      <c r="DK469" s="16"/>
      <c r="DL469" s="16"/>
      <c r="DM469" s="16"/>
      <c r="DN469" s="16"/>
      <c r="DO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  <c r="DI470" s="16"/>
      <c r="DJ470" s="16"/>
      <c r="DK470" s="16"/>
      <c r="DL470" s="16"/>
      <c r="DM470" s="16"/>
      <c r="DN470" s="16"/>
      <c r="DO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  <c r="DM471" s="16"/>
      <c r="DN471" s="16"/>
      <c r="DO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  <c r="DK472" s="16"/>
      <c r="DL472" s="16"/>
      <c r="DM472" s="16"/>
      <c r="DN472" s="16"/>
      <c r="DO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  <c r="DI473" s="16"/>
      <c r="DJ473" s="16"/>
      <c r="DK473" s="16"/>
      <c r="DL473" s="16"/>
      <c r="DM473" s="16"/>
      <c r="DN473" s="16"/>
      <c r="DO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  <c r="DK474" s="16"/>
      <c r="DL474" s="16"/>
      <c r="DM474" s="16"/>
      <c r="DN474" s="16"/>
      <c r="DO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  <c r="DI475" s="16"/>
      <c r="DJ475" s="16"/>
      <c r="DK475" s="16"/>
      <c r="DL475" s="16"/>
      <c r="DM475" s="16"/>
      <c r="DN475" s="16"/>
      <c r="DO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  <c r="DI476" s="16"/>
      <c r="DJ476" s="16"/>
      <c r="DK476" s="16"/>
      <c r="DL476" s="16"/>
      <c r="DM476" s="16"/>
      <c r="DN476" s="16"/>
      <c r="DO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  <c r="DK477" s="16"/>
      <c r="DL477" s="16"/>
      <c r="DM477" s="16"/>
      <c r="DN477" s="16"/>
      <c r="DO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  <c r="DK478" s="16"/>
      <c r="DL478" s="16"/>
      <c r="DM478" s="16"/>
      <c r="DN478" s="16"/>
      <c r="DO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  <c r="DI479" s="16"/>
      <c r="DJ479" s="16"/>
      <c r="DK479" s="16"/>
      <c r="DL479" s="16"/>
      <c r="DM479" s="16"/>
      <c r="DN479" s="16"/>
      <c r="DO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  <c r="DI480" s="16"/>
      <c r="DJ480" s="16"/>
      <c r="DK480" s="16"/>
      <c r="DL480" s="16"/>
      <c r="DM480" s="16"/>
      <c r="DN480" s="16"/>
      <c r="DO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  <c r="DI481" s="16"/>
      <c r="DJ481" s="16"/>
      <c r="DK481" s="16"/>
      <c r="DL481" s="16"/>
      <c r="DM481" s="16"/>
      <c r="DN481" s="16"/>
      <c r="DO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  <c r="DK482" s="16"/>
      <c r="DL482" s="16"/>
      <c r="DM482" s="16"/>
      <c r="DN482" s="16"/>
      <c r="DO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6"/>
      <c r="DL483" s="16"/>
      <c r="DM483" s="16"/>
      <c r="DN483" s="16"/>
      <c r="DO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  <c r="DK484" s="16"/>
      <c r="DL484" s="16"/>
      <c r="DM484" s="16"/>
      <c r="DN484" s="16"/>
      <c r="DO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  <c r="DK485" s="16"/>
      <c r="DL485" s="16"/>
      <c r="DM485" s="16"/>
      <c r="DN485" s="16"/>
      <c r="DO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  <c r="DK486" s="16"/>
      <c r="DL486" s="16"/>
      <c r="DM486" s="16"/>
      <c r="DN486" s="16"/>
      <c r="DO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6"/>
      <c r="DL487" s="16"/>
      <c r="DM487" s="16"/>
      <c r="DN487" s="16"/>
      <c r="DO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6"/>
      <c r="DL488" s="16"/>
      <c r="DM488" s="16"/>
      <c r="DN488" s="16"/>
      <c r="DO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6"/>
      <c r="DL489" s="16"/>
      <c r="DM489" s="16"/>
      <c r="DN489" s="16"/>
      <c r="DO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6"/>
      <c r="DL490" s="16"/>
      <c r="DM490" s="16"/>
      <c r="DN490" s="16"/>
      <c r="DO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  <c r="DK491" s="16"/>
      <c r="DL491" s="16"/>
      <c r="DM491" s="16"/>
      <c r="DN491" s="16"/>
      <c r="DO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  <c r="DI492" s="16"/>
      <c r="DJ492" s="16"/>
      <c r="DK492" s="16"/>
      <c r="DL492" s="16"/>
      <c r="DM492" s="16"/>
      <c r="DN492" s="16"/>
      <c r="DO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  <c r="DK493" s="16"/>
      <c r="DL493" s="16"/>
      <c r="DM493" s="16"/>
      <c r="DN493" s="16"/>
      <c r="DO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  <c r="DK494" s="16"/>
      <c r="DL494" s="16"/>
      <c r="DM494" s="16"/>
      <c r="DN494" s="16"/>
      <c r="DO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6"/>
      <c r="DL495" s="16"/>
      <c r="DM495" s="16"/>
      <c r="DN495" s="16"/>
      <c r="DO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  <c r="DK496" s="16"/>
      <c r="DL496" s="16"/>
      <c r="DM496" s="16"/>
      <c r="DN496" s="16"/>
      <c r="DO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6"/>
      <c r="DL497" s="16"/>
      <c r="DM497" s="16"/>
      <c r="DN497" s="16"/>
      <c r="DO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  <c r="DK499" s="16"/>
      <c r="DL499" s="16"/>
      <c r="DM499" s="16"/>
      <c r="DN499" s="16"/>
      <c r="DO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6"/>
      <c r="DL500" s="16"/>
      <c r="DM500" s="16"/>
      <c r="DN500" s="16"/>
      <c r="DO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  <c r="DK501" s="16"/>
      <c r="DL501" s="16"/>
      <c r="DM501" s="16"/>
      <c r="DN501" s="16"/>
      <c r="DO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  <c r="DK502" s="16"/>
      <c r="DL502" s="16"/>
      <c r="DM502" s="16"/>
      <c r="DN502" s="16"/>
      <c r="DO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6"/>
      <c r="DL503" s="16"/>
      <c r="DM503" s="16"/>
      <c r="DN503" s="16"/>
      <c r="DO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6"/>
      <c r="DL504" s="16"/>
      <c r="DM504" s="16"/>
      <c r="DN504" s="16"/>
      <c r="DO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6"/>
      <c r="DL505" s="16"/>
      <c r="DM505" s="16"/>
      <c r="DN505" s="16"/>
      <c r="DO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  <c r="DK506" s="16"/>
      <c r="DL506" s="16"/>
      <c r="DM506" s="16"/>
      <c r="DN506" s="16"/>
      <c r="DO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  <c r="DI507" s="16"/>
      <c r="DJ507" s="16"/>
      <c r="DK507" s="16"/>
      <c r="DL507" s="16"/>
      <c r="DM507" s="16"/>
      <c r="DN507" s="16"/>
      <c r="DO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  <c r="DK508" s="16"/>
      <c r="DL508" s="16"/>
      <c r="DM508" s="16"/>
      <c r="DN508" s="16"/>
      <c r="DO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  <c r="DK509" s="16"/>
      <c r="DL509" s="16"/>
      <c r="DM509" s="16"/>
      <c r="DN509" s="16"/>
      <c r="DO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6"/>
      <c r="DL511" s="16"/>
      <c r="DM511" s="16"/>
      <c r="DN511" s="16"/>
      <c r="DO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6"/>
      <c r="DL512" s="16"/>
      <c r="DM512" s="16"/>
      <c r="DN512" s="16"/>
      <c r="DO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  <c r="DK513" s="16"/>
      <c r="DL513" s="16"/>
      <c r="DM513" s="16"/>
      <c r="DN513" s="16"/>
      <c r="DO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  <c r="DK514" s="16"/>
      <c r="DL514" s="16"/>
      <c r="DM514" s="16"/>
      <c r="DN514" s="16"/>
      <c r="DO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  <c r="DM515" s="16"/>
      <c r="DN515" s="16"/>
      <c r="DO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  <c r="DM516" s="16"/>
      <c r="DN516" s="16"/>
      <c r="DO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  <c r="DM517" s="16"/>
      <c r="DN517" s="16"/>
      <c r="DO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  <c r="DK518" s="16"/>
      <c r="DL518" s="16"/>
      <c r="DM518" s="16"/>
      <c r="DN518" s="16"/>
      <c r="DO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  <c r="DK519" s="16"/>
      <c r="DL519" s="16"/>
      <c r="DM519" s="16"/>
      <c r="DN519" s="16"/>
      <c r="DO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6"/>
      <c r="DL520" s="16"/>
      <c r="DM520" s="16"/>
      <c r="DN520" s="16"/>
      <c r="DO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6"/>
      <c r="DL521" s="16"/>
      <c r="DM521" s="16"/>
      <c r="DN521" s="16"/>
      <c r="DO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  <c r="DK522" s="16"/>
      <c r="DL522" s="16"/>
      <c r="DM522" s="16"/>
      <c r="DN522" s="16"/>
      <c r="DO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6"/>
      <c r="DL523" s="16"/>
      <c r="DM523" s="16"/>
      <c r="DN523" s="16"/>
      <c r="DO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  <c r="DM525" s="16"/>
      <c r="DN525" s="16"/>
      <c r="DO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  <c r="DM526" s="16"/>
      <c r="DN526" s="16"/>
      <c r="DO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6"/>
      <c r="DL527" s="16"/>
      <c r="DM527" s="16"/>
      <c r="DN527" s="16"/>
      <c r="DO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6"/>
      <c r="DL528" s="16"/>
      <c r="DM528" s="16"/>
      <c r="DN528" s="16"/>
      <c r="DO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6"/>
      <c r="DL529" s="16"/>
      <c r="DM529" s="16"/>
      <c r="DN529" s="16"/>
      <c r="DO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  <c r="DM530" s="16"/>
      <c r="DN530" s="16"/>
      <c r="DO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  <c r="DK531" s="16"/>
      <c r="DL531" s="16"/>
      <c r="DM531" s="16"/>
      <c r="DN531" s="16"/>
      <c r="DO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6"/>
      <c r="DL532" s="16"/>
      <c r="DM532" s="16"/>
      <c r="DN532" s="16"/>
      <c r="DO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  <c r="DM533" s="16"/>
      <c r="DN533" s="16"/>
      <c r="DO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6"/>
      <c r="DL534" s="16"/>
      <c r="DM534" s="16"/>
      <c r="DN534" s="16"/>
      <c r="DO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6"/>
      <c r="DL536" s="16"/>
      <c r="DM536" s="16"/>
      <c r="DN536" s="16"/>
      <c r="DO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6"/>
      <c r="DL537" s="16"/>
      <c r="DM537" s="16"/>
      <c r="DN537" s="16"/>
      <c r="DO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  <c r="DK538" s="16"/>
      <c r="DL538" s="16"/>
      <c r="DM538" s="16"/>
      <c r="DN538" s="16"/>
      <c r="DO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6"/>
      <c r="DL539" s="16"/>
      <c r="DM539" s="16"/>
      <c r="DN539" s="16"/>
      <c r="DO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  <c r="DK540" s="16"/>
      <c r="DL540" s="16"/>
      <c r="DM540" s="16"/>
      <c r="DN540" s="16"/>
      <c r="DO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  <c r="CZ541" s="16"/>
      <c r="DA541" s="16"/>
      <c r="DB541" s="16"/>
      <c r="DC541" s="16"/>
      <c r="DD541" s="16"/>
      <c r="DE541" s="16"/>
      <c r="DF541" s="16"/>
      <c r="DG541" s="16"/>
      <c r="DH541" s="16"/>
      <c r="DI541" s="16"/>
      <c r="DJ541" s="16"/>
      <c r="DK541" s="16"/>
      <c r="DL541" s="16"/>
      <c r="DM541" s="16"/>
      <c r="DN541" s="16"/>
      <c r="DO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  <c r="DI542" s="16"/>
      <c r="DJ542" s="16"/>
      <c r="DK542" s="16"/>
      <c r="DL542" s="16"/>
      <c r="DM542" s="16"/>
      <c r="DN542" s="16"/>
      <c r="DO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  <c r="DI543" s="16"/>
      <c r="DJ543" s="16"/>
      <c r="DK543" s="16"/>
      <c r="DL543" s="16"/>
      <c r="DM543" s="16"/>
      <c r="DN543" s="16"/>
      <c r="DO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  <c r="DI544" s="16"/>
      <c r="DJ544" s="16"/>
      <c r="DK544" s="16"/>
      <c r="DL544" s="16"/>
      <c r="DM544" s="16"/>
      <c r="DN544" s="16"/>
      <c r="DO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  <c r="DI545" s="16"/>
      <c r="DJ545" s="16"/>
      <c r="DK545" s="16"/>
      <c r="DL545" s="16"/>
      <c r="DM545" s="16"/>
      <c r="DN545" s="16"/>
      <c r="DO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  <c r="DI546" s="16"/>
      <c r="DJ546" s="16"/>
      <c r="DK546" s="16"/>
      <c r="DL546" s="16"/>
      <c r="DM546" s="16"/>
      <c r="DN546" s="16"/>
      <c r="DO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  <c r="DK547" s="16"/>
      <c r="DL547" s="16"/>
      <c r="DM547" s="16"/>
      <c r="DN547" s="16"/>
      <c r="DO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  <c r="DI549" s="16"/>
      <c r="DJ549" s="16"/>
      <c r="DK549" s="16"/>
      <c r="DL549" s="16"/>
      <c r="DM549" s="16"/>
      <c r="DN549" s="16"/>
      <c r="DO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  <c r="DI550" s="16"/>
      <c r="DJ550" s="16"/>
      <c r="DK550" s="16"/>
      <c r="DL550" s="16"/>
      <c r="DM550" s="16"/>
      <c r="DN550" s="16"/>
      <c r="DO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  <c r="DK551" s="16"/>
      <c r="DL551" s="16"/>
      <c r="DM551" s="16"/>
      <c r="DN551" s="16"/>
      <c r="DO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  <c r="DI552" s="16"/>
      <c r="DJ552" s="16"/>
      <c r="DK552" s="16"/>
      <c r="DL552" s="16"/>
      <c r="DM552" s="16"/>
      <c r="DN552" s="16"/>
      <c r="DO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  <c r="DK553" s="16"/>
      <c r="DL553" s="16"/>
      <c r="DM553" s="16"/>
      <c r="DN553" s="16"/>
      <c r="DO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  <c r="DM554" s="16"/>
      <c r="DN554" s="16"/>
      <c r="DO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  <c r="DM555" s="16"/>
      <c r="DN555" s="16"/>
      <c r="DO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  <c r="DK556" s="16"/>
      <c r="DL556" s="16"/>
      <c r="DM556" s="16"/>
      <c r="DN556" s="16"/>
      <c r="DO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  <c r="DM558" s="16"/>
      <c r="DN558" s="16"/>
      <c r="DO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  <c r="DK561" s="16"/>
      <c r="DL561" s="16"/>
      <c r="DM561" s="16"/>
      <c r="DN561" s="16"/>
      <c r="DO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  <c r="DM562" s="16"/>
      <c r="DN562" s="16"/>
      <c r="DO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  <c r="DM565" s="16"/>
      <c r="DN565" s="16"/>
      <c r="DO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  <c r="DM569" s="16"/>
      <c r="DN569" s="16"/>
      <c r="DO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  <c r="DK570" s="16"/>
      <c r="DL570" s="16"/>
      <c r="DM570" s="16"/>
      <c r="DN570" s="16"/>
      <c r="DO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  <c r="DK571" s="16"/>
      <c r="DL571" s="16"/>
      <c r="DM571" s="16"/>
      <c r="DN571" s="16"/>
      <c r="DO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  <c r="DM572" s="16"/>
      <c r="DN572" s="16"/>
      <c r="DO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  <c r="DK573" s="16"/>
      <c r="DL573" s="16"/>
      <c r="DM573" s="16"/>
      <c r="DN573" s="16"/>
      <c r="DO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  <c r="DK574" s="16"/>
      <c r="DL574" s="16"/>
      <c r="DM574" s="16"/>
      <c r="DN574" s="16"/>
      <c r="DO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  <c r="DM575" s="16"/>
      <c r="DN575" s="16"/>
      <c r="DO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  <c r="DK576" s="16"/>
      <c r="DL576" s="16"/>
      <c r="DM576" s="16"/>
      <c r="DN576" s="16"/>
      <c r="DO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  <c r="DK577" s="16"/>
      <c r="DL577" s="16"/>
      <c r="DM577" s="16"/>
      <c r="DN577" s="16"/>
      <c r="DO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  <c r="DM578" s="16"/>
      <c r="DN578" s="16"/>
      <c r="DO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  <c r="DI579" s="16"/>
      <c r="DJ579" s="16"/>
      <c r="DK579" s="16"/>
      <c r="DL579" s="16"/>
      <c r="DM579" s="16"/>
      <c r="DN579" s="16"/>
      <c r="DO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  <c r="DI580" s="16"/>
      <c r="DJ580" s="16"/>
      <c r="DK580" s="16"/>
      <c r="DL580" s="16"/>
      <c r="DM580" s="16"/>
      <c r="DN580" s="16"/>
      <c r="DO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  <c r="DI581" s="16"/>
      <c r="DJ581" s="16"/>
      <c r="DK581" s="16"/>
      <c r="DL581" s="16"/>
      <c r="DM581" s="16"/>
      <c r="DN581" s="16"/>
      <c r="DO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  <c r="DM582" s="16"/>
      <c r="DN582" s="16"/>
      <c r="DO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  <c r="DM583" s="16"/>
      <c r="DN583" s="16"/>
      <c r="DO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  <c r="DK584" s="16"/>
      <c r="DL584" s="16"/>
      <c r="DM584" s="16"/>
      <c r="DN584" s="16"/>
      <c r="DO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  <c r="DK585" s="16"/>
      <c r="DL585" s="16"/>
      <c r="DM585" s="16"/>
      <c r="DN585" s="16"/>
      <c r="DO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  <c r="DK586" s="16"/>
      <c r="DL586" s="16"/>
      <c r="DM586" s="16"/>
      <c r="DN586" s="16"/>
      <c r="DO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  <c r="DM588" s="16"/>
      <c r="DN588" s="16"/>
      <c r="DO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  <c r="DK589" s="16"/>
      <c r="DL589" s="16"/>
      <c r="DM589" s="16"/>
      <c r="DN589" s="16"/>
      <c r="DO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  <c r="DK590" s="16"/>
      <c r="DL590" s="16"/>
      <c r="DM590" s="16"/>
      <c r="DN590" s="16"/>
      <c r="DO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  <c r="DK591" s="16"/>
      <c r="DL591" s="16"/>
      <c r="DM591" s="16"/>
      <c r="DN591" s="16"/>
      <c r="DO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  <c r="DK592" s="16"/>
      <c r="DL592" s="16"/>
      <c r="DM592" s="16"/>
      <c r="DN592" s="16"/>
      <c r="DO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  <c r="DI593" s="16"/>
      <c r="DJ593" s="16"/>
      <c r="DK593" s="16"/>
      <c r="DL593" s="16"/>
      <c r="DM593" s="16"/>
      <c r="DN593" s="16"/>
      <c r="DO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  <c r="DK594" s="16"/>
      <c r="DL594" s="16"/>
      <c r="DM594" s="16"/>
      <c r="DN594" s="16"/>
      <c r="DO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  <c r="DM595" s="16"/>
      <c r="DN595" s="16"/>
      <c r="DO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  <c r="DM596" s="16"/>
      <c r="DN596" s="16"/>
      <c r="DO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  <c r="DK597" s="16"/>
      <c r="DL597" s="16"/>
      <c r="DM597" s="16"/>
      <c r="DN597" s="16"/>
      <c r="DO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  <c r="DK598" s="16"/>
      <c r="DL598" s="16"/>
      <c r="DM598" s="16"/>
      <c r="DN598" s="16"/>
      <c r="DO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  <c r="DM599" s="16"/>
      <c r="DN599" s="16"/>
      <c r="DO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  <c r="DI600" s="16"/>
      <c r="DJ600" s="16"/>
      <c r="DK600" s="16"/>
      <c r="DL600" s="16"/>
      <c r="DM600" s="16"/>
      <c r="DN600" s="16"/>
      <c r="DO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  <c r="DI601" s="16"/>
      <c r="DJ601" s="16"/>
      <c r="DK601" s="16"/>
      <c r="DL601" s="16"/>
      <c r="DM601" s="16"/>
      <c r="DN601" s="16"/>
      <c r="DO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  <c r="DI602" s="16"/>
      <c r="DJ602" s="16"/>
      <c r="DK602" s="16"/>
      <c r="DL602" s="16"/>
      <c r="DM602" s="16"/>
      <c r="DN602" s="16"/>
      <c r="DO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  <c r="DI603" s="16"/>
      <c r="DJ603" s="16"/>
      <c r="DK603" s="16"/>
      <c r="DL603" s="16"/>
      <c r="DM603" s="16"/>
      <c r="DN603" s="16"/>
      <c r="DO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  <c r="DI604" s="16"/>
      <c r="DJ604" s="16"/>
      <c r="DK604" s="16"/>
      <c r="DL604" s="16"/>
      <c r="DM604" s="16"/>
      <c r="DN604" s="16"/>
      <c r="DO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  <c r="DI605" s="16"/>
      <c r="DJ605" s="16"/>
      <c r="DK605" s="16"/>
      <c r="DL605" s="16"/>
      <c r="DM605" s="16"/>
      <c r="DN605" s="16"/>
      <c r="DO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  <c r="DK606" s="16"/>
      <c r="DL606" s="16"/>
      <c r="DM606" s="16"/>
      <c r="DN606" s="16"/>
      <c r="DO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  <c r="DI607" s="16"/>
      <c r="DJ607" s="16"/>
      <c r="DK607" s="16"/>
      <c r="DL607" s="16"/>
      <c r="DM607" s="16"/>
      <c r="DN607" s="16"/>
      <c r="DO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  <c r="DK608" s="16"/>
      <c r="DL608" s="16"/>
      <c r="DM608" s="16"/>
      <c r="DN608" s="16"/>
      <c r="DO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  <c r="DI609" s="16"/>
      <c r="DJ609" s="16"/>
      <c r="DK609" s="16"/>
      <c r="DL609" s="16"/>
      <c r="DM609" s="16"/>
      <c r="DN609" s="16"/>
      <c r="DO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  <c r="DK610" s="16"/>
      <c r="DL610" s="16"/>
      <c r="DM610" s="16"/>
      <c r="DN610" s="16"/>
      <c r="DO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  <c r="DK611" s="16"/>
      <c r="DL611" s="16"/>
      <c r="DM611" s="16"/>
      <c r="DN611" s="16"/>
      <c r="DO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  <c r="DM612" s="16"/>
      <c r="DN612" s="16"/>
      <c r="DO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  <c r="DK613" s="16"/>
      <c r="DL613" s="16"/>
      <c r="DM613" s="16"/>
      <c r="DN613" s="16"/>
      <c r="DO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  <c r="DK614" s="16"/>
      <c r="DL614" s="16"/>
      <c r="DM614" s="16"/>
      <c r="DN614" s="16"/>
      <c r="DO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  <c r="DK615" s="16"/>
      <c r="DL615" s="16"/>
      <c r="DM615" s="16"/>
      <c r="DN615" s="16"/>
      <c r="DO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  <c r="DK616" s="16"/>
      <c r="DL616" s="16"/>
      <c r="DM616" s="16"/>
      <c r="DN616" s="16"/>
      <c r="DO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  <c r="DK617" s="16"/>
      <c r="DL617" s="16"/>
      <c r="DM617" s="16"/>
      <c r="DN617" s="16"/>
      <c r="DO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  <c r="DI618" s="16"/>
      <c r="DJ618" s="16"/>
      <c r="DK618" s="16"/>
      <c r="DL618" s="16"/>
      <c r="DM618" s="16"/>
      <c r="DN618" s="16"/>
      <c r="DO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  <c r="DK619" s="16"/>
      <c r="DL619" s="16"/>
      <c r="DM619" s="16"/>
      <c r="DN619" s="16"/>
      <c r="DO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  <c r="DM620" s="16"/>
      <c r="DN620" s="16"/>
      <c r="DO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  <c r="DI622" s="16"/>
      <c r="DJ622" s="16"/>
      <c r="DK622" s="16"/>
      <c r="DL622" s="16"/>
      <c r="DM622" s="16"/>
      <c r="DN622" s="16"/>
      <c r="DO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  <c r="DI623" s="16"/>
      <c r="DJ623" s="16"/>
      <c r="DK623" s="16"/>
      <c r="DL623" s="16"/>
      <c r="DM623" s="16"/>
      <c r="DN623" s="16"/>
      <c r="DO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  <c r="DI624" s="16"/>
      <c r="DJ624" s="16"/>
      <c r="DK624" s="16"/>
      <c r="DL624" s="16"/>
      <c r="DM624" s="16"/>
      <c r="DN624" s="16"/>
      <c r="DO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6"/>
      <c r="CU625" s="16"/>
      <c r="CV625" s="16"/>
      <c r="CW625" s="16"/>
      <c r="CX625" s="16"/>
      <c r="CY625" s="16"/>
      <c r="CZ625" s="16"/>
      <c r="DA625" s="16"/>
      <c r="DB625" s="16"/>
      <c r="DC625" s="16"/>
      <c r="DD625" s="16"/>
      <c r="DE625" s="16"/>
      <c r="DF625" s="16"/>
      <c r="DG625" s="16"/>
      <c r="DH625" s="16"/>
      <c r="DI625" s="16"/>
      <c r="DJ625" s="16"/>
      <c r="DK625" s="16"/>
      <c r="DL625" s="16"/>
      <c r="DM625" s="16"/>
      <c r="DN625" s="16"/>
      <c r="DO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  <c r="DK626" s="16"/>
      <c r="DL626" s="16"/>
      <c r="DM626" s="16"/>
      <c r="DN626" s="16"/>
      <c r="DO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  <c r="DK627" s="16"/>
      <c r="DL627" s="16"/>
      <c r="DM627" s="16"/>
      <c r="DN627" s="16"/>
      <c r="DO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  <c r="DK628" s="16"/>
      <c r="DL628" s="16"/>
      <c r="DM628" s="16"/>
      <c r="DN628" s="16"/>
      <c r="DO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  <c r="DI629" s="16"/>
      <c r="DJ629" s="16"/>
      <c r="DK629" s="16"/>
      <c r="DL629" s="16"/>
      <c r="DM629" s="16"/>
      <c r="DN629" s="16"/>
      <c r="DO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6"/>
      <c r="CU630" s="16"/>
      <c r="CV630" s="16"/>
      <c r="CW630" s="16"/>
      <c r="CX630" s="16"/>
      <c r="CY630" s="16"/>
      <c r="CZ630" s="16"/>
      <c r="DA630" s="16"/>
      <c r="DB630" s="16"/>
      <c r="DC630" s="16"/>
      <c r="DD630" s="16"/>
      <c r="DE630" s="16"/>
      <c r="DF630" s="16"/>
      <c r="DG630" s="16"/>
      <c r="DH630" s="16"/>
      <c r="DI630" s="16"/>
      <c r="DJ630" s="16"/>
      <c r="DK630" s="16"/>
      <c r="DL630" s="16"/>
      <c r="DM630" s="16"/>
      <c r="DN630" s="16"/>
      <c r="DO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  <c r="DI631" s="16"/>
      <c r="DJ631" s="16"/>
      <c r="DK631" s="16"/>
      <c r="DL631" s="16"/>
      <c r="DM631" s="16"/>
      <c r="DN631" s="16"/>
      <c r="DO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  <c r="DI632" s="16"/>
      <c r="DJ632" s="16"/>
      <c r="DK632" s="16"/>
      <c r="DL632" s="16"/>
      <c r="DM632" s="16"/>
      <c r="DN632" s="16"/>
      <c r="DO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  <c r="DI633" s="16"/>
      <c r="DJ633" s="16"/>
      <c r="DK633" s="16"/>
      <c r="DL633" s="16"/>
      <c r="DM633" s="16"/>
      <c r="DN633" s="16"/>
      <c r="DO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  <c r="DI634" s="16"/>
      <c r="DJ634" s="16"/>
      <c r="DK634" s="16"/>
      <c r="DL634" s="16"/>
      <c r="DM634" s="16"/>
      <c r="DN634" s="16"/>
      <c r="DO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6"/>
      <c r="CU635" s="16"/>
      <c r="CV635" s="16"/>
      <c r="CW635" s="16"/>
      <c r="CX635" s="16"/>
      <c r="CY635" s="16"/>
      <c r="CZ635" s="16"/>
      <c r="DA635" s="16"/>
      <c r="DB635" s="16"/>
      <c r="DC635" s="16"/>
      <c r="DD635" s="16"/>
      <c r="DE635" s="16"/>
      <c r="DF635" s="16"/>
      <c r="DG635" s="16"/>
      <c r="DH635" s="16"/>
      <c r="DI635" s="16"/>
      <c r="DJ635" s="16"/>
      <c r="DK635" s="16"/>
      <c r="DL635" s="16"/>
      <c r="DM635" s="16"/>
      <c r="DN635" s="16"/>
      <c r="DO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  <c r="DI649" s="16"/>
      <c r="DJ649" s="16"/>
      <c r="DK649" s="16"/>
      <c r="DL649" s="16"/>
      <c r="DM649" s="16"/>
      <c r="DN649" s="16"/>
      <c r="DO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  <c r="DK650" s="16"/>
      <c r="DL650" s="16"/>
      <c r="DM650" s="16"/>
      <c r="DN650" s="16"/>
      <c r="DO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  <c r="DK651" s="16"/>
      <c r="DL651" s="16"/>
      <c r="DM651" s="16"/>
      <c r="DN651" s="16"/>
      <c r="DO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  <c r="DK652" s="16"/>
      <c r="DL652" s="16"/>
      <c r="DM652" s="16"/>
      <c r="DN652" s="16"/>
      <c r="DO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  <c r="DK653" s="16"/>
      <c r="DL653" s="16"/>
      <c r="DM653" s="16"/>
      <c r="DN653" s="16"/>
      <c r="DO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  <c r="DI654" s="16"/>
      <c r="DJ654" s="16"/>
      <c r="DK654" s="16"/>
      <c r="DL654" s="16"/>
      <c r="DM654" s="16"/>
      <c r="DN654" s="16"/>
      <c r="DO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  <c r="DK655" s="16"/>
      <c r="DL655" s="16"/>
      <c r="DM655" s="16"/>
      <c r="DN655" s="16"/>
      <c r="DO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  <c r="DK656" s="16"/>
      <c r="DL656" s="16"/>
      <c r="DM656" s="16"/>
      <c r="DN656" s="16"/>
      <c r="DO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  <c r="DK657" s="16"/>
      <c r="DL657" s="16"/>
      <c r="DM657" s="16"/>
      <c r="DN657" s="16"/>
      <c r="DO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  <c r="DK658" s="16"/>
      <c r="DL658" s="16"/>
      <c r="DM658" s="16"/>
      <c r="DN658" s="16"/>
      <c r="DO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6"/>
      <c r="DI659" s="16"/>
      <c r="DJ659" s="16"/>
      <c r="DK659" s="16"/>
      <c r="DL659" s="16"/>
      <c r="DM659" s="16"/>
      <c r="DN659" s="16"/>
      <c r="DO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6"/>
      <c r="CU660" s="16"/>
      <c r="CV660" s="16"/>
      <c r="CW660" s="16"/>
      <c r="CX660" s="16"/>
      <c r="CY660" s="16"/>
      <c r="CZ660" s="16"/>
      <c r="DA660" s="16"/>
      <c r="DB660" s="16"/>
      <c r="DC660" s="16"/>
      <c r="DD660" s="16"/>
      <c r="DE660" s="16"/>
      <c r="DF660" s="16"/>
      <c r="DG660" s="16"/>
      <c r="DH660" s="16"/>
      <c r="DI660" s="16"/>
      <c r="DJ660" s="16"/>
      <c r="DK660" s="16"/>
      <c r="DL660" s="16"/>
      <c r="DM660" s="16"/>
      <c r="DN660" s="16"/>
      <c r="DO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  <c r="DI661" s="16"/>
      <c r="DJ661" s="16"/>
      <c r="DK661" s="16"/>
      <c r="DL661" s="16"/>
      <c r="DM661" s="16"/>
      <c r="DN661" s="16"/>
      <c r="DO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6"/>
      <c r="CU662" s="16"/>
      <c r="CV662" s="16"/>
      <c r="CW662" s="16"/>
      <c r="CX662" s="16"/>
      <c r="CY662" s="16"/>
      <c r="CZ662" s="16"/>
      <c r="DA662" s="16"/>
      <c r="DB662" s="16"/>
      <c r="DC662" s="16"/>
      <c r="DD662" s="16"/>
      <c r="DE662" s="16"/>
      <c r="DF662" s="16"/>
      <c r="DG662" s="16"/>
      <c r="DH662" s="16"/>
      <c r="DI662" s="16"/>
      <c r="DJ662" s="16"/>
      <c r="DK662" s="16"/>
      <c r="DL662" s="16"/>
      <c r="DM662" s="16"/>
      <c r="DN662" s="16"/>
      <c r="DO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6"/>
      <c r="DI663" s="16"/>
      <c r="DJ663" s="16"/>
      <c r="DK663" s="16"/>
      <c r="DL663" s="16"/>
      <c r="DM663" s="16"/>
      <c r="DN663" s="16"/>
      <c r="DO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  <c r="DK664" s="16"/>
      <c r="DL664" s="16"/>
      <c r="DM664" s="16"/>
      <c r="DN664" s="16"/>
      <c r="DO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  <c r="DK667" s="16"/>
      <c r="DL667" s="16"/>
      <c r="DM667" s="16"/>
      <c r="DN667" s="16"/>
      <c r="DO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  <c r="DK670" s="16"/>
      <c r="DL670" s="16"/>
      <c r="DM670" s="16"/>
      <c r="DN670" s="16"/>
      <c r="DO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  <c r="DM671" s="16"/>
      <c r="DN671" s="16"/>
      <c r="DO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  <c r="DM673" s="16"/>
      <c r="DN673" s="16"/>
      <c r="DO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  <c r="DM674" s="16"/>
      <c r="DN674" s="16"/>
      <c r="DO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  <c r="DK676" s="16"/>
      <c r="DL676" s="16"/>
      <c r="DM676" s="16"/>
      <c r="DN676" s="16"/>
      <c r="DO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6"/>
      <c r="CU677" s="16"/>
      <c r="CV677" s="16"/>
      <c r="CW677" s="16"/>
      <c r="CX677" s="16"/>
      <c r="CY677" s="16"/>
      <c r="CZ677" s="16"/>
      <c r="DA677" s="16"/>
      <c r="DB677" s="16"/>
      <c r="DC677" s="16"/>
      <c r="DD677" s="16"/>
      <c r="DE677" s="16"/>
      <c r="DF677" s="16"/>
      <c r="DG677" s="16"/>
      <c r="DH677" s="16"/>
      <c r="DI677" s="16"/>
      <c r="DJ677" s="16"/>
      <c r="DK677" s="16"/>
      <c r="DL677" s="16"/>
      <c r="DM677" s="16"/>
      <c r="DN677" s="16"/>
      <c r="DO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6"/>
      <c r="CU678" s="16"/>
      <c r="CV678" s="16"/>
      <c r="CW678" s="16"/>
      <c r="CX678" s="16"/>
      <c r="CY678" s="16"/>
      <c r="CZ678" s="16"/>
      <c r="DA678" s="16"/>
      <c r="DB678" s="16"/>
      <c r="DC678" s="16"/>
      <c r="DD678" s="16"/>
      <c r="DE678" s="16"/>
      <c r="DF678" s="16"/>
      <c r="DG678" s="16"/>
      <c r="DH678" s="16"/>
      <c r="DI678" s="16"/>
      <c r="DJ678" s="16"/>
      <c r="DK678" s="16"/>
      <c r="DL678" s="16"/>
      <c r="DM678" s="16"/>
      <c r="DN678" s="16"/>
      <c r="DO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  <c r="DI679" s="16"/>
      <c r="DJ679" s="16"/>
      <c r="DK679" s="16"/>
      <c r="DL679" s="16"/>
      <c r="DM679" s="16"/>
      <c r="DN679" s="16"/>
      <c r="DO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6"/>
      <c r="CU680" s="16"/>
      <c r="CV680" s="16"/>
      <c r="CW680" s="16"/>
      <c r="CX680" s="16"/>
      <c r="CY680" s="16"/>
      <c r="CZ680" s="16"/>
      <c r="DA680" s="16"/>
      <c r="DB680" s="16"/>
      <c r="DC680" s="16"/>
      <c r="DD680" s="16"/>
      <c r="DE680" s="16"/>
      <c r="DF680" s="16"/>
      <c r="DG680" s="16"/>
      <c r="DH680" s="16"/>
      <c r="DI680" s="16"/>
      <c r="DJ680" s="16"/>
      <c r="DK680" s="16"/>
      <c r="DL680" s="16"/>
      <c r="DM680" s="16"/>
      <c r="DN680" s="16"/>
      <c r="DO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6"/>
      <c r="CU681" s="16"/>
      <c r="CV681" s="16"/>
      <c r="CW681" s="16"/>
      <c r="CX681" s="16"/>
      <c r="CY681" s="16"/>
      <c r="CZ681" s="16"/>
      <c r="DA681" s="16"/>
      <c r="DB681" s="16"/>
      <c r="DC681" s="16"/>
      <c r="DD681" s="16"/>
      <c r="DE681" s="16"/>
      <c r="DF681" s="16"/>
      <c r="DG681" s="16"/>
      <c r="DH681" s="16"/>
      <c r="DI681" s="16"/>
      <c r="DJ681" s="16"/>
      <c r="DK681" s="16"/>
      <c r="DL681" s="16"/>
      <c r="DM681" s="16"/>
      <c r="DN681" s="16"/>
      <c r="DO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  <c r="DM682" s="16"/>
      <c r="DN682" s="16"/>
      <c r="DO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  <c r="DM683" s="16"/>
      <c r="DN683" s="16"/>
      <c r="DO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6"/>
      <c r="CU684" s="16"/>
      <c r="CV684" s="16"/>
      <c r="CW684" s="16"/>
      <c r="CX684" s="16"/>
      <c r="CY684" s="16"/>
      <c r="CZ684" s="16"/>
      <c r="DA684" s="16"/>
      <c r="DB684" s="16"/>
      <c r="DC684" s="16"/>
      <c r="DD684" s="16"/>
      <c r="DE684" s="16"/>
      <c r="DF684" s="16"/>
      <c r="DG684" s="16"/>
      <c r="DH684" s="16"/>
      <c r="DI684" s="16"/>
      <c r="DJ684" s="16"/>
      <c r="DK684" s="16"/>
      <c r="DL684" s="16"/>
      <c r="DM684" s="16"/>
      <c r="DN684" s="16"/>
      <c r="DO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6"/>
      <c r="CU685" s="16"/>
      <c r="CV685" s="16"/>
      <c r="CW685" s="16"/>
      <c r="CX685" s="16"/>
      <c r="CY685" s="16"/>
      <c r="CZ685" s="16"/>
      <c r="DA685" s="16"/>
      <c r="DB685" s="16"/>
      <c r="DC685" s="16"/>
      <c r="DD685" s="16"/>
      <c r="DE685" s="16"/>
      <c r="DF685" s="16"/>
      <c r="DG685" s="16"/>
      <c r="DH685" s="16"/>
      <c r="DI685" s="16"/>
      <c r="DJ685" s="16"/>
      <c r="DK685" s="16"/>
      <c r="DL685" s="16"/>
      <c r="DM685" s="16"/>
      <c r="DN685" s="16"/>
      <c r="DO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6"/>
      <c r="DI686" s="16"/>
      <c r="DJ686" s="16"/>
      <c r="DK686" s="16"/>
      <c r="DL686" s="16"/>
      <c r="DM686" s="16"/>
      <c r="DN686" s="16"/>
      <c r="DO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  <c r="DK687" s="16"/>
      <c r="DL687" s="16"/>
      <c r="DM687" s="16"/>
      <c r="DN687" s="16"/>
      <c r="DO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  <c r="DI689" s="16"/>
      <c r="DJ689" s="16"/>
      <c r="DK689" s="16"/>
      <c r="DL689" s="16"/>
      <c r="DM689" s="16"/>
      <c r="DN689" s="16"/>
      <c r="DO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  <c r="DI690" s="16"/>
      <c r="DJ690" s="16"/>
      <c r="DK690" s="16"/>
      <c r="DL690" s="16"/>
      <c r="DM690" s="16"/>
      <c r="DN690" s="16"/>
      <c r="DO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  <c r="DI691" s="16"/>
      <c r="DJ691" s="16"/>
      <c r="DK691" s="16"/>
      <c r="DL691" s="16"/>
      <c r="DM691" s="16"/>
      <c r="DN691" s="16"/>
      <c r="DO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6"/>
      <c r="DI692" s="16"/>
      <c r="DJ692" s="16"/>
      <c r="DK692" s="16"/>
      <c r="DL692" s="16"/>
      <c r="DM692" s="16"/>
      <c r="DN692" s="16"/>
      <c r="DO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  <c r="DI693" s="16"/>
      <c r="DJ693" s="16"/>
      <c r="DK693" s="16"/>
      <c r="DL693" s="16"/>
      <c r="DM693" s="16"/>
      <c r="DN693" s="16"/>
      <c r="DO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  <c r="DI694" s="16"/>
      <c r="DJ694" s="16"/>
      <c r="DK694" s="16"/>
      <c r="DL694" s="16"/>
      <c r="DM694" s="16"/>
      <c r="DN694" s="16"/>
      <c r="DO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  <c r="DI695" s="16"/>
      <c r="DJ695" s="16"/>
      <c r="DK695" s="16"/>
      <c r="DL695" s="16"/>
      <c r="DM695" s="16"/>
      <c r="DN695" s="16"/>
      <c r="DO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6"/>
      <c r="DI696" s="16"/>
      <c r="DJ696" s="16"/>
      <c r="DK696" s="16"/>
      <c r="DL696" s="16"/>
      <c r="DM696" s="16"/>
      <c r="DN696" s="16"/>
      <c r="DO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6"/>
      <c r="CU697" s="16"/>
      <c r="CV697" s="16"/>
      <c r="CW697" s="16"/>
      <c r="CX697" s="16"/>
      <c r="CY697" s="16"/>
      <c r="CZ697" s="16"/>
      <c r="DA697" s="16"/>
      <c r="DB697" s="16"/>
      <c r="DC697" s="16"/>
      <c r="DD697" s="16"/>
      <c r="DE697" s="16"/>
      <c r="DF697" s="16"/>
      <c r="DG697" s="16"/>
      <c r="DH697" s="16"/>
      <c r="DI697" s="16"/>
      <c r="DJ697" s="16"/>
      <c r="DK697" s="16"/>
      <c r="DL697" s="16"/>
      <c r="DM697" s="16"/>
      <c r="DN697" s="16"/>
      <c r="DO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6"/>
      <c r="DI698" s="16"/>
      <c r="DJ698" s="16"/>
      <c r="DK698" s="16"/>
      <c r="DL698" s="16"/>
      <c r="DM698" s="16"/>
      <c r="DN698" s="16"/>
      <c r="DO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6"/>
      <c r="CU699" s="16"/>
      <c r="CV699" s="16"/>
      <c r="CW699" s="16"/>
      <c r="CX699" s="16"/>
      <c r="CY699" s="16"/>
      <c r="CZ699" s="16"/>
      <c r="DA699" s="16"/>
      <c r="DB699" s="16"/>
      <c r="DC699" s="16"/>
      <c r="DD699" s="16"/>
      <c r="DE699" s="16"/>
      <c r="DF699" s="16"/>
      <c r="DG699" s="16"/>
      <c r="DH699" s="16"/>
      <c r="DI699" s="16"/>
      <c r="DJ699" s="16"/>
      <c r="DK699" s="16"/>
      <c r="DL699" s="16"/>
      <c r="DM699" s="16"/>
      <c r="DN699" s="16"/>
      <c r="DO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6"/>
      <c r="CU700" s="16"/>
      <c r="CV700" s="16"/>
      <c r="CW700" s="16"/>
      <c r="CX700" s="16"/>
      <c r="CY700" s="16"/>
      <c r="CZ700" s="16"/>
      <c r="DA700" s="16"/>
      <c r="DB700" s="16"/>
      <c r="DC700" s="16"/>
      <c r="DD700" s="16"/>
      <c r="DE700" s="16"/>
      <c r="DF700" s="16"/>
      <c r="DG700" s="16"/>
      <c r="DH700" s="16"/>
      <c r="DI700" s="16"/>
      <c r="DJ700" s="16"/>
      <c r="DK700" s="16"/>
      <c r="DL700" s="16"/>
      <c r="DM700" s="16"/>
      <c r="DN700" s="16"/>
      <c r="DO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6"/>
      <c r="CU701" s="16"/>
      <c r="CV701" s="16"/>
      <c r="CW701" s="16"/>
      <c r="CX701" s="16"/>
      <c r="CY701" s="16"/>
      <c r="CZ701" s="16"/>
      <c r="DA701" s="16"/>
      <c r="DB701" s="16"/>
      <c r="DC701" s="16"/>
      <c r="DD701" s="16"/>
      <c r="DE701" s="16"/>
      <c r="DF701" s="16"/>
      <c r="DG701" s="16"/>
      <c r="DH701" s="16"/>
      <c r="DI701" s="16"/>
      <c r="DJ701" s="16"/>
      <c r="DK701" s="16"/>
      <c r="DL701" s="16"/>
      <c r="DM701" s="16"/>
      <c r="DN701" s="16"/>
      <c r="DO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6"/>
      <c r="DI702" s="16"/>
      <c r="DJ702" s="16"/>
      <c r="DK702" s="16"/>
      <c r="DL702" s="16"/>
      <c r="DM702" s="16"/>
      <c r="DN702" s="16"/>
      <c r="DO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6"/>
      <c r="CU703" s="16"/>
      <c r="CV703" s="16"/>
      <c r="CW703" s="16"/>
      <c r="CX703" s="16"/>
      <c r="CY703" s="16"/>
      <c r="CZ703" s="16"/>
      <c r="DA703" s="16"/>
      <c r="DB703" s="16"/>
      <c r="DC703" s="16"/>
      <c r="DD703" s="16"/>
      <c r="DE703" s="16"/>
      <c r="DF703" s="16"/>
      <c r="DG703" s="16"/>
      <c r="DH703" s="16"/>
      <c r="DI703" s="16"/>
      <c r="DJ703" s="16"/>
      <c r="DK703" s="16"/>
      <c r="DL703" s="16"/>
      <c r="DM703" s="16"/>
      <c r="DN703" s="16"/>
      <c r="DO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6"/>
      <c r="DI704" s="16"/>
      <c r="DJ704" s="16"/>
      <c r="DK704" s="16"/>
      <c r="DL704" s="16"/>
      <c r="DM704" s="16"/>
      <c r="DN704" s="16"/>
      <c r="DO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  <c r="DI705" s="16"/>
      <c r="DJ705" s="16"/>
      <c r="DK705" s="16"/>
      <c r="DL705" s="16"/>
      <c r="DM705" s="16"/>
      <c r="DN705" s="16"/>
      <c r="DO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6"/>
      <c r="CU706" s="16"/>
      <c r="CV706" s="16"/>
      <c r="CW706" s="16"/>
      <c r="CX706" s="16"/>
      <c r="CY706" s="16"/>
      <c r="CZ706" s="16"/>
      <c r="DA706" s="16"/>
      <c r="DB706" s="16"/>
      <c r="DC706" s="16"/>
      <c r="DD706" s="16"/>
      <c r="DE706" s="16"/>
      <c r="DF706" s="16"/>
      <c r="DG706" s="16"/>
      <c r="DH706" s="16"/>
      <c r="DI706" s="16"/>
      <c r="DJ706" s="16"/>
      <c r="DK706" s="16"/>
      <c r="DL706" s="16"/>
      <c r="DM706" s="16"/>
      <c r="DN706" s="16"/>
      <c r="DO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6"/>
      <c r="CU707" s="16"/>
      <c r="CV707" s="16"/>
      <c r="CW707" s="16"/>
      <c r="CX707" s="16"/>
      <c r="CY707" s="16"/>
      <c r="CZ707" s="16"/>
      <c r="DA707" s="16"/>
      <c r="DB707" s="16"/>
      <c r="DC707" s="16"/>
      <c r="DD707" s="16"/>
      <c r="DE707" s="16"/>
      <c r="DF707" s="16"/>
      <c r="DG707" s="16"/>
      <c r="DH707" s="16"/>
      <c r="DI707" s="16"/>
      <c r="DJ707" s="16"/>
      <c r="DK707" s="16"/>
      <c r="DL707" s="16"/>
      <c r="DM707" s="16"/>
      <c r="DN707" s="16"/>
      <c r="DO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6"/>
      <c r="DI708" s="16"/>
      <c r="DJ708" s="16"/>
      <c r="DK708" s="16"/>
      <c r="DL708" s="16"/>
      <c r="DM708" s="16"/>
      <c r="DN708" s="16"/>
      <c r="DO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6"/>
      <c r="CU709" s="16"/>
      <c r="CV709" s="16"/>
      <c r="CW709" s="16"/>
      <c r="CX709" s="16"/>
      <c r="CY709" s="16"/>
      <c r="CZ709" s="16"/>
      <c r="DA709" s="16"/>
      <c r="DB709" s="16"/>
      <c r="DC709" s="16"/>
      <c r="DD709" s="16"/>
      <c r="DE709" s="16"/>
      <c r="DF709" s="16"/>
      <c r="DG709" s="16"/>
      <c r="DH709" s="16"/>
      <c r="DI709" s="16"/>
      <c r="DJ709" s="16"/>
      <c r="DK709" s="16"/>
      <c r="DL709" s="16"/>
      <c r="DM709" s="16"/>
      <c r="DN709" s="16"/>
      <c r="DO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6"/>
      <c r="DI710" s="16"/>
      <c r="DJ710" s="16"/>
      <c r="DK710" s="16"/>
      <c r="DL710" s="16"/>
      <c r="DM710" s="16"/>
      <c r="DN710" s="16"/>
      <c r="DO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6"/>
      <c r="CU711" s="16"/>
      <c r="CV711" s="16"/>
      <c r="CW711" s="16"/>
      <c r="CX711" s="16"/>
      <c r="CY711" s="16"/>
      <c r="CZ711" s="16"/>
      <c r="DA711" s="16"/>
      <c r="DB711" s="16"/>
      <c r="DC711" s="16"/>
      <c r="DD711" s="16"/>
      <c r="DE711" s="16"/>
      <c r="DF711" s="16"/>
      <c r="DG711" s="16"/>
      <c r="DH711" s="16"/>
      <c r="DI711" s="16"/>
      <c r="DJ711" s="16"/>
      <c r="DK711" s="16"/>
      <c r="DL711" s="16"/>
      <c r="DM711" s="16"/>
      <c r="DN711" s="16"/>
      <c r="DO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6"/>
      <c r="CU712" s="16"/>
      <c r="CV712" s="16"/>
      <c r="CW712" s="16"/>
      <c r="CX712" s="16"/>
      <c r="CY712" s="16"/>
      <c r="CZ712" s="16"/>
      <c r="DA712" s="16"/>
      <c r="DB712" s="16"/>
      <c r="DC712" s="16"/>
      <c r="DD712" s="16"/>
      <c r="DE712" s="16"/>
      <c r="DF712" s="16"/>
      <c r="DG712" s="16"/>
      <c r="DH712" s="16"/>
      <c r="DI712" s="16"/>
      <c r="DJ712" s="16"/>
      <c r="DK712" s="16"/>
      <c r="DL712" s="16"/>
      <c r="DM712" s="16"/>
      <c r="DN712" s="16"/>
      <c r="DO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  <c r="DI713" s="16"/>
      <c r="DJ713" s="16"/>
      <c r="DK713" s="16"/>
      <c r="DL713" s="16"/>
      <c r="DM713" s="16"/>
      <c r="DN713" s="16"/>
      <c r="DO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  <c r="DI714" s="16"/>
      <c r="DJ714" s="16"/>
      <c r="DK714" s="16"/>
      <c r="DL714" s="16"/>
      <c r="DM714" s="16"/>
      <c r="DN714" s="16"/>
      <c r="DO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  <c r="DI715" s="16"/>
      <c r="DJ715" s="16"/>
      <c r="DK715" s="16"/>
      <c r="DL715" s="16"/>
      <c r="DM715" s="16"/>
      <c r="DN715" s="16"/>
      <c r="DO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6"/>
      <c r="CU716" s="16"/>
      <c r="CV716" s="16"/>
      <c r="CW716" s="16"/>
      <c r="CX716" s="16"/>
      <c r="CY716" s="16"/>
      <c r="CZ716" s="16"/>
      <c r="DA716" s="16"/>
      <c r="DB716" s="16"/>
      <c r="DC716" s="16"/>
      <c r="DD716" s="16"/>
      <c r="DE716" s="16"/>
      <c r="DF716" s="16"/>
      <c r="DG716" s="16"/>
      <c r="DH716" s="16"/>
      <c r="DI716" s="16"/>
      <c r="DJ716" s="16"/>
      <c r="DK716" s="16"/>
      <c r="DL716" s="16"/>
      <c r="DM716" s="16"/>
      <c r="DN716" s="16"/>
      <c r="DO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6"/>
      <c r="CU717" s="16"/>
      <c r="CV717" s="16"/>
      <c r="CW717" s="16"/>
      <c r="CX717" s="16"/>
      <c r="CY717" s="16"/>
      <c r="CZ717" s="16"/>
      <c r="DA717" s="16"/>
      <c r="DB717" s="16"/>
      <c r="DC717" s="16"/>
      <c r="DD717" s="16"/>
      <c r="DE717" s="16"/>
      <c r="DF717" s="16"/>
      <c r="DG717" s="16"/>
      <c r="DH717" s="16"/>
      <c r="DI717" s="16"/>
      <c r="DJ717" s="16"/>
      <c r="DK717" s="16"/>
      <c r="DL717" s="16"/>
      <c r="DM717" s="16"/>
      <c r="DN717" s="16"/>
      <c r="DO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6"/>
      <c r="CU718" s="16"/>
      <c r="CV718" s="16"/>
      <c r="CW718" s="16"/>
      <c r="CX718" s="16"/>
      <c r="CY718" s="16"/>
      <c r="CZ718" s="16"/>
      <c r="DA718" s="16"/>
      <c r="DB718" s="16"/>
      <c r="DC718" s="16"/>
      <c r="DD718" s="16"/>
      <c r="DE718" s="16"/>
      <c r="DF718" s="16"/>
      <c r="DG718" s="16"/>
      <c r="DH718" s="16"/>
      <c r="DI718" s="16"/>
      <c r="DJ718" s="16"/>
      <c r="DK718" s="16"/>
      <c r="DL718" s="16"/>
      <c r="DM718" s="16"/>
      <c r="DN718" s="16"/>
      <c r="DO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  <c r="DM719" s="16"/>
      <c r="DN719" s="16"/>
      <c r="DO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6"/>
      <c r="CU720" s="16"/>
      <c r="CV720" s="16"/>
      <c r="CW720" s="16"/>
      <c r="CX720" s="16"/>
      <c r="CY720" s="16"/>
      <c r="CZ720" s="16"/>
      <c r="DA720" s="16"/>
      <c r="DB720" s="16"/>
      <c r="DC720" s="16"/>
      <c r="DD720" s="16"/>
      <c r="DE720" s="16"/>
      <c r="DF720" s="16"/>
      <c r="DG720" s="16"/>
      <c r="DH720" s="16"/>
      <c r="DI720" s="16"/>
      <c r="DJ720" s="16"/>
      <c r="DK720" s="16"/>
      <c r="DL720" s="16"/>
      <c r="DM720" s="16"/>
      <c r="DN720" s="16"/>
      <c r="DO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6"/>
      <c r="CU721" s="16"/>
      <c r="CV721" s="16"/>
      <c r="CW721" s="16"/>
      <c r="CX721" s="16"/>
      <c r="CY721" s="16"/>
      <c r="CZ721" s="16"/>
      <c r="DA721" s="16"/>
      <c r="DB721" s="16"/>
      <c r="DC721" s="16"/>
      <c r="DD721" s="16"/>
      <c r="DE721" s="16"/>
      <c r="DF721" s="16"/>
      <c r="DG721" s="16"/>
      <c r="DH721" s="16"/>
      <c r="DI721" s="16"/>
      <c r="DJ721" s="16"/>
      <c r="DK721" s="16"/>
      <c r="DL721" s="16"/>
      <c r="DM721" s="16"/>
      <c r="DN721" s="16"/>
      <c r="DO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6"/>
      <c r="CU722" s="16"/>
      <c r="CV722" s="16"/>
      <c r="CW722" s="16"/>
      <c r="CX722" s="16"/>
      <c r="CY722" s="16"/>
      <c r="CZ722" s="16"/>
      <c r="DA722" s="16"/>
      <c r="DB722" s="16"/>
      <c r="DC722" s="16"/>
      <c r="DD722" s="16"/>
      <c r="DE722" s="16"/>
      <c r="DF722" s="16"/>
      <c r="DG722" s="16"/>
      <c r="DH722" s="16"/>
      <c r="DI722" s="16"/>
      <c r="DJ722" s="16"/>
      <c r="DK722" s="16"/>
      <c r="DL722" s="16"/>
      <c r="DM722" s="16"/>
      <c r="DN722" s="16"/>
      <c r="DO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  <c r="DI723" s="16"/>
      <c r="DJ723" s="16"/>
      <c r="DK723" s="16"/>
      <c r="DL723" s="16"/>
      <c r="DM723" s="16"/>
      <c r="DN723" s="16"/>
      <c r="DO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6"/>
      <c r="CU724" s="16"/>
      <c r="CV724" s="16"/>
      <c r="CW724" s="16"/>
      <c r="CX724" s="16"/>
      <c r="CY724" s="16"/>
      <c r="CZ724" s="16"/>
      <c r="DA724" s="16"/>
      <c r="DB724" s="16"/>
      <c r="DC724" s="16"/>
      <c r="DD724" s="16"/>
      <c r="DE724" s="16"/>
      <c r="DF724" s="16"/>
      <c r="DG724" s="16"/>
      <c r="DH724" s="16"/>
      <c r="DI724" s="16"/>
      <c r="DJ724" s="16"/>
      <c r="DK724" s="16"/>
      <c r="DL724" s="16"/>
      <c r="DM724" s="16"/>
      <c r="DN724" s="16"/>
      <c r="DO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6"/>
      <c r="CU725" s="16"/>
      <c r="CV725" s="16"/>
      <c r="CW725" s="16"/>
      <c r="CX725" s="16"/>
      <c r="CY725" s="16"/>
      <c r="CZ725" s="16"/>
      <c r="DA725" s="16"/>
      <c r="DB725" s="16"/>
      <c r="DC725" s="16"/>
      <c r="DD725" s="16"/>
      <c r="DE725" s="16"/>
      <c r="DF725" s="16"/>
      <c r="DG725" s="16"/>
      <c r="DH725" s="16"/>
      <c r="DI725" s="16"/>
      <c r="DJ725" s="16"/>
      <c r="DK725" s="16"/>
      <c r="DL725" s="16"/>
      <c r="DM725" s="16"/>
      <c r="DN725" s="16"/>
      <c r="DO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6"/>
      <c r="CU726" s="16"/>
      <c r="CV726" s="16"/>
      <c r="CW726" s="16"/>
      <c r="CX726" s="16"/>
      <c r="CY726" s="16"/>
      <c r="CZ726" s="16"/>
      <c r="DA726" s="16"/>
      <c r="DB726" s="16"/>
      <c r="DC726" s="16"/>
      <c r="DD726" s="16"/>
      <c r="DE726" s="16"/>
      <c r="DF726" s="16"/>
      <c r="DG726" s="16"/>
      <c r="DH726" s="16"/>
      <c r="DI726" s="16"/>
      <c r="DJ726" s="16"/>
      <c r="DK726" s="16"/>
      <c r="DL726" s="16"/>
      <c r="DM726" s="16"/>
      <c r="DN726" s="16"/>
      <c r="DO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6"/>
      <c r="CU727" s="16"/>
      <c r="CV727" s="16"/>
      <c r="CW727" s="16"/>
      <c r="CX727" s="16"/>
      <c r="CY727" s="16"/>
      <c r="CZ727" s="16"/>
      <c r="DA727" s="16"/>
      <c r="DB727" s="16"/>
      <c r="DC727" s="16"/>
      <c r="DD727" s="16"/>
      <c r="DE727" s="16"/>
      <c r="DF727" s="16"/>
      <c r="DG727" s="16"/>
      <c r="DH727" s="16"/>
      <c r="DI727" s="16"/>
      <c r="DJ727" s="16"/>
      <c r="DK727" s="16"/>
      <c r="DL727" s="16"/>
      <c r="DM727" s="16"/>
      <c r="DN727" s="16"/>
      <c r="DO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6"/>
      <c r="CU728" s="16"/>
      <c r="CV728" s="16"/>
      <c r="CW728" s="16"/>
      <c r="CX728" s="16"/>
      <c r="CY728" s="16"/>
      <c r="CZ728" s="16"/>
      <c r="DA728" s="16"/>
      <c r="DB728" s="16"/>
      <c r="DC728" s="16"/>
      <c r="DD728" s="16"/>
      <c r="DE728" s="16"/>
      <c r="DF728" s="16"/>
      <c r="DG728" s="16"/>
      <c r="DH728" s="16"/>
      <c r="DI728" s="16"/>
      <c r="DJ728" s="16"/>
      <c r="DK728" s="16"/>
      <c r="DL728" s="16"/>
      <c r="DM728" s="16"/>
      <c r="DN728" s="16"/>
      <c r="DO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6"/>
      <c r="CU729" s="16"/>
      <c r="CV729" s="16"/>
      <c r="CW729" s="16"/>
      <c r="CX729" s="16"/>
      <c r="CY729" s="16"/>
      <c r="CZ729" s="16"/>
      <c r="DA729" s="16"/>
      <c r="DB729" s="16"/>
      <c r="DC729" s="16"/>
      <c r="DD729" s="16"/>
      <c r="DE729" s="16"/>
      <c r="DF729" s="16"/>
      <c r="DG729" s="16"/>
      <c r="DH729" s="16"/>
      <c r="DI729" s="16"/>
      <c r="DJ729" s="16"/>
      <c r="DK729" s="16"/>
      <c r="DL729" s="16"/>
      <c r="DM729" s="16"/>
      <c r="DN729" s="16"/>
      <c r="DO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6"/>
      <c r="CU730" s="16"/>
      <c r="CV730" s="16"/>
      <c r="CW730" s="16"/>
      <c r="CX730" s="16"/>
      <c r="CY730" s="16"/>
      <c r="CZ730" s="16"/>
      <c r="DA730" s="16"/>
      <c r="DB730" s="16"/>
      <c r="DC730" s="16"/>
      <c r="DD730" s="16"/>
      <c r="DE730" s="16"/>
      <c r="DF730" s="16"/>
      <c r="DG730" s="16"/>
      <c r="DH730" s="16"/>
      <c r="DI730" s="16"/>
      <c r="DJ730" s="16"/>
      <c r="DK730" s="16"/>
      <c r="DL730" s="16"/>
      <c r="DM730" s="16"/>
      <c r="DN730" s="16"/>
      <c r="DO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6"/>
      <c r="DI731" s="16"/>
      <c r="DJ731" s="16"/>
      <c r="DK731" s="16"/>
      <c r="DL731" s="16"/>
      <c r="DM731" s="16"/>
      <c r="DN731" s="16"/>
      <c r="DO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6"/>
      <c r="CU732" s="16"/>
      <c r="CV732" s="16"/>
      <c r="CW732" s="16"/>
      <c r="CX732" s="16"/>
      <c r="CY732" s="16"/>
      <c r="CZ732" s="16"/>
      <c r="DA732" s="16"/>
      <c r="DB732" s="16"/>
      <c r="DC732" s="16"/>
      <c r="DD732" s="16"/>
      <c r="DE732" s="16"/>
      <c r="DF732" s="16"/>
      <c r="DG732" s="16"/>
      <c r="DH732" s="16"/>
      <c r="DI732" s="16"/>
      <c r="DJ732" s="16"/>
      <c r="DK732" s="16"/>
      <c r="DL732" s="16"/>
      <c r="DM732" s="16"/>
      <c r="DN732" s="16"/>
      <c r="DO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6"/>
      <c r="CU733" s="16"/>
      <c r="CV733" s="16"/>
      <c r="CW733" s="16"/>
      <c r="CX733" s="16"/>
      <c r="CY733" s="16"/>
      <c r="CZ733" s="16"/>
      <c r="DA733" s="16"/>
      <c r="DB733" s="16"/>
      <c r="DC733" s="16"/>
      <c r="DD733" s="16"/>
      <c r="DE733" s="16"/>
      <c r="DF733" s="16"/>
      <c r="DG733" s="16"/>
      <c r="DH733" s="16"/>
      <c r="DI733" s="16"/>
      <c r="DJ733" s="16"/>
      <c r="DK733" s="16"/>
      <c r="DL733" s="16"/>
      <c r="DM733" s="16"/>
      <c r="DN733" s="16"/>
      <c r="DO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6"/>
      <c r="CU734" s="16"/>
      <c r="CV734" s="16"/>
      <c r="CW734" s="16"/>
      <c r="CX734" s="16"/>
      <c r="CY734" s="16"/>
      <c r="CZ734" s="16"/>
      <c r="DA734" s="16"/>
      <c r="DB734" s="16"/>
      <c r="DC734" s="16"/>
      <c r="DD734" s="16"/>
      <c r="DE734" s="16"/>
      <c r="DF734" s="16"/>
      <c r="DG734" s="16"/>
      <c r="DH734" s="16"/>
      <c r="DI734" s="16"/>
      <c r="DJ734" s="16"/>
      <c r="DK734" s="16"/>
      <c r="DL734" s="16"/>
      <c r="DM734" s="16"/>
      <c r="DN734" s="16"/>
      <c r="DO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6"/>
      <c r="DI735" s="16"/>
      <c r="DJ735" s="16"/>
      <c r="DK735" s="16"/>
      <c r="DL735" s="16"/>
      <c r="DM735" s="16"/>
      <c r="DN735" s="16"/>
      <c r="DO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6"/>
      <c r="CU736" s="16"/>
      <c r="CV736" s="16"/>
      <c r="CW736" s="16"/>
      <c r="CX736" s="16"/>
      <c r="CY736" s="16"/>
      <c r="CZ736" s="16"/>
      <c r="DA736" s="16"/>
      <c r="DB736" s="16"/>
      <c r="DC736" s="16"/>
      <c r="DD736" s="16"/>
      <c r="DE736" s="16"/>
      <c r="DF736" s="16"/>
      <c r="DG736" s="16"/>
      <c r="DH736" s="16"/>
      <c r="DI736" s="16"/>
      <c r="DJ736" s="16"/>
      <c r="DK736" s="16"/>
      <c r="DL736" s="16"/>
      <c r="DM736" s="16"/>
      <c r="DN736" s="16"/>
      <c r="DO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6"/>
      <c r="DI737" s="16"/>
      <c r="DJ737" s="16"/>
      <c r="DK737" s="16"/>
      <c r="DL737" s="16"/>
      <c r="DM737" s="16"/>
      <c r="DN737" s="16"/>
      <c r="DO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6"/>
      <c r="CU738" s="16"/>
      <c r="CV738" s="16"/>
      <c r="CW738" s="16"/>
      <c r="CX738" s="16"/>
      <c r="CY738" s="16"/>
      <c r="CZ738" s="16"/>
      <c r="DA738" s="16"/>
      <c r="DB738" s="16"/>
      <c r="DC738" s="16"/>
      <c r="DD738" s="16"/>
      <c r="DE738" s="16"/>
      <c r="DF738" s="16"/>
      <c r="DG738" s="16"/>
      <c r="DH738" s="16"/>
      <c r="DI738" s="16"/>
      <c r="DJ738" s="16"/>
      <c r="DK738" s="16"/>
      <c r="DL738" s="16"/>
      <c r="DM738" s="16"/>
      <c r="DN738" s="16"/>
      <c r="DO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6"/>
      <c r="CU739" s="16"/>
      <c r="CV739" s="16"/>
      <c r="CW739" s="16"/>
      <c r="CX739" s="16"/>
      <c r="CY739" s="16"/>
      <c r="CZ739" s="16"/>
      <c r="DA739" s="16"/>
      <c r="DB739" s="16"/>
      <c r="DC739" s="16"/>
      <c r="DD739" s="16"/>
      <c r="DE739" s="16"/>
      <c r="DF739" s="16"/>
      <c r="DG739" s="16"/>
      <c r="DH739" s="16"/>
      <c r="DI739" s="16"/>
      <c r="DJ739" s="16"/>
      <c r="DK739" s="16"/>
      <c r="DL739" s="16"/>
      <c r="DM739" s="16"/>
      <c r="DN739" s="16"/>
      <c r="DO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6"/>
      <c r="CU740" s="16"/>
      <c r="CV740" s="16"/>
      <c r="CW740" s="16"/>
      <c r="CX740" s="16"/>
      <c r="CY740" s="16"/>
      <c r="CZ740" s="16"/>
      <c r="DA740" s="16"/>
      <c r="DB740" s="16"/>
      <c r="DC740" s="16"/>
      <c r="DD740" s="16"/>
      <c r="DE740" s="16"/>
      <c r="DF740" s="16"/>
      <c r="DG740" s="16"/>
      <c r="DH740" s="16"/>
      <c r="DI740" s="16"/>
      <c r="DJ740" s="16"/>
      <c r="DK740" s="16"/>
      <c r="DL740" s="16"/>
      <c r="DM740" s="16"/>
      <c r="DN740" s="16"/>
      <c r="DO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6"/>
      <c r="DI741" s="16"/>
      <c r="DJ741" s="16"/>
      <c r="DK741" s="16"/>
      <c r="DL741" s="16"/>
      <c r="DM741" s="16"/>
      <c r="DN741" s="16"/>
      <c r="DO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6"/>
      <c r="CU742" s="16"/>
      <c r="CV742" s="16"/>
      <c r="CW742" s="16"/>
      <c r="CX742" s="16"/>
      <c r="CY742" s="16"/>
      <c r="CZ742" s="16"/>
      <c r="DA742" s="16"/>
      <c r="DB742" s="16"/>
      <c r="DC742" s="16"/>
      <c r="DD742" s="16"/>
      <c r="DE742" s="16"/>
      <c r="DF742" s="16"/>
      <c r="DG742" s="16"/>
      <c r="DH742" s="16"/>
      <c r="DI742" s="16"/>
      <c r="DJ742" s="16"/>
      <c r="DK742" s="16"/>
      <c r="DL742" s="16"/>
      <c r="DM742" s="16"/>
      <c r="DN742" s="16"/>
      <c r="DO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6"/>
      <c r="DI743" s="16"/>
      <c r="DJ743" s="16"/>
      <c r="DK743" s="16"/>
      <c r="DL743" s="16"/>
      <c r="DM743" s="16"/>
      <c r="DN743" s="16"/>
      <c r="DO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6"/>
      <c r="CU744" s="16"/>
      <c r="CV744" s="16"/>
      <c r="CW744" s="16"/>
      <c r="CX744" s="16"/>
      <c r="CY744" s="16"/>
      <c r="CZ744" s="16"/>
      <c r="DA744" s="16"/>
      <c r="DB744" s="16"/>
      <c r="DC744" s="16"/>
      <c r="DD744" s="16"/>
      <c r="DE744" s="16"/>
      <c r="DF744" s="16"/>
      <c r="DG744" s="16"/>
      <c r="DH744" s="16"/>
      <c r="DI744" s="16"/>
      <c r="DJ744" s="16"/>
      <c r="DK744" s="16"/>
      <c r="DL744" s="16"/>
      <c r="DM744" s="16"/>
      <c r="DN744" s="16"/>
      <c r="DO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6"/>
      <c r="CU745" s="16"/>
      <c r="CV745" s="16"/>
      <c r="CW745" s="16"/>
      <c r="CX745" s="16"/>
      <c r="CY745" s="16"/>
      <c r="CZ745" s="16"/>
      <c r="DA745" s="16"/>
      <c r="DB745" s="16"/>
      <c r="DC745" s="16"/>
      <c r="DD745" s="16"/>
      <c r="DE745" s="16"/>
      <c r="DF745" s="16"/>
      <c r="DG745" s="16"/>
      <c r="DH745" s="16"/>
      <c r="DI745" s="16"/>
      <c r="DJ745" s="16"/>
      <c r="DK745" s="16"/>
      <c r="DL745" s="16"/>
      <c r="DM745" s="16"/>
      <c r="DN745" s="16"/>
      <c r="DO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6"/>
      <c r="CU746" s="16"/>
      <c r="CV746" s="16"/>
      <c r="CW746" s="16"/>
      <c r="CX746" s="16"/>
      <c r="CY746" s="16"/>
      <c r="CZ746" s="16"/>
      <c r="DA746" s="16"/>
      <c r="DB746" s="16"/>
      <c r="DC746" s="16"/>
      <c r="DD746" s="16"/>
      <c r="DE746" s="16"/>
      <c r="DF746" s="16"/>
      <c r="DG746" s="16"/>
      <c r="DH746" s="16"/>
      <c r="DI746" s="16"/>
      <c r="DJ746" s="16"/>
      <c r="DK746" s="16"/>
      <c r="DL746" s="16"/>
      <c r="DM746" s="16"/>
      <c r="DN746" s="16"/>
      <c r="DO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  <c r="DM747" s="16"/>
      <c r="DN747" s="16"/>
      <c r="DO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  <c r="DK748" s="16"/>
      <c r="DL748" s="16"/>
      <c r="DM748" s="16"/>
      <c r="DN748" s="16"/>
      <c r="DO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  <c r="DK749" s="16"/>
      <c r="DL749" s="16"/>
      <c r="DM749" s="16"/>
      <c r="DN749" s="16"/>
      <c r="DO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  <c r="DK750" s="16"/>
      <c r="DL750" s="16"/>
      <c r="DM750" s="16"/>
      <c r="DN750" s="16"/>
      <c r="DO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6"/>
      <c r="CU751" s="16"/>
      <c r="CV751" s="16"/>
      <c r="CW751" s="16"/>
      <c r="CX751" s="16"/>
      <c r="CY751" s="16"/>
      <c r="CZ751" s="16"/>
      <c r="DA751" s="16"/>
      <c r="DB751" s="16"/>
      <c r="DC751" s="16"/>
      <c r="DD751" s="16"/>
      <c r="DE751" s="16"/>
      <c r="DF751" s="16"/>
      <c r="DG751" s="16"/>
      <c r="DH751" s="16"/>
      <c r="DI751" s="16"/>
      <c r="DJ751" s="16"/>
      <c r="DK751" s="16"/>
      <c r="DL751" s="16"/>
      <c r="DM751" s="16"/>
      <c r="DN751" s="16"/>
      <c r="DO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6"/>
      <c r="CU752" s="16"/>
      <c r="CV752" s="16"/>
      <c r="CW752" s="16"/>
      <c r="CX752" s="16"/>
      <c r="CY752" s="16"/>
      <c r="CZ752" s="16"/>
      <c r="DA752" s="16"/>
      <c r="DB752" s="16"/>
      <c r="DC752" s="16"/>
      <c r="DD752" s="16"/>
      <c r="DE752" s="16"/>
      <c r="DF752" s="16"/>
      <c r="DG752" s="16"/>
      <c r="DH752" s="16"/>
      <c r="DI752" s="16"/>
      <c r="DJ752" s="16"/>
      <c r="DK752" s="16"/>
      <c r="DL752" s="16"/>
      <c r="DM752" s="16"/>
      <c r="DN752" s="16"/>
      <c r="DO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6"/>
      <c r="DI753" s="16"/>
      <c r="DJ753" s="16"/>
      <c r="DK753" s="16"/>
      <c r="DL753" s="16"/>
      <c r="DM753" s="16"/>
      <c r="DN753" s="16"/>
      <c r="DO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6"/>
      <c r="CU754" s="16"/>
      <c r="CV754" s="16"/>
      <c r="CW754" s="16"/>
      <c r="CX754" s="16"/>
      <c r="CY754" s="16"/>
      <c r="CZ754" s="16"/>
      <c r="DA754" s="16"/>
      <c r="DB754" s="16"/>
      <c r="DC754" s="16"/>
      <c r="DD754" s="16"/>
      <c r="DE754" s="16"/>
      <c r="DF754" s="16"/>
      <c r="DG754" s="16"/>
      <c r="DH754" s="16"/>
      <c r="DI754" s="16"/>
      <c r="DJ754" s="16"/>
      <c r="DK754" s="16"/>
      <c r="DL754" s="16"/>
      <c r="DM754" s="16"/>
      <c r="DN754" s="16"/>
      <c r="DO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6"/>
      <c r="DI755" s="16"/>
      <c r="DJ755" s="16"/>
      <c r="DK755" s="16"/>
      <c r="DL755" s="16"/>
      <c r="DM755" s="16"/>
      <c r="DN755" s="16"/>
      <c r="DO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6"/>
      <c r="CU756" s="16"/>
      <c r="CV756" s="16"/>
      <c r="CW756" s="16"/>
      <c r="CX756" s="16"/>
      <c r="CY756" s="16"/>
      <c r="CZ756" s="16"/>
      <c r="DA756" s="16"/>
      <c r="DB756" s="16"/>
      <c r="DC756" s="16"/>
      <c r="DD756" s="16"/>
      <c r="DE756" s="16"/>
      <c r="DF756" s="16"/>
      <c r="DG756" s="16"/>
      <c r="DH756" s="16"/>
      <c r="DI756" s="16"/>
      <c r="DJ756" s="16"/>
      <c r="DK756" s="16"/>
      <c r="DL756" s="16"/>
      <c r="DM756" s="16"/>
      <c r="DN756" s="16"/>
      <c r="DO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6"/>
      <c r="CU757" s="16"/>
      <c r="CV757" s="16"/>
      <c r="CW757" s="16"/>
      <c r="CX757" s="16"/>
      <c r="CY757" s="16"/>
      <c r="CZ757" s="16"/>
      <c r="DA757" s="16"/>
      <c r="DB757" s="16"/>
      <c r="DC757" s="16"/>
      <c r="DD757" s="16"/>
      <c r="DE757" s="16"/>
      <c r="DF757" s="16"/>
      <c r="DG757" s="16"/>
      <c r="DH757" s="16"/>
      <c r="DI757" s="16"/>
      <c r="DJ757" s="16"/>
      <c r="DK757" s="16"/>
      <c r="DL757" s="16"/>
      <c r="DM757" s="16"/>
      <c r="DN757" s="16"/>
      <c r="DO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6"/>
      <c r="CU758" s="16"/>
      <c r="CV758" s="16"/>
      <c r="CW758" s="16"/>
      <c r="CX758" s="16"/>
      <c r="CY758" s="16"/>
      <c r="CZ758" s="16"/>
      <c r="DA758" s="16"/>
      <c r="DB758" s="16"/>
      <c r="DC758" s="16"/>
      <c r="DD758" s="16"/>
      <c r="DE758" s="16"/>
      <c r="DF758" s="16"/>
      <c r="DG758" s="16"/>
      <c r="DH758" s="16"/>
      <c r="DI758" s="16"/>
      <c r="DJ758" s="16"/>
      <c r="DK758" s="16"/>
      <c r="DL758" s="16"/>
      <c r="DM758" s="16"/>
      <c r="DN758" s="16"/>
      <c r="DO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6"/>
      <c r="CU759" s="16"/>
      <c r="CV759" s="16"/>
      <c r="CW759" s="16"/>
      <c r="CX759" s="16"/>
      <c r="CY759" s="16"/>
      <c r="CZ759" s="16"/>
      <c r="DA759" s="16"/>
      <c r="DB759" s="16"/>
      <c r="DC759" s="16"/>
      <c r="DD759" s="16"/>
      <c r="DE759" s="16"/>
      <c r="DF759" s="16"/>
      <c r="DG759" s="16"/>
      <c r="DH759" s="16"/>
      <c r="DI759" s="16"/>
      <c r="DJ759" s="16"/>
      <c r="DK759" s="16"/>
      <c r="DL759" s="16"/>
      <c r="DM759" s="16"/>
      <c r="DN759" s="16"/>
      <c r="DO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  <c r="DK760" s="16"/>
      <c r="DL760" s="16"/>
      <c r="DM760" s="16"/>
      <c r="DN760" s="16"/>
      <c r="DO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6"/>
      <c r="CU761" s="16"/>
      <c r="CV761" s="16"/>
      <c r="CW761" s="16"/>
      <c r="CX761" s="16"/>
      <c r="CY761" s="16"/>
      <c r="CZ761" s="16"/>
      <c r="DA761" s="16"/>
      <c r="DB761" s="16"/>
      <c r="DC761" s="16"/>
      <c r="DD761" s="16"/>
      <c r="DE761" s="16"/>
      <c r="DF761" s="16"/>
      <c r="DG761" s="16"/>
      <c r="DH761" s="16"/>
      <c r="DI761" s="16"/>
      <c r="DJ761" s="16"/>
      <c r="DK761" s="16"/>
      <c r="DL761" s="16"/>
      <c r="DM761" s="16"/>
      <c r="DN761" s="16"/>
      <c r="DO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6"/>
      <c r="CU762" s="16"/>
      <c r="CV762" s="16"/>
      <c r="CW762" s="16"/>
      <c r="CX762" s="16"/>
      <c r="CY762" s="16"/>
      <c r="CZ762" s="16"/>
      <c r="DA762" s="16"/>
      <c r="DB762" s="16"/>
      <c r="DC762" s="16"/>
      <c r="DD762" s="16"/>
      <c r="DE762" s="16"/>
      <c r="DF762" s="16"/>
      <c r="DG762" s="16"/>
      <c r="DH762" s="16"/>
      <c r="DI762" s="16"/>
      <c r="DJ762" s="16"/>
      <c r="DK762" s="16"/>
      <c r="DL762" s="16"/>
      <c r="DM762" s="16"/>
      <c r="DN762" s="16"/>
      <c r="DO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6"/>
      <c r="CU763" s="16"/>
      <c r="CV763" s="16"/>
      <c r="CW763" s="16"/>
      <c r="CX763" s="16"/>
      <c r="CY763" s="16"/>
      <c r="CZ763" s="16"/>
      <c r="DA763" s="16"/>
      <c r="DB763" s="16"/>
      <c r="DC763" s="16"/>
      <c r="DD763" s="16"/>
      <c r="DE763" s="16"/>
      <c r="DF763" s="16"/>
      <c r="DG763" s="16"/>
      <c r="DH763" s="16"/>
      <c r="DI763" s="16"/>
      <c r="DJ763" s="16"/>
      <c r="DK763" s="16"/>
      <c r="DL763" s="16"/>
      <c r="DM763" s="16"/>
      <c r="DN763" s="16"/>
      <c r="DO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6"/>
      <c r="CU764" s="16"/>
      <c r="CV764" s="16"/>
      <c r="CW764" s="16"/>
      <c r="CX764" s="16"/>
      <c r="CY764" s="16"/>
      <c r="CZ764" s="16"/>
      <c r="DA764" s="16"/>
      <c r="DB764" s="16"/>
      <c r="DC764" s="16"/>
      <c r="DD764" s="16"/>
      <c r="DE764" s="16"/>
      <c r="DF764" s="16"/>
      <c r="DG764" s="16"/>
      <c r="DH764" s="16"/>
      <c r="DI764" s="16"/>
      <c r="DJ764" s="16"/>
      <c r="DK764" s="16"/>
      <c r="DL764" s="16"/>
      <c r="DM764" s="16"/>
      <c r="DN764" s="16"/>
      <c r="DO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6"/>
      <c r="CU765" s="16"/>
      <c r="CV765" s="16"/>
      <c r="CW765" s="16"/>
      <c r="CX765" s="16"/>
      <c r="CY765" s="16"/>
      <c r="CZ765" s="16"/>
      <c r="DA765" s="16"/>
      <c r="DB765" s="16"/>
      <c r="DC765" s="16"/>
      <c r="DD765" s="16"/>
      <c r="DE765" s="16"/>
      <c r="DF765" s="16"/>
      <c r="DG765" s="16"/>
      <c r="DH765" s="16"/>
      <c r="DI765" s="16"/>
      <c r="DJ765" s="16"/>
      <c r="DK765" s="16"/>
      <c r="DL765" s="16"/>
      <c r="DM765" s="16"/>
      <c r="DN765" s="16"/>
      <c r="DO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6"/>
      <c r="CU766" s="16"/>
      <c r="CV766" s="16"/>
      <c r="CW766" s="16"/>
      <c r="CX766" s="16"/>
      <c r="CY766" s="16"/>
      <c r="CZ766" s="16"/>
      <c r="DA766" s="16"/>
      <c r="DB766" s="16"/>
      <c r="DC766" s="16"/>
      <c r="DD766" s="16"/>
      <c r="DE766" s="16"/>
      <c r="DF766" s="16"/>
      <c r="DG766" s="16"/>
      <c r="DH766" s="16"/>
      <c r="DI766" s="16"/>
      <c r="DJ766" s="16"/>
      <c r="DK766" s="16"/>
      <c r="DL766" s="16"/>
      <c r="DM766" s="16"/>
      <c r="DN766" s="16"/>
      <c r="DO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6"/>
      <c r="CU767" s="16"/>
      <c r="CV767" s="16"/>
      <c r="CW767" s="16"/>
      <c r="CX767" s="16"/>
      <c r="CY767" s="16"/>
      <c r="CZ767" s="16"/>
      <c r="DA767" s="16"/>
      <c r="DB767" s="16"/>
      <c r="DC767" s="16"/>
      <c r="DD767" s="16"/>
      <c r="DE767" s="16"/>
      <c r="DF767" s="16"/>
      <c r="DG767" s="16"/>
      <c r="DH767" s="16"/>
      <c r="DI767" s="16"/>
      <c r="DJ767" s="16"/>
      <c r="DK767" s="16"/>
      <c r="DL767" s="16"/>
      <c r="DM767" s="16"/>
      <c r="DN767" s="16"/>
      <c r="DO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6"/>
      <c r="CU768" s="16"/>
      <c r="CV768" s="16"/>
      <c r="CW768" s="16"/>
      <c r="CX768" s="16"/>
      <c r="CY768" s="16"/>
      <c r="CZ768" s="16"/>
      <c r="DA768" s="16"/>
      <c r="DB768" s="16"/>
      <c r="DC768" s="16"/>
      <c r="DD768" s="16"/>
      <c r="DE768" s="16"/>
      <c r="DF768" s="16"/>
      <c r="DG768" s="16"/>
      <c r="DH768" s="16"/>
      <c r="DI768" s="16"/>
      <c r="DJ768" s="16"/>
      <c r="DK768" s="16"/>
      <c r="DL768" s="16"/>
      <c r="DM768" s="16"/>
      <c r="DN768" s="16"/>
      <c r="DO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6"/>
      <c r="CU769" s="16"/>
      <c r="CV769" s="16"/>
      <c r="CW769" s="16"/>
      <c r="CX769" s="16"/>
      <c r="CY769" s="16"/>
      <c r="CZ769" s="16"/>
      <c r="DA769" s="16"/>
      <c r="DB769" s="16"/>
      <c r="DC769" s="16"/>
      <c r="DD769" s="16"/>
      <c r="DE769" s="16"/>
      <c r="DF769" s="16"/>
      <c r="DG769" s="16"/>
      <c r="DH769" s="16"/>
      <c r="DI769" s="16"/>
      <c r="DJ769" s="16"/>
      <c r="DK769" s="16"/>
      <c r="DL769" s="16"/>
      <c r="DM769" s="16"/>
      <c r="DN769" s="16"/>
      <c r="DO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6"/>
      <c r="CU770" s="16"/>
      <c r="CV770" s="16"/>
      <c r="CW770" s="16"/>
      <c r="CX770" s="16"/>
      <c r="CY770" s="16"/>
      <c r="CZ770" s="16"/>
      <c r="DA770" s="16"/>
      <c r="DB770" s="16"/>
      <c r="DC770" s="16"/>
      <c r="DD770" s="16"/>
      <c r="DE770" s="16"/>
      <c r="DF770" s="16"/>
      <c r="DG770" s="16"/>
      <c r="DH770" s="16"/>
      <c r="DI770" s="16"/>
      <c r="DJ770" s="16"/>
      <c r="DK770" s="16"/>
      <c r="DL770" s="16"/>
      <c r="DM770" s="16"/>
      <c r="DN770" s="16"/>
      <c r="DO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6"/>
      <c r="CU771" s="16"/>
      <c r="CV771" s="16"/>
      <c r="CW771" s="16"/>
      <c r="CX771" s="16"/>
      <c r="CY771" s="16"/>
      <c r="CZ771" s="16"/>
      <c r="DA771" s="16"/>
      <c r="DB771" s="16"/>
      <c r="DC771" s="16"/>
      <c r="DD771" s="16"/>
      <c r="DE771" s="16"/>
      <c r="DF771" s="16"/>
      <c r="DG771" s="16"/>
      <c r="DH771" s="16"/>
      <c r="DI771" s="16"/>
      <c r="DJ771" s="16"/>
      <c r="DK771" s="16"/>
      <c r="DL771" s="16"/>
      <c r="DM771" s="16"/>
      <c r="DN771" s="16"/>
      <c r="DO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6"/>
      <c r="CU772" s="16"/>
      <c r="CV772" s="16"/>
      <c r="CW772" s="16"/>
      <c r="CX772" s="16"/>
      <c r="CY772" s="16"/>
      <c r="CZ772" s="16"/>
      <c r="DA772" s="16"/>
      <c r="DB772" s="16"/>
      <c r="DC772" s="16"/>
      <c r="DD772" s="16"/>
      <c r="DE772" s="16"/>
      <c r="DF772" s="16"/>
      <c r="DG772" s="16"/>
      <c r="DH772" s="16"/>
      <c r="DI772" s="16"/>
      <c r="DJ772" s="16"/>
      <c r="DK772" s="16"/>
      <c r="DL772" s="16"/>
      <c r="DM772" s="16"/>
      <c r="DN772" s="16"/>
      <c r="DO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6"/>
      <c r="CU773" s="16"/>
      <c r="CV773" s="16"/>
      <c r="CW773" s="16"/>
      <c r="CX773" s="16"/>
      <c r="CY773" s="16"/>
      <c r="CZ773" s="16"/>
      <c r="DA773" s="16"/>
      <c r="DB773" s="16"/>
      <c r="DC773" s="16"/>
      <c r="DD773" s="16"/>
      <c r="DE773" s="16"/>
      <c r="DF773" s="16"/>
      <c r="DG773" s="16"/>
      <c r="DH773" s="16"/>
      <c r="DI773" s="16"/>
      <c r="DJ773" s="16"/>
      <c r="DK773" s="16"/>
      <c r="DL773" s="16"/>
      <c r="DM773" s="16"/>
      <c r="DN773" s="16"/>
      <c r="DO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6"/>
      <c r="CU774" s="16"/>
      <c r="CV774" s="16"/>
      <c r="CW774" s="16"/>
      <c r="CX774" s="16"/>
      <c r="CY774" s="16"/>
      <c r="CZ774" s="16"/>
      <c r="DA774" s="16"/>
      <c r="DB774" s="16"/>
      <c r="DC774" s="16"/>
      <c r="DD774" s="16"/>
      <c r="DE774" s="16"/>
      <c r="DF774" s="16"/>
      <c r="DG774" s="16"/>
      <c r="DH774" s="16"/>
      <c r="DI774" s="16"/>
      <c r="DJ774" s="16"/>
      <c r="DK774" s="16"/>
      <c r="DL774" s="16"/>
      <c r="DM774" s="16"/>
      <c r="DN774" s="16"/>
      <c r="DO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6"/>
      <c r="CU775" s="16"/>
      <c r="CV775" s="16"/>
      <c r="CW775" s="16"/>
      <c r="CX775" s="16"/>
      <c r="CY775" s="16"/>
      <c r="CZ775" s="16"/>
      <c r="DA775" s="16"/>
      <c r="DB775" s="16"/>
      <c r="DC775" s="16"/>
      <c r="DD775" s="16"/>
      <c r="DE775" s="16"/>
      <c r="DF775" s="16"/>
      <c r="DG775" s="16"/>
      <c r="DH775" s="16"/>
      <c r="DI775" s="16"/>
      <c r="DJ775" s="16"/>
      <c r="DK775" s="16"/>
      <c r="DL775" s="16"/>
      <c r="DM775" s="16"/>
      <c r="DN775" s="16"/>
      <c r="DO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6"/>
      <c r="CU776" s="16"/>
      <c r="CV776" s="16"/>
      <c r="CW776" s="16"/>
      <c r="CX776" s="16"/>
      <c r="CY776" s="16"/>
      <c r="CZ776" s="16"/>
      <c r="DA776" s="16"/>
      <c r="DB776" s="16"/>
      <c r="DC776" s="16"/>
      <c r="DD776" s="16"/>
      <c r="DE776" s="16"/>
      <c r="DF776" s="16"/>
      <c r="DG776" s="16"/>
      <c r="DH776" s="16"/>
      <c r="DI776" s="16"/>
      <c r="DJ776" s="16"/>
      <c r="DK776" s="16"/>
      <c r="DL776" s="16"/>
      <c r="DM776" s="16"/>
      <c r="DN776" s="16"/>
      <c r="DO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6"/>
      <c r="CU777" s="16"/>
      <c r="CV777" s="16"/>
      <c r="CW777" s="16"/>
      <c r="CX777" s="16"/>
      <c r="CY777" s="16"/>
      <c r="CZ777" s="16"/>
      <c r="DA777" s="16"/>
      <c r="DB777" s="16"/>
      <c r="DC777" s="16"/>
      <c r="DD777" s="16"/>
      <c r="DE777" s="16"/>
      <c r="DF777" s="16"/>
      <c r="DG777" s="16"/>
      <c r="DH777" s="16"/>
      <c r="DI777" s="16"/>
      <c r="DJ777" s="16"/>
      <c r="DK777" s="16"/>
      <c r="DL777" s="16"/>
      <c r="DM777" s="16"/>
      <c r="DN777" s="16"/>
      <c r="DO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6"/>
      <c r="CU778" s="16"/>
      <c r="CV778" s="16"/>
      <c r="CW778" s="16"/>
      <c r="CX778" s="16"/>
      <c r="CY778" s="16"/>
      <c r="CZ778" s="16"/>
      <c r="DA778" s="16"/>
      <c r="DB778" s="16"/>
      <c r="DC778" s="16"/>
      <c r="DD778" s="16"/>
      <c r="DE778" s="16"/>
      <c r="DF778" s="16"/>
      <c r="DG778" s="16"/>
      <c r="DH778" s="16"/>
      <c r="DI778" s="16"/>
      <c r="DJ778" s="16"/>
      <c r="DK778" s="16"/>
      <c r="DL778" s="16"/>
      <c r="DM778" s="16"/>
      <c r="DN778" s="16"/>
      <c r="DO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6"/>
      <c r="CU779" s="16"/>
      <c r="CV779" s="16"/>
      <c r="CW779" s="16"/>
      <c r="CX779" s="16"/>
      <c r="CY779" s="16"/>
      <c r="CZ779" s="16"/>
      <c r="DA779" s="16"/>
      <c r="DB779" s="16"/>
      <c r="DC779" s="16"/>
      <c r="DD779" s="16"/>
      <c r="DE779" s="16"/>
      <c r="DF779" s="16"/>
      <c r="DG779" s="16"/>
      <c r="DH779" s="16"/>
      <c r="DI779" s="16"/>
      <c r="DJ779" s="16"/>
      <c r="DK779" s="16"/>
      <c r="DL779" s="16"/>
      <c r="DM779" s="16"/>
      <c r="DN779" s="16"/>
      <c r="DO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6"/>
      <c r="CU780" s="16"/>
      <c r="CV780" s="16"/>
      <c r="CW780" s="16"/>
      <c r="CX780" s="16"/>
      <c r="CY780" s="16"/>
      <c r="CZ780" s="16"/>
      <c r="DA780" s="16"/>
      <c r="DB780" s="16"/>
      <c r="DC780" s="16"/>
      <c r="DD780" s="16"/>
      <c r="DE780" s="16"/>
      <c r="DF780" s="16"/>
      <c r="DG780" s="16"/>
      <c r="DH780" s="16"/>
      <c r="DI780" s="16"/>
      <c r="DJ780" s="16"/>
      <c r="DK780" s="16"/>
      <c r="DL780" s="16"/>
      <c r="DM780" s="16"/>
      <c r="DN780" s="16"/>
      <c r="DO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  <c r="DI781" s="16"/>
      <c r="DJ781" s="16"/>
      <c r="DK781" s="16"/>
      <c r="DL781" s="16"/>
      <c r="DM781" s="16"/>
      <c r="DN781" s="16"/>
      <c r="DO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  <c r="DI782" s="16"/>
      <c r="DJ782" s="16"/>
      <c r="DK782" s="16"/>
      <c r="DL782" s="16"/>
      <c r="DM782" s="16"/>
      <c r="DN782" s="16"/>
      <c r="DO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6"/>
      <c r="CU783" s="16"/>
      <c r="CV783" s="16"/>
      <c r="CW783" s="16"/>
      <c r="CX783" s="16"/>
      <c r="CY783" s="16"/>
      <c r="CZ783" s="16"/>
      <c r="DA783" s="16"/>
      <c r="DB783" s="16"/>
      <c r="DC783" s="16"/>
      <c r="DD783" s="16"/>
      <c r="DE783" s="16"/>
      <c r="DF783" s="16"/>
      <c r="DG783" s="16"/>
      <c r="DH783" s="16"/>
      <c r="DI783" s="16"/>
      <c r="DJ783" s="16"/>
      <c r="DK783" s="16"/>
      <c r="DL783" s="16"/>
      <c r="DM783" s="16"/>
      <c r="DN783" s="16"/>
      <c r="DO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6"/>
      <c r="CU784" s="16"/>
      <c r="CV784" s="16"/>
      <c r="CW784" s="16"/>
      <c r="CX784" s="16"/>
      <c r="CY784" s="16"/>
      <c r="CZ784" s="16"/>
      <c r="DA784" s="16"/>
      <c r="DB784" s="16"/>
      <c r="DC784" s="16"/>
      <c r="DD784" s="16"/>
      <c r="DE784" s="16"/>
      <c r="DF784" s="16"/>
      <c r="DG784" s="16"/>
      <c r="DH784" s="16"/>
      <c r="DI784" s="16"/>
      <c r="DJ784" s="16"/>
      <c r="DK784" s="16"/>
      <c r="DL784" s="16"/>
      <c r="DM784" s="16"/>
      <c r="DN784" s="16"/>
      <c r="DO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6"/>
      <c r="CU785" s="16"/>
      <c r="CV785" s="16"/>
      <c r="CW785" s="16"/>
      <c r="CX785" s="16"/>
      <c r="CY785" s="16"/>
      <c r="CZ785" s="16"/>
      <c r="DA785" s="16"/>
      <c r="DB785" s="16"/>
      <c r="DC785" s="16"/>
      <c r="DD785" s="16"/>
      <c r="DE785" s="16"/>
      <c r="DF785" s="16"/>
      <c r="DG785" s="16"/>
      <c r="DH785" s="16"/>
      <c r="DI785" s="16"/>
      <c r="DJ785" s="16"/>
      <c r="DK785" s="16"/>
      <c r="DL785" s="16"/>
      <c r="DM785" s="16"/>
      <c r="DN785" s="16"/>
      <c r="DO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6"/>
      <c r="CU786" s="16"/>
      <c r="CV786" s="16"/>
      <c r="CW786" s="16"/>
      <c r="CX786" s="16"/>
      <c r="CY786" s="16"/>
      <c r="CZ786" s="16"/>
      <c r="DA786" s="16"/>
      <c r="DB786" s="16"/>
      <c r="DC786" s="16"/>
      <c r="DD786" s="16"/>
      <c r="DE786" s="16"/>
      <c r="DF786" s="16"/>
      <c r="DG786" s="16"/>
      <c r="DH786" s="16"/>
      <c r="DI786" s="16"/>
      <c r="DJ786" s="16"/>
      <c r="DK786" s="16"/>
      <c r="DL786" s="16"/>
      <c r="DM786" s="16"/>
      <c r="DN786" s="16"/>
      <c r="DO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6"/>
      <c r="CU787" s="16"/>
      <c r="CV787" s="16"/>
      <c r="CW787" s="16"/>
      <c r="CX787" s="16"/>
      <c r="CY787" s="16"/>
      <c r="CZ787" s="16"/>
      <c r="DA787" s="16"/>
      <c r="DB787" s="16"/>
      <c r="DC787" s="16"/>
      <c r="DD787" s="16"/>
      <c r="DE787" s="16"/>
      <c r="DF787" s="16"/>
      <c r="DG787" s="16"/>
      <c r="DH787" s="16"/>
      <c r="DI787" s="16"/>
      <c r="DJ787" s="16"/>
      <c r="DK787" s="16"/>
      <c r="DL787" s="16"/>
      <c r="DM787" s="16"/>
      <c r="DN787" s="16"/>
      <c r="DO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6"/>
      <c r="CU788" s="16"/>
      <c r="CV788" s="16"/>
      <c r="CW788" s="16"/>
      <c r="CX788" s="16"/>
      <c r="CY788" s="16"/>
      <c r="CZ788" s="16"/>
      <c r="DA788" s="16"/>
      <c r="DB788" s="16"/>
      <c r="DC788" s="16"/>
      <c r="DD788" s="16"/>
      <c r="DE788" s="16"/>
      <c r="DF788" s="16"/>
      <c r="DG788" s="16"/>
      <c r="DH788" s="16"/>
      <c r="DI788" s="16"/>
      <c r="DJ788" s="16"/>
      <c r="DK788" s="16"/>
      <c r="DL788" s="16"/>
      <c r="DM788" s="16"/>
      <c r="DN788" s="16"/>
      <c r="DO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6"/>
      <c r="CU789" s="16"/>
      <c r="CV789" s="16"/>
      <c r="CW789" s="16"/>
      <c r="CX789" s="16"/>
      <c r="CY789" s="16"/>
      <c r="CZ789" s="16"/>
      <c r="DA789" s="16"/>
      <c r="DB789" s="16"/>
      <c r="DC789" s="16"/>
      <c r="DD789" s="16"/>
      <c r="DE789" s="16"/>
      <c r="DF789" s="16"/>
      <c r="DG789" s="16"/>
      <c r="DH789" s="16"/>
      <c r="DI789" s="16"/>
      <c r="DJ789" s="16"/>
      <c r="DK789" s="16"/>
      <c r="DL789" s="16"/>
      <c r="DM789" s="16"/>
      <c r="DN789" s="16"/>
      <c r="DO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6"/>
      <c r="CU790" s="16"/>
      <c r="CV790" s="16"/>
      <c r="CW790" s="16"/>
      <c r="CX790" s="16"/>
      <c r="CY790" s="16"/>
      <c r="CZ790" s="16"/>
      <c r="DA790" s="16"/>
      <c r="DB790" s="16"/>
      <c r="DC790" s="16"/>
      <c r="DD790" s="16"/>
      <c r="DE790" s="16"/>
      <c r="DF790" s="16"/>
      <c r="DG790" s="16"/>
      <c r="DH790" s="16"/>
      <c r="DI790" s="16"/>
      <c r="DJ790" s="16"/>
      <c r="DK790" s="16"/>
      <c r="DL790" s="16"/>
      <c r="DM790" s="16"/>
      <c r="DN790" s="16"/>
      <c r="DO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6"/>
      <c r="CU791" s="16"/>
      <c r="CV791" s="16"/>
      <c r="CW791" s="16"/>
      <c r="CX791" s="16"/>
      <c r="CY791" s="16"/>
      <c r="CZ791" s="16"/>
      <c r="DA791" s="16"/>
      <c r="DB791" s="16"/>
      <c r="DC791" s="16"/>
      <c r="DD791" s="16"/>
      <c r="DE791" s="16"/>
      <c r="DF791" s="16"/>
      <c r="DG791" s="16"/>
      <c r="DH791" s="16"/>
      <c r="DI791" s="16"/>
      <c r="DJ791" s="16"/>
      <c r="DK791" s="16"/>
      <c r="DL791" s="16"/>
      <c r="DM791" s="16"/>
      <c r="DN791" s="16"/>
      <c r="DO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6"/>
      <c r="CU792" s="16"/>
      <c r="CV792" s="16"/>
      <c r="CW792" s="16"/>
      <c r="CX792" s="16"/>
      <c r="CY792" s="16"/>
      <c r="CZ792" s="16"/>
      <c r="DA792" s="16"/>
      <c r="DB792" s="16"/>
      <c r="DC792" s="16"/>
      <c r="DD792" s="16"/>
      <c r="DE792" s="16"/>
      <c r="DF792" s="16"/>
      <c r="DG792" s="16"/>
      <c r="DH792" s="16"/>
      <c r="DI792" s="16"/>
      <c r="DJ792" s="16"/>
      <c r="DK792" s="16"/>
      <c r="DL792" s="16"/>
      <c r="DM792" s="16"/>
      <c r="DN792" s="16"/>
      <c r="DO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6"/>
      <c r="CU793" s="16"/>
      <c r="CV793" s="16"/>
      <c r="CW793" s="16"/>
      <c r="CX793" s="16"/>
      <c r="CY793" s="16"/>
      <c r="CZ793" s="16"/>
      <c r="DA793" s="16"/>
      <c r="DB793" s="16"/>
      <c r="DC793" s="16"/>
      <c r="DD793" s="16"/>
      <c r="DE793" s="16"/>
      <c r="DF793" s="16"/>
      <c r="DG793" s="16"/>
      <c r="DH793" s="16"/>
      <c r="DI793" s="16"/>
      <c r="DJ793" s="16"/>
      <c r="DK793" s="16"/>
      <c r="DL793" s="16"/>
      <c r="DM793" s="16"/>
      <c r="DN793" s="16"/>
      <c r="DO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6"/>
      <c r="CU794" s="16"/>
      <c r="CV794" s="16"/>
      <c r="CW794" s="16"/>
      <c r="CX794" s="16"/>
      <c r="CY794" s="16"/>
      <c r="CZ794" s="16"/>
      <c r="DA794" s="16"/>
      <c r="DB794" s="16"/>
      <c r="DC794" s="16"/>
      <c r="DD794" s="16"/>
      <c r="DE794" s="16"/>
      <c r="DF794" s="16"/>
      <c r="DG794" s="16"/>
      <c r="DH794" s="16"/>
      <c r="DI794" s="16"/>
      <c r="DJ794" s="16"/>
      <c r="DK794" s="16"/>
      <c r="DL794" s="16"/>
      <c r="DM794" s="16"/>
      <c r="DN794" s="16"/>
      <c r="DO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6"/>
      <c r="CU795" s="16"/>
      <c r="CV795" s="16"/>
      <c r="CW795" s="16"/>
      <c r="CX795" s="16"/>
      <c r="CY795" s="16"/>
      <c r="CZ795" s="16"/>
      <c r="DA795" s="16"/>
      <c r="DB795" s="16"/>
      <c r="DC795" s="16"/>
      <c r="DD795" s="16"/>
      <c r="DE795" s="16"/>
      <c r="DF795" s="16"/>
      <c r="DG795" s="16"/>
      <c r="DH795" s="16"/>
      <c r="DI795" s="16"/>
      <c r="DJ795" s="16"/>
      <c r="DK795" s="16"/>
      <c r="DL795" s="16"/>
      <c r="DM795" s="16"/>
      <c r="DN795" s="16"/>
      <c r="DO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6"/>
      <c r="CU796" s="16"/>
      <c r="CV796" s="16"/>
      <c r="CW796" s="16"/>
      <c r="CX796" s="16"/>
      <c r="CY796" s="16"/>
      <c r="CZ796" s="16"/>
      <c r="DA796" s="16"/>
      <c r="DB796" s="16"/>
      <c r="DC796" s="16"/>
      <c r="DD796" s="16"/>
      <c r="DE796" s="16"/>
      <c r="DF796" s="16"/>
      <c r="DG796" s="16"/>
      <c r="DH796" s="16"/>
      <c r="DI796" s="16"/>
      <c r="DJ796" s="16"/>
      <c r="DK796" s="16"/>
      <c r="DL796" s="16"/>
      <c r="DM796" s="16"/>
      <c r="DN796" s="16"/>
      <c r="DO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6"/>
      <c r="CU797" s="16"/>
      <c r="CV797" s="16"/>
      <c r="CW797" s="16"/>
      <c r="CX797" s="16"/>
      <c r="CY797" s="16"/>
      <c r="CZ797" s="16"/>
      <c r="DA797" s="16"/>
      <c r="DB797" s="16"/>
      <c r="DC797" s="16"/>
      <c r="DD797" s="16"/>
      <c r="DE797" s="16"/>
      <c r="DF797" s="16"/>
      <c r="DG797" s="16"/>
      <c r="DH797" s="16"/>
      <c r="DI797" s="16"/>
      <c r="DJ797" s="16"/>
      <c r="DK797" s="16"/>
      <c r="DL797" s="16"/>
      <c r="DM797" s="16"/>
      <c r="DN797" s="16"/>
      <c r="DO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6"/>
      <c r="CU798" s="16"/>
      <c r="CV798" s="16"/>
      <c r="CW798" s="16"/>
      <c r="CX798" s="16"/>
      <c r="CY798" s="16"/>
      <c r="CZ798" s="16"/>
      <c r="DA798" s="16"/>
      <c r="DB798" s="16"/>
      <c r="DC798" s="16"/>
      <c r="DD798" s="16"/>
      <c r="DE798" s="16"/>
      <c r="DF798" s="16"/>
      <c r="DG798" s="16"/>
      <c r="DH798" s="16"/>
      <c r="DI798" s="16"/>
      <c r="DJ798" s="16"/>
      <c r="DK798" s="16"/>
      <c r="DL798" s="16"/>
      <c r="DM798" s="16"/>
      <c r="DN798" s="16"/>
      <c r="DO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6"/>
      <c r="CU799" s="16"/>
      <c r="CV799" s="16"/>
      <c r="CW799" s="16"/>
      <c r="CX799" s="16"/>
      <c r="CY799" s="16"/>
      <c r="CZ799" s="16"/>
      <c r="DA799" s="16"/>
      <c r="DB799" s="16"/>
      <c r="DC799" s="16"/>
      <c r="DD799" s="16"/>
      <c r="DE799" s="16"/>
      <c r="DF799" s="16"/>
      <c r="DG799" s="16"/>
      <c r="DH799" s="16"/>
      <c r="DI799" s="16"/>
      <c r="DJ799" s="16"/>
      <c r="DK799" s="16"/>
      <c r="DL799" s="16"/>
      <c r="DM799" s="16"/>
      <c r="DN799" s="16"/>
      <c r="DO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6"/>
      <c r="CU800" s="16"/>
      <c r="CV800" s="16"/>
      <c r="CW800" s="16"/>
      <c r="CX800" s="16"/>
      <c r="CY800" s="16"/>
      <c r="CZ800" s="16"/>
      <c r="DA800" s="16"/>
      <c r="DB800" s="16"/>
      <c r="DC800" s="16"/>
      <c r="DD800" s="16"/>
      <c r="DE800" s="16"/>
      <c r="DF800" s="16"/>
      <c r="DG800" s="16"/>
      <c r="DH800" s="16"/>
      <c r="DI800" s="16"/>
      <c r="DJ800" s="16"/>
      <c r="DK800" s="16"/>
      <c r="DL800" s="16"/>
      <c r="DM800" s="16"/>
      <c r="DN800" s="16"/>
      <c r="DO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6"/>
      <c r="CU801" s="16"/>
      <c r="CV801" s="16"/>
      <c r="CW801" s="16"/>
      <c r="CX801" s="16"/>
      <c r="CY801" s="16"/>
      <c r="CZ801" s="16"/>
      <c r="DA801" s="16"/>
      <c r="DB801" s="16"/>
      <c r="DC801" s="16"/>
      <c r="DD801" s="16"/>
      <c r="DE801" s="16"/>
      <c r="DF801" s="16"/>
      <c r="DG801" s="16"/>
      <c r="DH801" s="16"/>
      <c r="DI801" s="16"/>
      <c r="DJ801" s="16"/>
      <c r="DK801" s="16"/>
      <c r="DL801" s="16"/>
      <c r="DM801" s="16"/>
      <c r="DN801" s="16"/>
      <c r="DO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6"/>
      <c r="CU802" s="16"/>
      <c r="CV802" s="16"/>
      <c r="CW802" s="16"/>
      <c r="CX802" s="16"/>
      <c r="CY802" s="16"/>
      <c r="CZ802" s="16"/>
      <c r="DA802" s="16"/>
      <c r="DB802" s="16"/>
      <c r="DC802" s="16"/>
      <c r="DD802" s="16"/>
      <c r="DE802" s="16"/>
      <c r="DF802" s="16"/>
      <c r="DG802" s="16"/>
      <c r="DH802" s="16"/>
      <c r="DI802" s="16"/>
      <c r="DJ802" s="16"/>
      <c r="DK802" s="16"/>
      <c r="DL802" s="16"/>
      <c r="DM802" s="16"/>
      <c r="DN802" s="16"/>
      <c r="DO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6"/>
      <c r="CU803" s="16"/>
      <c r="CV803" s="16"/>
      <c r="CW803" s="16"/>
      <c r="CX803" s="16"/>
      <c r="CY803" s="16"/>
      <c r="CZ803" s="16"/>
      <c r="DA803" s="16"/>
      <c r="DB803" s="16"/>
      <c r="DC803" s="16"/>
      <c r="DD803" s="16"/>
      <c r="DE803" s="16"/>
      <c r="DF803" s="16"/>
      <c r="DG803" s="16"/>
      <c r="DH803" s="16"/>
      <c r="DI803" s="16"/>
      <c r="DJ803" s="16"/>
      <c r="DK803" s="16"/>
      <c r="DL803" s="16"/>
      <c r="DM803" s="16"/>
      <c r="DN803" s="16"/>
      <c r="DO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  <c r="CO804" s="16"/>
      <c r="CP804" s="16"/>
      <c r="CQ804" s="16"/>
      <c r="CR804" s="16"/>
      <c r="CS804" s="16"/>
      <c r="CT804" s="16"/>
      <c r="CU804" s="16"/>
      <c r="CV804" s="16"/>
      <c r="CW804" s="16"/>
      <c r="CX804" s="16"/>
      <c r="CY804" s="16"/>
      <c r="CZ804" s="16"/>
      <c r="DA804" s="16"/>
      <c r="DB804" s="16"/>
      <c r="DC804" s="16"/>
      <c r="DD804" s="16"/>
      <c r="DE804" s="16"/>
      <c r="DF804" s="16"/>
      <c r="DG804" s="16"/>
      <c r="DH804" s="16"/>
      <c r="DI804" s="16"/>
      <c r="DJ804" s="16"/>
      <c r="DK804" s="16"/>
      <c r="DL804" s="16"/>
      <c r="DM804" s="16"/>
      <c r="DN804" s="16"/>
      <c r="DO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  <c r="CQ805" s="16"/>
      <c r="CR805" s="16"/>
      <c r="CS805" s="16"/>
      <c r="CT805" s="16"/>
      <c r="CU805" s="16"/>
      <c r="CV805" s="16"/>
      <c r="CW805" s="16"/>
      <c r="CX805" s="16"/>
      <c r="CY805" s="16"/>
      <c r="CZ805" s="16"/>
      <c r="DA805" s="16"/>
      <c r="DB805" s="16"/>
      <c r="DC805" s="16"/>
      <c r="DD805" s="16"/>
      <c r="DE805" s="16"/>
      <c r="DF805" s="16"/>
      <c r="DG805" s="16"/>
      <c r="DH805" s="16"/>
      <c r="DI805" s="16"/>
      <c r="DJ805" s="16"/>
      <c r="DK805" s="16"/>
      <c r="DL805" s="16"/>
      <c r="DM805" s="16"/>
      <c r="DN805" s="16"/>
      <c r="DO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  <c r="CP806" s="16"/>
      <c r="CQ806" s="16"/>
      <c r="CR806" s="16"/>
      <c r="CS806" s="16"/>
      <c r="CT806" s="16"/>
      <c r="CU806" s="16"/>
      <c r="CV806" s="16"/>
      <c r="CW806" s="16"/>
      <c r="CX806" s="16"/>
      <c r="CY806" s="16"/>
      <c r="CZ806" s="16"/>
      <c r="DA806" s="16"/>
      <c r="DB806" s="16"/>
      <c r="DC806" s="16"/>
      <c r="DD806" s="16"/>
      <c r="DE806" s="16"/>
      <c r="DF806" s="16"/>
      <c r="DG806" s="16"/>
      <c r="DH806" s="16"/>
      <c r="DI806" s="16"/>
      <c r="DJ806" s="16"/>
      <c r="DK806" s="16"/>
      <c r="DL806" s="16"/>
      <c r="DM806" s="16"/>
      <c r="DN806" s="16"/>
      <c r="DO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  <c r="CP807" s="16"/>
      <c r="CQ807" s="16"/>
      <c r="CR807" s="16"/>
      <c r="CS807" s="16"/>
      <c r="CT807" s="16"/>
      <c r="CU807" s="16"/>
      <c r="CV807" s="16"/>
      <c r="CW807" s="16"/>
      <c r="CX807" s="16"/>
      <c r="CY807" s="16"/>
      <c r="CZ807" s="16"/>
      <c r="DA807" s="16"/>
      <c r="DB807" s="16"/>
      <c r="DC807" s="16"/>
      <c r="DD807" s="16"/>
      <c r="DE807" s="16"/>
      <c r="DF807" s="16"/>
      <c r="DG807" s="16"/>
      <c r="DH807" s="16"/>
      <c r="DI807" s="16"/>
      <c r="DJ807" s="16"/>
      <c r="DK807" s="16"/>
      <c r="DL807" s="16"/>
      <c r="DM807" s="16"/>
      <c r="DN807" s="16"/>
      <c r="DO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  <c r="CO808" s="16"/>
      <c r="CP808" s="16"/>
      <c r="CQ808" s="16"/>
      <c r="CR808" s="16"/>
      <c r="CS808" s="16"/>
      <c r="CT808" s="16"/>
      <c r="CU808" s="16"/>
      <c r="CV808" s="16"/>
      <c r="CW808" s="16"/>
      <c r="CX808" s="16"/>
      <c r="CY808" s="16"/>
      <c r="CZ808" s="16"/>
      <c r="DA808" s="16"/>
      <c r="DB808" s="16"/>
      <c r="DC808" s="16"/>
      <c r="DD808" s="16"/>
      <c r="DE808" s="16"/>
      <c r="DF808" s="16"/>
      <c r="DG808" s="16"/>
      <c r="DH808" s="16"/>
      <c r="DI808" s="16"/>
      <c r="DJ808" s="16"/>
      <c r="DK808" s="16"/>
      <c r="DL808" s="16"/>
      <c r="DM808" s="16"/>
      <c r="DN808" s="16"/>
      <c r="DO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  <c r="CP809" s="16"/>
      <c r="CQ809" s="16"/>
      <c r="CR809" s="16"/>
      <c r="CS809" s="16"/>
      <c r="CT809" s="16"/>
      <c r="CU809" s="16"/>
      <c r="CV809" s="16"/>
      <c r="CW809" s="16"/>
      <c r="CX809" s="16"/>
      <c r="CY809" s="16"/>
      <c r="CZ809" s="16"/>
      <c r="DA809" s="16"/>
      <c r="DB809" s="16"/>
      <c r="DC809" s="16"/>
      <c r="DD809" s="16"/>
      <c r="DE809" s="16"/>
      <c r="DF809" s="16"/>
      <c r="DG809" s="16"/>
      <c r="DH809" s="16"/>
      <c r="DI809" s="16"/>
      <c r="DJ809" s="16"/>
      <c r="DK809" s="16"/>
      <c r="DL809" s="16"/>
      <c r="DM809" s="16"/>
      <c r="DN809" s="16"/>
      <c r="DO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  <c r="CP810" s="16"/>
      <c r="CQ810" s="16"/>
      <c r="CR810" s="16"/>
      <c r="CS810" s="16"/>
      <c r="CT810" s="16"/>
      <c r="CU810" s="16"/>
      <c r="CV810" s="16"/>
      <c r="CW810" s="16"/>
      <c r="CX810" s="16"/>
      <c r="CY810" s="16"/>
      <c r="CZ810" s="16"/>
      <c r="DA810" s="16"/>
      <c r="DB810" s="16"/>
      <c r="DC810" s="16"/>
      <c r="DD810" s="16"/>
      <c r="DE810" s="16"/>
      <c r="DF810" s="16"/>
      <c r="DG810" s="16"/>
      <c r="DH810" s="16"/>
      <c r="DI810" s="16"/>
      <c r="DJ810" s="16"/>
      <c r="DK810" s="16"/>
      <c r="DL810" s="16"/>
      <c r="DM810" s="16"/>
      <c r="DN810" s="16"/>
      <c r="DO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  <c r="CP811" s="16"/>
      <c r="CQ811" s="16"/>
      <c r="CR811" s="16"/>
      <c r="CS811" s="16"/>
      <c r="CT811" s="16"/>
      <c r="CU811" s="16"/>
      <c r="CV811" s="16"/>
      <c r="CW811" s="16"/>
      <c r="CX811" s="16"/>
      <c r="CY811" s="16"/>
      <c r="CZ811" s="16"/>
      <c r="DA811" s="16"/>
      <c r="DB811" s="16"/>
      <c r="DC811" s="16"/>
      <c r="DD811" s="16"/>
      <c r="DE811" s="16"/>
      <c r="DF811" s="16"/>
      <c r="DG811" s="16"/>
      <c r="DH811" s="16"/>
      <c r="DI811" s="16"/>
      <c r="DJ811" s="16"/>
      <c r="DK811" s="16"/>
      <c r="DL811" s="16"/>
      <c r="DM811" s="16"/>
      <c r="DN811" s="16"/>
      <c r="DO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  <c r="CP812" s="16"/>
      <c r="CQ812" s="16"/>
      <c r="CR812" s="16"/>
      <c r="CS812" s="16"/>
      <c r="CT812" s="16"/>
      <c r="CU812" s="16"/>
      <c r="CV812" s="16"/>
      <c r="CW812" s="16"/>
      <c r="CX812" s="16"/>
      <c r="CY812" s="16"/>
      <c r="CZ812" s="16"/>
      <c r="DA812" s="16"/>
      <c r="DB812" s="16"/>
      <c r="DC812" s="16"/>
      <c r="DD812" s="16"/>
      <c r="DE812" s="16"/>
      <c r="DF812" s="16"/>
      <c r="DG812" s="16"/>
      <c r="DH812" s="16"/>
      <c r="DI812" s="16"/>
      <c r="DJ812" s="16"/>
      <c r="DK812" s="16"/>
      <c r="DL812" s="16"/>
      <c r="DM812" s="16"/>
      <c r="DN812" s="16"/>
      <c r="DO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  <c r="CP813" s="16"/>
      <c r="CQ813" s="16"/>
      <c r="CR813" s="16"/>
      <c r="CS813" s="16"/>
      <c r="CT813" s="16"/>
      <c r="CU813" s="16"/>
      <c r="CV813" s="16"/>
      <c r="CW813" s="16"/>
      <c r="CX813" s="16"/>
      <c r="CY813" s="16"/>
      <c r="CZ813" s="16"/>
      <c r="DA813" s="16"/>
      <c r="DB813" s="16"/>
      <c r="DC813" s="16"/>
      <c r="DD813" s="16"/>
      <c r="DE813" s="16"/>
      <c r="DF813" s="16"/>
      <c r="DG813" s="16"/>
      <c r="DH813" s="16"/>
      <c r="DI813" s="16"/>
      <c r="DJ813" s="16"/>
      <c r="DK813" s="16"/>
      <c r="DL813" s="16"/>
      <c r="DM813" s="16"/>
      <c r="DN813" s="16"/>
      <c r="DO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  <c r="CP814" s="16"/>
      <c r="CQ814" s="16"/>
      <c r="CR814" s="16"/>
      <c r="CS814" s="16"/>
      <c r="CT814" s="16"/>
      <c r="CU814" s="16"/>
      <c r="CV814" s="16"/>
      <c r="CW814" s="16"/>
      <c r="CX814" s="16"/>
      <c r="CY814" s="16"/>
      <c r="CZ814" s="16"/>
      <c r="DA814" s="16"/>
      <c r="DB814" s="16"/>
      <c r="DC814" s="16"/>
      <c r="DD814" s="16"/>
      <c r="DE814" s="16"/>
      <c r="DF814" s="16"/>
      <c r="DG814" s="16"/>
      <c r="DH814" s="16"/>
      <c r="DI814" s="16"/>
      <c r="DJ814" s="16"/>
      <c r="DK814" s="16"/>
      <c r="DL814" s="16"/>
      <c r="DM814" s="16"/>
      <c r="DN814" s="16"/>
      <c r="DO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  <c r="CP815" s="16"/>
      <c r="CQ815" s="16"/>
      <c r="CR815" s="16"/>
      <c r="CS815" s="16"/>
      <c r="CT815" s="16"/>
      <c r="CU815" s="16"/>
      <c r="CV815" s="16"/>
      <c r="CW815" s="16"/>
      <c r="CX815" s="16"/>
      <c r="CY815" s="16"/>
      <c r="CZ815" s="16"/>
      <c r="DA815" s="16"/>
      <c r="DB815" s="16"/>
      <c r="DC815" s="16"/>
      <c r="DD815" s="16"/>
      <c r="DE815" s="16"/>
      <c r="DF815" s="16"/>
      <c r="DG815" s="16"/>
      <c r="DH815" s="16"/>
      <c r="DI815" s="16"/>
      <c r="DJ815" s="16"/>
      <c r="DK815" s="16"/>
      <c r="DL815" s="16"/>
      <c r="DM815" s="16"/>
      <c r="DN815" s="16"/>
      <c r="DO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  <c r="CP816" s="16"/>
      <c r="CQ816" s="16"/>
      <c r="CR816" s="16"/>
      <c r="CS816" s="16"/>
      <c r="CT816" s="16"/>
      <c r="CU816" s="16"/>
      <c r="CV816" s="16"/>
      <c r="CW816" s="16"/>
      <c r="CX816" s="16"/>
      <c r="CY816" s="16"/>
      <c r="CZ816" s="16"/>
      <c r="DA816" s="16"/>
      <c r="DB816" s="16"/>
      <c r="DC816" s="16"/>
      <c r="DD816" s="16"/>
      <c r="DE816" s="16"/>
      <c r="DF816" s="16"/>
      <c r="DG816" s="16"/>
      <c r="DH816" s="16"/>
      <c r="DI816" s="16"/>
      <c r="DJ816" s="16"/>
      <c r="DK816" s="16"/>
      <c r="DL816" s="16"/>
      <c r="DM816" s="16"/>
      <c r="DN816" s="16"/>
      <c r="DO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  <c r="CP817" s="16"/>
      <c r="CQ817" s="16"/>
      <c r="CR817" s="16"/>
      <c r="CS817" s="16"/>
      <c r="CT817" s="16"/>
      <c r="CU817" s="16"/>
      <c r="CV817" s="16"/>
      <c r="CW817" s="16"/>
      <c r="CX817" s="16"/>
      <c r="CY817" s="16"/>
      <c r="CZ817" s="16"/>
      <c r="DA817" s="16"/>
      <c r="DB817" s="16"/>
      <c r="DC817" s="16"/>
      <c r="DD817" s="16"/>
      <c r="DE817" s="16"/>
      <c r="DF817" s="16"/>
      <c r="DG817" s="16"/>
      <c r="DH817" s="16"/>
      <c r="DI817" s="16"/>
      <c r="DJ817" s="16"/>
      <c r="DK817" s="16"/>
      <c r="DL817" s="16"/>
      <c r="DM817" s="16"/>
      <c r="DN817" s="16"/>
      <c r="DO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  <c r="CP818" s="16"/>
      <c r="CQ818" s="16"/>
      <c r="CR818" s="16"/>
      <c r="CS818" s="16"/>
      <c r="CT818" s="16"/>
      <c r="CU818" s="16"/>
      <c r="CV818" s="16"/>
      <c r="CW818" s="16"/>
      <c r="CX818" s="16"/>
      <c r="CY818" s="16"/>
      <c r="CZ818" s="16"/>
      <c r="DA818" s="16"/>
      <c r="DB818" s="16"/>
      <c r="DC818" s="16"/>
      <c r="DD818" s="16"/>
      <c r="DE818" s="16"/>
      <c r="DF818" s="16"/>
      <c r="DG818" s="16"/>
      <c r="DH818" s="16"/>
      <c r="DI818" s="16"/>
      <c r="DJ818" s="16"/>
      <c r="DK818" s="16"/>
      <c r="DL818" s="16"/>
      <c r="DM818" s="16"/>
      <c r="DN818" s="16"/>
      <c r="DO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  <c r="CQ819" s="16"/>
      <c r="CR819" s="16"/>
      <c r="CS819" s="16"/>
      <c r="CT819" s="16"/>
      <c r="CU819" s="16"/>
      <c r="CV819" s="16"/>
      <c r="CW819" s="16"/>
      <c r="CX819" s="16"/>
      <c r="CY819" s="16"/>
      <c r="CZ819" s="16"/>
      <c r="DA819" s="16"/>
      <c r="DB819" s="16"/>
      <c r="DC819" s="16"/>
      <c r="DD819" s="16"/>
      <c r="DE819" s="16"/>
      <c r="DF819" s="16"/>
      <c r="DG819" s="16"/>
      <c r="DH819" s="16"/>
      <c r="DI819" s="16"/>
      <c r="DJ819" s="16"/>
      <c r="DK819" s="16"/>
      <c r="DL819" s="16"/>
      <c r="DM819" s="16"/>
      <c r="DN819" s="16"/>
      <c r="DO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  <c r="CQ820" s="16"/>
      <c r="CR820" s="16"/>
      <c r="CS820" s="16"/>
      <c r="CT820" s="16"/>
      <c r="CU820" s="16"/>
      <c r="CV820" s="16"/>
      <c r="CW820" s="16"/>
      <c r="CX820" s="16"/>
      <c r="CY820" s="16"/>
      <c r="CZ820" s="16"/>
      <c r="DA820" s="16"/>
      <c r="DB820" s="16"/>
      <c r="DC820" s="16"/>
      <c r="DD820" s="16"/>
      <c r="DE820" s="16"/>
      <c r="DF820" s="16"/>
      <c r="DG820" s="16"/>
      <c r="DH820" s="16"/>
      <c r="DI820" s="16"/>
      <c r="DJ820" s="16"/>
      <c r="DK820" s="16"/>
      <c r="DL820" s="16"/>
      <c r="DM820" s="16"/>
      <c r="DN820" s="16"/>
      <c r="DO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  <c r="CP821" s="16"/>
      <c r="CQ821" s="16"/>
      <c r="CR821" s="16"/>
      <c r="CS821" s="16"/>
      <c r="CT821" s="16"/>
      <c r="CU821" s="16"/>
      <c r="CV821" s="16"/>
      <c r="CW821" s="16"/>
      <c r="CX821" s="16"/>
      <c r="CY821" s="16"/>
      <c r="CZ821" s="16"/>
      <c r="DA821" s="16"/>
      <c r="DB821" s="16"/>
      <c r="DC821" s="16"/>
      <c r="DD821" s="16"/>
      <c r="DE821" s="16"/>
      <c r="DF821" s="16"/>
      <c r="DG821" s="16"/>
      <c r="DH821" s="16"/>
      <c r="DI821" s="16"/>
      <c r="DJ821" s="16"/>
      <c r="DK821" s="16"/>
      <c r="DL821" s="16"/>
      <c r="DM821" s="16"/>
      <c r="DN821" s="16"/>
      <c r="DO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  <c r="CP822" s="16"/>
      <c r="CQ822" s="16"/>
      <c r="CR822" s="16"/>
      <c r="CS822" s="16"/>
      <c r="CT822" s="16"/>
      <c r="CU822" s="16"/>
      <c r="CV822" s="16"/>
      <c r="CW822" s="16"/>
      <c r="CX822" s="16"/>
      <c r="CY822" s="16"/>
      <c r="CZ822" s="16"/>
      <c r="DA822" s="16"/>
      <c r="DB822" s="16"/>
      <c r="DC822" s="16"/>
      <c r="DD822" s="16"/>
      <c r="DE822" s="16"/>
      <c r="DF822" s="16"/>
      <c r="DG822" s="16"/>
      <c r="DH822" s="16"/>
      <c r="DI822" s="16"/>
      <c r="DJ822" s="16"/>
      <c r="DK822" s="16"/>
      <c r="DL822" s="16"/>
      <c r="DM822" s="16"/>
      <c r="DN822" s="16"/>
      <c r="DO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  <c r="DI823" s="16"/>
      <c r="DJ823" s="16"/>
      <c r="DK823" s="16"/>
      <c r="DL823" s="16"/>
      <c r="DM823" s="16"/>
      <c r="DN823" s="16"/>
      <c r="DO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  <c r="CQ824" s="16"/>
      <c r="CR824" s="16"/>
      <c r="CS824" s="16"/>
      <c r="CT824" s="16"/>
      <c r="CU824" s="16"/>
      <c r="CV824" s="16"/>
      <c r="CW824" s="16"/>
      <c r="CX824" s="16"/>
      <c r="CY824" s="16"/>
      <c r="CZ824" s="16"/>
      <c r="DA824" s="16"/>
      <c r="DB824" s="16"/>
      <c r="DC824" s="16"/>
      <c r="DD824" s="16"/>
      <c r="DE824" s="16"/>
      <c r="DF824" s="16"/>
      <c r="DG824" s="16"/>
      <c r="DH824" s="16"/>
      <c r="DI824" s="16"/>
      <c r="DJ824" s="16"/>
      <c r="DK824" s="16"/>
      <c r="DL824" s="16"/>
      <c r="DM824" s="16"/>
      <c r="DN824" s="16"/>
      <c r="DO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  <c r="CQ825" s="16"/>
      <c r="CR825" s="16"/>
      <c r="CS825" s="16"/>
      <c r="CT825" s="16"/>
      <c r="CU825" s="16"/>
      <c r="CV825" s="16"/>
      <c r="CW825" s="16"/>
      <c r="CX825" s="16"/>
      <c r="CY825" s="16"/>
      <c r="CZ825" s="16"/>
      <c r="DA825" s="16"/>
      <c r="DB825" s="16"/>
      <c r="DC825" s="16"/>
      <c r="DD825" s="16"/>
      <c r="DE825" s="16"/>
      <c r="DF825" s="16"/>
      <c r="DG825" s="16"/>
      <c r="DH825" s="16"/>
      <c r="DI825" s="16"/>
      <c r="DJ825" s="16"/>
      <c r="DK825" s="16"/>
      <c r="DL825" s="16"/>
      <c r="DM825" s="16"/>
      <c r="DN825" s="16"/>
      <c r="DO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  <c r="DI826" s="16"/>
      <c r="DJ826" s="16"/>
      <c r="DK826" s="16"/>
      <c r="DL826" s="16"/>
      <c r="DM826" s="16"/>
      <c r="DN826" s="16"/>
      <c r="DO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  <c r="CP827" s="16"/>
      <c r="CQ827" s="16"/>
      <c r="CR827" s="16"/>
      <c r="CS827" s="16"/>
      <c r="CT827" s="16"/>
      <c r="CU827" s="16"/>
      <c r="CV827" s="16"/>
      <c r="CW827" s="16"/>
      <c r="CX827" s="16"/>
      <c r="CY827" s="16"/>
      <c r="CZ827" s="16"/>
      <c r="DA827" s="16"/>
      <c r="DB827" s="16"/>
      <c r="DC827" s="16"/>
      <c r="DD827" s="16"/>
      <c r="DE827" s="16"/>
      <c r="DF827" s="16"/>
      <c r="DG827" s="16"/>
      <c r="DH827" s="16"/>
      <c r="DI827" s="16"/>
      <c r="DJ827" s="16"/>
      <c r="DK827" s="16"/>
      <c r="DL827" s="16"/>
      <c r="DM827" s="16"/>
      <c r="DN827" s="16"/>
      <c r="DO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  <c r="CQ828" s="16"/>
      <c r="CR828" s="16"/>
      <c r="CS828" s="16"/>
      <c r="CT828" s="16"/>
      <c r="CU828" s="16"/>
      <c r="CV828" s="16"/>
      <c r="CW828" s="16"/>
      <c r="CX828" s="16"/>
      <c r="CY828" s="16"/>
      <c r="CZ828" s="16"/>
      <c r="DA828" s="16"/>
      <c r="DB828" s="16"/>
      <c r="DC828" s="16"/>
      <c r="DD828" s="16"/>
      <c r="DE828" s="16"/>
      <c r="DF828" s="16"/>
      <c r="DG828" s="16"/>
      <c r="DH828" s="16"/>
      <c r="DI828" s="16"/>
      <c r="DJ828" s="16"/>
      <c r="DK828" s="16"/>
      <c r="DL828" s="16"/>
      <c r="DM828" s="16"/>
      <c r="DN828" s="16"/>
      <c r="DO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  <c r="CQ829" s="16"/>
      <c r="CR829" s="16"/>
      <c r="CS829" s="16"/>
      <c r="CT829" s="16"/>
      <c r="CU829" s="16"/>
      <c r="CV829" s="16"/>
      <c r="CW829" s="16"/>
      <c r="CX829" s="16"/>
      <c r="CY829" s="16"/>
      <c r="CZ829" s="16"/>
      <c r="DA829" s="16"/>
      <c r="DB829" s="16"/>
      <c r="DC829" s="16"/>
      <c r="DD829" s="16"/>
      <c r="DE829" s="16"/>
      <c r="DF829" s="16"/>
      <c r="DG829" s="16"/>
      <c r="DH829" s="16"/>
      <c r="DI829" s="16"/>
      <c r="DJ829" s="16"/>
      <c r="DK829" s="16"/>
      <c r="DL829" s="16"/>
      <c r="DM829" s="16"/>
      <c r="DN829" s="16"/>
      <c r="DO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  <c r="CQ830" s="16"/>
      <c r="CR830" s="16"/>
      <c r="CS830" s="16"/>
      <c r="CT830" s="16"/>
      <c r="CU830" s="16"/>
      <c r="CV830" s="16"/>
      <c r="CW830" s="16"/>
      <c r="CX830" s="16"/>
      <c r="CY830" s="16"/>
      <c r="CZ830" s="16"/>
      <c r="DA830" s="16"/>
      <c r="DB830" s="16"/>
      <c r="DC830" s="16"/>
      <c r="DD830" s="16"/>
      <c r="DE830" s="16"/>
      <c r="DF830" s="16"/>
      <c r="DG830" s="16"/>
      <c r="DH830" s="16"/>
      <c r="DI830" s="16"/>
      <c r="DJ830" s="16"/>
      <c r="DK830" s="16"/>
      <c r="DL830" s="16"/>
      <c r="DM830" s="16"/>
      <c r="DN830" s="16"/>
      <c r="DO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  <c r="CP831" s="16"/>
      <c r="CQ831" s="16"/>
      <c r="CR831" s="16"/>
      <c r="CS831" s="16"/>
      <c r="CT831" s="16"/>
      <c r="CU831" s="16"/>
      <c r="CV831" s="16"/>
      <c r="CW831" s="16"/>
      <c r="CX831" s="16"/>
      <c r="CY831" s="16"/>
      <c r="CZ831" s="16"/>
      <c r="DA831" s="16"/>
      <c r="DB831" s="16"/>
      <c r="DC831" s="16"/>
      <c r="DD831" s="16"/>
      <c r="DE831" s="16"/>
      <c r="DF831" s="16"/>
      <c r="DG831" s="16"/>
      <c r="DH831" s="16"/>
      <c r="DI831" s="16"/>
      <c r="DJ831" s="16"/>
      <c r="DK831" s="16"/>
      <c r="DL831" s="16"/>
      <c r="DM831" s="16"/>
      <c r="DN831" s="16"/>
      <c r="DO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  <c r="CP832" s="16"/>
      <c r="CQ832" s="16"/>
      <c r="CR832" s="16"/>
      <c r="CS832" s="16"/>
      <c r="CT832" s="16"/>
      <c r="CU832" s="16"/>
      <c r="CV832" s="16"/>
      <c r="CW832" s="16"/>
      <c r="CX832" s="16"/>
      <c r="CY832" s="16"/>
      <c r="CZ832" s="16"/>
      <c r="DA832" s="16"/>
      <c r="DB832" s="16"/>
      <c r="DC832" s="16"/>
      <c r="DD832" s="16"/>
      <c r="DE832" s="16"/>
      <c r="DF832" s="16"/>
      <c r="DG832" s="16"/>
      <c r="DH832" s="16"/>
      <c r="DI832" s="16"/>
      <c r="DJ832" s="16"/>
      <c r="DK832" s="16"/>
      <c r="DL832" s="16"/>
      <c r="DM832" s="16"/>
      <c r="DN832" s="16"/>
      <c r="DO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  <c r="CP833" s="16"/>
      <c r="CQ833" s="16"/>
      <c r="CR833" s="16"/>
      <c r="CS833" s="16"/>
      <c r="CT833" s="16"/>
      <c r="CU833" s="16"/>
      <c r="CV833" s="16"/>
      <c r="CW833" s="16"/>
      <c r="CX833" s="16"/>
      <c r="CY833" s="16"/>
      <c r="CZ833" s="16"/>
      <c r="DA833" s="16"/>
      <c r="DB833" s="16"/>
      <c r="DC833" s="16"/>
      <c r="DD833" s="16"/>
      <c r="DE833" s="16"/>
      <c r="DF833" s="16"/>
      <c r="DG833" s="16"/>
      <c r="DH833" s="16"/>
      <c r="DI833" s="16"/>
      <c r="DJ833" s="16"/>
      <c r="DK833" s="16"/>
      <c r="DL833" s="16"/>
      <c r="DM833" s="16"/>
      <c r="DN833" s="16"/>
      <c r="DO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  <c r="CQ834" s="16"/>
      <c r="CR834" s="16"/>
      <c r="CS834" s="16"/>
      <c r="CT834" s="16"/>
      <c r="CU834" s="16"/>
      <c r="CV834" s="16"/>
      <c r="CW834" s="16"/>
      <c r="CX834" s="16"/>
      <c r="CY834" s="16"/>
      <c r="CZ834" s="16"/>
      <c r="DA834" s="16"/>
      <c r="DB834" s="16"/>
      <c r="DC834" s="16"/>
      <c r="DD834" s="16"/>
      <c r="DE834" s="16"/>
      <c r="DF834" s="16"/>
      <c r="DG834" s="16"/>
      <c r="DH834" s="16"/>
      <c r="DI834" s="16"/>
      <c r="DJ834" s="16"/>
      <c r="DK834" s="16"/>
      <c r="DL834" s="16"/>
      <c r="DM834" s="16"/>
      <c r="DN834" s="16"/>
      <c r="DO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  <c r="CQ835" s="16"/>
      <c r="CR835" s="16"/>
      <c r="CS835" s="16"/>
      <c r="CT835" s="16"/>
      <c r="CU835" s="16"/>
      <c r="CV835" s="16"/>
      <c r="CW835" s="16"/>
      <c r="CX835" s="16"/>
      <c r="CY835" s="16"/>
      <c r="CZ835" s="16"/>
      <c r="DA835" s="16"/>
      <c r="DB835" s="16"/>
      <c r="DC835" s="16"/>
      <c r="DD835" s="16"/>
      <c r="DE835" s="16"/>
      <c r="DF835" s="16"/>
      <c r="DG835" s="16"/>
      <c r="DH835" s="16"/>
      <c r="DI835" s="16"/>
      <c r="DJ835" s="16"/>
      <c r="DK835" s="16"/>
      <c r="DL835" s="16"/>
      <c r="DM835" s="16"/>
      <c r="DN835" s="16"/>
      <c r="DO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  <c r="CP836" s="16"/>
      <c r="CQ836" s="16"/>
      <c r="CR836" s="16"/>
      <c r="CS836" s="16"/>
      <c r="CT836" s="16"/>
      <c r="CU836" s="16"/>
      <c r="CV836" s="16"/>
      <c r="CW836" s="16"/>
      <c r="CX836" s="16"/>
      <c r="CY836" s="16"/>
      <c r="CZ836" s="16"/>
      <c r="DA836" s="16"/>
      <c r="DB836" s="16"/>
      <c r="DC836" s="16"/>
      <c r="DD836" s="16"/>
      <c r="DE836" s="16"/>
      <c r="DF836" s="16"/>
      <c r="DG836" s="16"/>
      <c r="DH836" s="16"/>
      <c r="DI836" s="16"/>
      <c r="DJ836" s="16"/>
      <c r="DK836" s="16"/>
      <c r="DL836" s="16"/>
      <c r="DM836" s="16"/>
      <c r="DN836" s="16"/>
      <c r="DO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  <c r="CP837" s="16"/>
      <c r="CQ837" s="16"/>
      <c r="CR837" s="16"/>
      <c r="CS837" s="16"/>
      <c r="CT837" s="16"/>
      <c r="CU837" s="16"/>
      <c r="CV837" s="16"/>
      <c r="CW837" s="16"/>
      <c r="CX837" s="16"/>
      <c r="CY837" s="16"/>
      <c r="CZ837" s="16"/>
      <c r="DA837" s="16"/>
      <c r="DB837" s="16"/>
      <c r="DC837" s="16"/>
      <c r="DD837" s="16"/>
      <c r="DE837" s="16"/>
      <c r="DF837" s="16"/>
      <c r="DG837" s="16"/>
      <c r="DH837" s="16"/>
      <c r="DI837" s="16"/>
      <c r="DJ837" s="16"/>
      <c r="DK837" s="16"/>
      <c r="DL837" s="16"/>
      <c r="DM837" s="16"/>
      <c r="DN837" s="16"/>
      <c r="DO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  <c r="DM838" s="16"/>
      <c r="DN838" s="16"/>
      <c r="DO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  <c r="CP839" s="16"/>
      <c r="CQ839" s="16"/>
      <c r="CR839" s="16"/>
      <c r="CS839" s="16"/>
      <c r="CT839" s="16"/>
      <c r="CU839" s="16"/>
      <c r="CV839" s="16"/>
      <c r="CW839" s="16"/>
      <c r="CX839" s="16"/>
      <c r="CY839" s="16"/>
      <c r="CZ839" s="16"/>
      <c r="DA839" s="16"/>
      <c r="DB839" s="16"/>
      <c r="DC839" s="16"/>
      <c r="DD839" s="16"/>
      <c r="DE839" s="16"/>
      <c r="DF839" s="16"/>
      <c r="DG839" s="16"/>
      <c r="DH839" s="16"/>
      <c r="DI839" s="16"/>
      <c r="DJ839" s="16"/>
      <c r="DK839" s="16"/>
      <c r="DL839" s="16"/>
      <c r="DM839" s="16"/>
      <c r="DN839" s="16"/>
      <c r="DO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  <c r="CP840" s="16"/>
      <c r="CQ840" s="16"/>
      <c r="CR840" s="16"/>
      <c r="CS840" s="16"/>
      <c r="CT840" s="16"/>
      <c r="CU840" s="16"/>
      <c r="CV840" s="16"/>
      <c r="CW840" s="16"/>
      <c r="CX840" s="16"/>
      <c r="CY840" s="16"/>
      <c r="CZ840" s="16"/>
      <c r="DA840" s="16"/>
      <c r="DB840" s="16"/>
      <c r="DC840" s="16"/>
      <c r="DD840" s="16"/>
      <c r="DE840" s="16"/>
      <c r="DF840" s="16"/>
      <c r="DG840" s="16"/>
      <c r="DH840" s="16"/>
      <c r="DI840" s="16"/>
      <c r="DJ840" s="16"/>
      <c r="DK840" s="16"/>
      <c r="DL840" s="16"/>
      <c r="DM840" s="16"/>
      <c r="DN840" s="16"/>
      <c r="DO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  <c r="CP841" s="16"/>
      <c r="CQ841" s="16"/>
      <c r="CR841" s="16"/>
      <c r="CS841" s="16"/>
      <c r="CT841" s="16"/>
      <c r="CU841" s="16"/>
      <c r="CV841" s="16"/>
      <c r="CW841" s="16"/>
      <c r="CX841" s="16"/>
      <c r="CY841" s="16"/>
      <c r="CZ841" s="16"/>
      <c r="DA841" s="16"/>
      <c r="DB841" s="16"/>
      <c r="DC841" s="16"/>
      <c r="DD841" s="16"/>
      <c r="DE841" s="16"/>
      <c r="DF841" s="16"/>
      <c r="DG841" s="16"/>
      <c r="DH841" s="16"/>
      <c r="DI841" s="16"/>
      <c r="DJ841" s="16"/>
      <c r="DK841" s="16"/>
      <c r="DL841" s="16"/>
      <c r="DM841" s="16"/>
      <c r="DN841" s="16"/>
      <c r="DO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  <c r="CP842" s="16"/>
      <c r="CQ842" s="16"/>
      <c r="CR842" s="16"/>
      <c r="CS842" s="16"/>
      <c r="CT842" s="16"/>
      <c r="CU842" s="16"/>
      <c r="CV842" s="16"/>
      <c r="CW842" s="16"/>
      <c r="CX842" s="16"/>
      <c r="CY842" s="16"/>
      <c r="CZ842" s="16"/>
      <c r="DA842" s="16"/>
      <c r="DB842" s="16"/>
      <c r="DC842" s="16"/>
      <c r="DD842" s="16"/>
      <c r="DE842" s="16"/>
      <c r="DF842" s="16"/>
      <c r="DG842" s="16"/>
      <c r="DH842" s="16"/>
      <c r="DI842" s="16"/>
      <c r="DJ842" s="16"/>
      <c r="DK842" s="16"/>
      <c r="DL842" s="16"/>
      <c r="DM842" s="16"/>
      <c r="DN842" s="16"/>
      <c r="DO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  <c r="CP843" s="16"/>
      <c r="CQ843" s="16"/>
      <c r="CR843" s="16"/>
      <c r="CS843" s="16"/>
      <c r="CT843" s="16"/>
      <c r="CU843" s="16"/>
      <c r="CV843" s="16"/>
      <c r="CW843" s="16"/>
      <c r="CX843" s="16"/>
      <c r="CY843" s="16"/>
      <c r="CZ843" s="16"/>
      <c r="DA843" s="16"/>
      <c r="DB843" s="16"/>
      <c r="DC843" s="16"/>
      <c r="DD843" s="16"/>
      <c r="DE843" s="16"/>
      <c r="DF843" s="16"/>
      <c r="DG843" s="16"/>
      <c r="DH843" s="16"/>
      <c r="DI843" s="16"/>
      <c r="DJ843" s="16"/>
      <c r="DK843" s="16"/>
      <c r="DL843" s="16"/>
      <c r="DM843" s="16"/>
      <c r="DN843" s="16"/>
      <c r="DO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  <c r="CQ844" s="16"/>
      <c r="CR844" s="16"/>
      <c r="CS844" s="16"/>
      <c r="CT844" s="16"/>
      <c r="CU844" s="16"/>
      <c r="CV844" s="16"/>
      <c r="CW844" s="16"/>
      <c r="CX844" s="16"/>
      <c r="CY844" s="16"/>
      <c r="CZ844" s="16"/>
      <c r="DA844" s="16"/>
      <c r="DB844" s="16"/>
      <c r="DC844" s="16"/>
      <c r="DD844" s="16"/>
      <c r="DE844" s="16"/>
      <c r="DF844" s="16"/>
      <c r="DG844" s="16"/>
      <c r="DH844" s="16"/>
      <c r="DI844" s="16"/>
      <c r="DJ844" s="16"/>
      <c r="DK844" s="16"/>
      <c r="DL844" s="16"/>
      <c r="DM844" s="16"/>
      <c r="DN844" s="16"/>
      <c r="DO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  <c r="CP845" s="16"/>
      <c r="CQ845" s="16"/>
      <c r="CR845" s="16"/>
      <c r="CS845" s="16"/>
      <c r="CT845" s="16"/>
      <c r="CU845" s="16"/>
      <c r="CV845" s="16"/>
      <c r="CW845" s="16"/>
      <c r="CX845" s="16"/>
      <c r="CY845" s="16"/>
      <c r="CZ845" s="16"/>
      <c r="DA845" s="16"/>
      <c r="DB845" s="16"/>
      <c r="DC845" s="16"/>
      <c r="DD845" s="16"/>
      <c r="DE845" s="16"/>
      <c r="DF845" s="16"/>
      <c r="DG845" s="16"/>
      <c r="DH845" s="16"/>
      <c r="DI845" s="16"/>
      <c r="DJ845" s="16"/>
      <c r="DK845" s="16"/>
      <c r="DL845" s="16"/>
      <c r="DM845" s="16"/>
      <c r="DN845" s="16"/>
      <c r="DO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  <c r="CP846" s="16"/>
      <c r="CQ846" s="16"/>
      <c r="CR846" s="16"/>
      <c r="CS846" s="16"/>
      <c r="CT846" s="16"/>
      <c r="CU846" s="16"/>
      <c r="CV846" s="16"/>
      <c r="CW846" s="16"/>
      <c r="CX846" s="16"/>
      <c r="CY846" s="16"/>
      <c r="CZ846" s="16"/>
      <c r="DA846" s="16"/>
      <c r="DB846" s="16"/>
      <c r="DC846" s="16"/>
      <c r="DD846" s="16"/>
      <c r="DE846" s="16"/>
      <c r="DF846" s="16"/>
      <c r="DG846" s="16"/>
      <c r="DH846" s="16"/>
      <c r="DI846" s="16"/>
      <c r="DJ846" s="16"/>
      <c r="DK846" s="16"/>
      <c r="DL846" s="16"/>
      <c r="DM846" s="16"/>
      <c r="DN846" s="16"/>
      <c r="DO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  <c r="CP847" s="16"/>
      <c r="CQ847" s="16"/>
      <c r="CR847" s="16"/>
      <c r="CS847" s="16"/>
      <c r="CT847" s="16"/>
      <c r="CU847" s="16"/>
      <c r="CV847" s="16"/>
      <c r="CW847" s="16"/>
      <c r="CX847" s="16"/>
      <c r="CY847" s="16"/>
      <c r="CZ847" s="16"/>
      <c r="DA847" s="16"/>
      <c r="DB847" s="16"/>
      <c r="DC847" s="16"/>
      <c r="DD847" s="16"/>
      <c r="DE847" s="16"/>
      <c r="DF847" s="16"/>
      <c r="DG847" s="16"/>
      <c r="DH847" s="16"/>
      <c r="DI847" s="16"/>
      <c r="DJ847" s="16"/>
      <c r="DK847" s="16"/>
      <c r="DL847" s="16"/>
      <c r="DM847" s="16"/>
      <c r="DN847" s="16"/>
      <c r="DO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  <c r="CP848" s="16"/>
      <c r="CQ848" s="16"/>
      <c r="CR848" s="16"/>
      <c r="CS848" s="16"/>
      <c r="CT848" s="16"/>
      <c r="CU848" s="16"/>
      <c r="CV848" s="16"/>
      <c r="CW848" s="16"/>
      <c r="CX848" s="16"/>
      <c r="CY848" s="16"/>
      <c r="CZ848" s="16"/>
      <c r="DA848" s="16"/>
      <c r="DB848" s="16"/>
      <c r="DC848" s="16"/>
      <c r="DD848" s="16"/>
      <c r="DE848" s="16"/>
      <c r="DF848" s="16"/>
      <c r="DG848" s="16"/>
      <c r="DH848" s="16"/>
      <c r="DI848" s="16"/>
      <c r="DJ848" s="16"/>
      <c r="DK848" s="16"/>
      <c r="DL848" s="16"/>
      <c r="DM848" s="16"/>
      <c r="DN848" s="16"/>
      <c r="DO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  <c r="CP849" s="16"/>
      <c r="CQ849" s="16"/>
      <c r="CR849" s="16"/>
      <c r="CS849" s="16"/>
      <c r="CT849" s="16"/>
      <c r="CU849" s="16"/>
      <c r="CV849" s="16"/>
      <c r="CW849" s="16"/>
      <c r="CX849" s="16"/>
      <c r="CY849" s="16"/>
      <c r="CZ849" s="16"/>
      <c r="DA849" s="16"/>
      <c r="DB849" s="16"/>
      <c r="DC849" s="16"/>
      <c r="DD849" s="16"/>
      <c r="DE849" s="16"/>
      <c r="DF849" s="16"/>
      <c r="DG849" s="16"/>
      <c r="DH849" s="16"/>
      <c r="DI849" s="16"/>
      <c r="DJ849" s="16"/>
      <c r="DK849" s="16"/>
      <c r="DL849" s="16"/>
      <c r="DM849" s="16"/>
      <c r="DN849" s="16"/>
      <c r="DO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  <c r="CP850" s="16"/>
      <c r="CQ850" s="16"/>
      <c r="CR850" s="16"/>
      <c r="CS850" s="16"/>
      <c r="CT850" s="16"/>
      <c r="CU850" s="16"/>
      <c r="CV850" s="16"/>
      <c r="CW850" s="16"/>
      <c r="CX850" s="16"/>
      <c r="CY850" s="16"/>
      <c r="CZ850" s="16"/>
      <c r="DA850" s="16"/>
      <c r="DB850" s="16"/>
      <c r="DC850" s="16"/>
      <c r="DD850" s="16"/>
      <c r="DE850" s="16"/>
      <c r="DF850" s="16"/>
      <c r="DG850" s="16"/>
      <c r="DH850" s="16"/>
      <c r="DI850" s="16"/>
      <c r="DJ850" s="16"/>
      <c r="DK850" s="16"/>
      <c r="DL850" s="16"/>
      <c r="DM850" s="16"/>
      <c r="DN850" s="16"/>
      <c r="DO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  <c r="CP851" s="16"/>
      <c r="CQ851" s="16"/>
      <c r="CR851" s="16"/>
      <c r="CS851" s="16"/>
      <c r="CT851" s="16"/>
      <c r="CU851" s="16"/>
      <c r="CV851" s="16"/>
      <c r="CW851" s="16"/>
      <c r="CX851" s="16"/>
      <c r="CY851" s="16"/>
      <c r="CZ851" s="16"/>
      <c r="DA851" s="16"/>
      <c r="DB851" s="16"/>
      <c r="DC851" s="16"/>
      <c r="DD851" s="16"/>
      <c r="DE851" s="16"/>
      <c r="DF851" s="16"/>
      <c r="DG851" s="16"/>
      <c r="DH851" s="16"/>
      <c r="DI851" s="16"/>
      <c r="DJ851" s="16"/>
      <c r="DK851" s="16"/>
      <c r="DL851" s="16"/>
      <c r="DM851" s="16"/>
      <c r="DN851" s="16"/>
      <c r="DO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  <c r="CP852" s="16"/>
      <c r="CQ852" s="16"/>
      <c r="CR852" s="16"/>
      <c r="CS852" s="16"/>
      <c r="CT852" s="16"/>
      <c r="CU852" s="16"/>
      <c r="CV852" s="16"/>
      <c r="CW852" s="16"/>
      <c r="CX852" s="16"/>
      <c r="CY852" s="16"/>
      <c r="CZ852" s="16"/>
      <c r="DA852" s="16"/>
      <c r="DB852" s="16"/>
      <c r="DC852" s="16"/>
      <c r="DD852" s="16"/>
      <c r="DE852" s="16"/>
      <c r="DF852" s="16"/>
      <c r="DG852" s="16"/>
      <c r="DH852" s="16"/>
      <c r="DI852" s="16"/>
      <c r="DJ852" s="16"/>
      <c r="DK852" s="16"/>
      <c r="DL852" s="16"/>
      <c r="DM852" s="16"/>
      <c r="DN852" s="16"/>
      <c r="DO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  <c r="CP853" s="16"/>
      <c r="CQ853" s="16"/>
      <c r="CR853" s="16"/>
      <c r="CS853" s="16"/>
      <c r="CT853" s="16"/>
      <c r="CU853" s="16"/>
      <c r="CV853" s="16"/>
      <c r="CW853" s="16"/>
      <c r="CX853" s="16"/>
      <c r="CY853" s="16"/>
      <c r="CZ853" s="16"/>
      <c r="DA853" s="16"/>
      <c r="DB853" s="16"/>
      <c r="DC853" s="16"/>
      <c r="DD853" s="16"/>
      <c r="DE853" s="16"/>
      <c r="DF853" s="16"/>
      <c r="DG853" s="16"/>
      <c r="DH853" s="16"/>
      <c r="DI853" s="16"/>
      <c r="DJ853" s="16"/>
      <c r="DK853" s="16"/>
      <c r="DL853" s="16"/>
      <c r="DM853" s="16"/>
      <c r="DN853" s="16"/>
      <c r="DO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  <c r="DK854" s="16"/>
      <c r="DL854" s="16"/>
      <c r="DM854" s="16"/>
      <c r="DN854" s="16"/>
      <c r="DO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  <c r="CP855" s="16"/>
      <c r="CQ855" s="16"/>
      <c r="CR855" s="16"/>
      <c r="CS855" s="16"/>
      <c r="CT855" s="16"/>
      <c r="CU855" s="16"/>
      <c r="CV855" s="16"/>
      <c r="CW855" s="16"/>
      <c r="CX855" s="16"/>
      <c r="CY855" s="16"/>
      <c r="CZ855" s="16"/>
      <c r="DA855" s="16"/>
      <c r="DB855" s="16"/>
      <c r="DC855" s="16"/>
      <c r="DD855" s="16"/>
      <c r="DE855" s="16"/>
      <c r="DF855" s="16"/>
      <c r="DG855" s="16"/>
      <c r="DH855" s="16"/>
      <c r="DI855" s="16"/>
      <c r="DJ855" s="16"/>
      <c r="DK855" s="16"/>
      <c r="DL855" s="16"/>
      <c r="DM855" s="16"/>
      <c r="DN855" s="16"/>
      <c r="DO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  <c r="CP856" s="16"/>
      <c r="CQ856" s="16"/>
      <c r="CR856" s="16"/>
      <c r="CS856" s="16"/>
      <c r="CT856" s="16"/>
      <c r="CU856" s="16"/>
      <c r="CV856" s="16"/>
      <c r="CW856" s="16"/>
      <c r="CX856" s="16"/>
      <c r="CY856" s="16"/>
      <c r="CZ856" s="16"/>
      <c r="DA856" s="16"/>
      <c r="DB856" s="16"/>
      <c r="DC856" s="16"/>
      <c r="DD856" s="16"/>
      <c r="DE856" s="16"/>
      <c r="DF856" s="16"/>
      <c r="DG856" s="16"/>
      <c r="DH856" s="16"/>
      <c r="DI856" s="16"/>
      <c r="DJ856" s="16"/>
      <c r="DK856" s="16"/>
      <c r="DL856" s="16"/>
      <c r="DM856" s="16"/>
      <c r="DN856" s="16"/>
      <c r="DO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  <c r="CP857" s="16"/>
      <c r="CQ857" s="16"/>
      <c r="CR857" s="16"/>
      <c r="CS857" s="16"/>
      <c r="CT857" s="16"/>
      <c r="CU857" s="16"/>
      <c r="CV857" s="16"/>
      <c r="CW857" s="16"/>
      <c r="CX857" s="16"/>
      <c r="CY857" s="16"/>
      <c r="CZ857" s="16"/>
      <c r="DA857" s="16"/>
      <c r="DB857" s="16"/>
      <c r="DC857" s="16"/>
      <c r="DD857" s="16"/>
      <c r="DE857" s="16"/>
      <c r="DF857" s="16"/>
      <c r="DG857" s="16"/>
      <c r="DH857" s="16"/>
      <c r="DI857" s="16"/>
      <c r="DJ857" s="16"/>
      <c r="DK857" s="16"/>
      <c r="DL857" s="16"/>
      <c r="DM857" s="16"/>
      <c r="DN857" s="16"/>
      <c r="DO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  <c r="CP858" s="16"/>
      <c r="CQ858" s="16"/>
      <c r="CR858" s="16"/>
      <c r="CS858" s="16"/>
      <c r="CT858" s="16"/>
      <c r="CU858" s="16"/>
      <c r="CV858" s="16"/>
      <c r="CW858" s="16"/>
      <c r="CX858" s="16"/>
      <c r="CY858" s="16"/>
      <c r="CZ858" s="16"/>
      <c r="DA858" s="16"/>
      <c r="DB858" s="16"/>
      <c r="DC858" s="16"/>
      <c r="DD858" s="16"/>
      <c r="DE858" s="16"/>
      <c r="DF858" s="16"/>
      <c r="DG858" s="16"/>
      <c r="DH858" s="16"/>
      <c r="DI858" s="16"/>
      <c r="DJ858" s="16"/>
      <c r="DK858" s="16"/>
      <c r="DL858" s="16"/>
      <c r="DM858" s="16"/>
      <c r="DN858" s="16"/>
      <c r="DO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  <c r="CP859" s="16"/>
      <c r="CQ859" s="16"/>
      <c r="CR859" s="16"/>
      <c r="CS859" s="16"/>
      <c r="CT859" s="16"/>
      <c r="CU859" s="16"/>
      <c r="CV859" s="16"/>
      <c r="CW859" s="16"/>
      <c r="CX859" s="16"/>
      <c r="CY859" s="16"/>
      <c r="CZ859" s="16"/>
      <c r="DA859" s="16"/>
      <c r="DB859" s="16"/>
      <c r="DC859" s="16"/>
      <c r="DD859" s="16"/>
      <c r="DE859" s="16"/>
      <c r="DF859" s="16"/>
      <c r="DG859" s="16"/>
      <c r="DH859" s="16"/>
      <c r="DI859" s="16"/>
      <c r="DJ859" s="16"/>
      <c r="DK859" s="16"/>
      <c r="DL859" s="16"/>
      <c r="DM859" s="16"/>
      <c r="DN859" s="16"/>
      <c r="DO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  <c r="CP860" s="16"/>
      <c r="CQ860" s="16"/>
      <c r="CR860" s="16"/>
      <c r="CS860" s="16"/>
      <c r="CT860" s="16"/>
      <c r="CU860" s="16"/>
      <c r="CV860" s="16"/>
      <c r="CW860" s="16"/>
      <c r="CX860" s="16"/>
      <c r="CY860" s="16"/>
      <c r="CZ860" s="16"/>
      <c r="DA860" s="16"/>
      <c r="DB860" s="16"/>
      <c r="DC860" s="16"/>
      <c r="DD860" s="16"/>
      <c r="DE860" s="16"/>
      <c r="DF860" s="16"/>
      <c r="DG860" s="16"/>
      <c r="DH860" s="16"/>
      <c r="DI860" s="16"/>
      <c r="DJ860" s="16"/>
      <c r="DK860" s="16"/>
      <c r="DL860" s="16"/>
      <c r="DM860" s="16"/>
      <c r="DN860" s="16"/>
      <c r="DO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  <c r="CP861" s="16"/>
      <c r="CQ861" s="16"/>
      <c r="CR861" s="16"/>
      <c r="CS861" s="16"/>
      <c r="CT861" s="16"/>
      <c r="CU861" s="16"/>
      <c r="CV861" s="16"/>
      <c r="CW861" s="16"/>
      <c r="CX861" s="16"/>
      <c r="CY861" s="16"/>
      <c r="CZ861" s="16"/>
      <c r="DA861" s="16"/>
      <c r="DB861" s="16"/>
      <c r="DC861" s="16"/>
      <c r="DD861" s="16"/>
      <c r="DE861" s="16"/>
      <c r="DF861" s="16"/>
      <c r="DG861" s="16"/>
      <c r="DH861" s="16"/>
      <c r="DI861" s="16"/>
      <c r="DJ861" s="16"/>
      <c r="DK861" s="16"/>
      <c r="DL861" s="16"/>
      <c r="DM861" s="16"/>
      <c r="DN861" s="16"/>
      <c r="DO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  <c r="CP862" s="16"/>
      <c r="CQ862" s="16"/>
      <c r="CR862" s="16"/>
      <c r="CS862" s="16"/>
      <c r="CT862" s="16"/>
      <c r="CU862" s="16"/>
      <c r="CV862" s="16"/>
      <c r="CW862" s="16"/>
      <c r="CX862" s="16"/>
      <c r="CY862" s="16"/>
      <c r="CZ862" s="16"/>
      <c r="DA862" s="16"/>
      <c r="DB862" s="16"/>
      <c r="DC862" s="16"/>
      <c r="DD862" s="16"/>
      <c r="DE862" s="16"/>
      <c r="DF862" s="16"/>
      <c r="DG862" s="16"/>
      <c r="DH862" s="16"/>
      <c r="DI862" s="16"/>
      <c r="DJ862" s="16"/>
      <c r="DK862" s="16"/>
      <c r="DL862" s="16"/>
      <c r="DM862" s="16"/>
      <c r="DN862" s="16"/>
      <c r="DO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  <c r="CP863" s="16"/>
      <c r="CQ863" s="16"/>
      <c r="CR863" s="16"/>
      <c r="CS863" s="16"/>
      <c r="CT863" s="16"/>
      <c r="CU863" s="16"/>
      <c r="CV863" s="16"/>
      <c r="CW863" s="16"/>
      <c r="CX863" s="16"/>
      <c r="CY863" s="16"/>
      <c r="CZ863" s="16"/>
      <c r="DA863" s="16"/>
      <c r="DB863" s="16"/>
      <c r="DC863" s="16"/>
      <c r="DD863" s="16"/>
      <c r="DE863" s="16"/>
      <c r="DF863" s="16"/>
      <c r="DG863" s="16"/>
      <c r="DH863" s="16"/>
      <c r="DI863" s="16"/>
      <c r="DJ863" s="16"/>
      <c r="DK863" s="16"/>
      <c r="DL863" s="16"/>
      <c r="DM863" s="16"/>
      <c r="DN863" s="16"/>
      <c r="DO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  <c r="CP864" s="16"/>
      <c r="CQ864" s="16"/>
      <c r="CR864" s="16"/>
      <c r="CS864" s="16"/>
      <c r="CT864" s="16"/>
      <c r="CU864" s="16"/>
      <c r="CV864" s="16"/>
      <c r="CW864" s="16"/>
      <c r="CX864" s="16"/>
      <c r="CY864" s="16"/>
      <c r="CZ864" s="16"/>
      <c r="DA864" s="16"/>
      <c r="DB864" s="16"/>
      <c r="DC864" s="16"/>
      <c r="DD864" s="16"/>
      <c r="DE864" s="16"/>
      <c r="DF864" s="16"/>
      <c r="DG864" s="16"/>
      <c r="DH864" s="16"/>
      <c r="DI864" s="16"/>
      <c r="DJ864" s="16"/>
      <c r="DK864" s="16"/>
      <c r="DL864" s="16"/>
      <c r="DM864" s="16"/>
      <c r="DN864" s="16"/>
      <c r="DO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  <c r="CP865" s="16"/>
      <c r="CQ865" s="16"/>
      <c r="CR865" s="16"/>
      <c r="CS865" s="16"/>
      <c r="CT865" s="16"/>
      <c r="CU865" s="16"/>
      <c r="CV865" s="16"/>
      <c r="CW865" s="16"/>
      <c r="CX865" s="16"/>
      <c r="CY865" s="16"/>
      <c r="CZ865" s="16"/>
      <c r="DA865" s="16"/>
      <c r="DB865" s="16"/>
      <c r="DC865" s="16"/>
      <c r="DD865" s="16"/>
      <c r="DE865" s="16"/>
      <c r="DF865" s="16"/>
      <c r="DG865" s="16"/>
      <c r="DH865" s="16"/>
      <c r="DI865" s="16"/>
      <c r="DJ865" s="16"/>
      <c r="DK865" s="16"/>
      <c r="DL865" s="16"/>
      <c r="DM865" s="16"/>
      <c r="DN865" s="16"/>
      <c r="DO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  <c r="CP866" s="16"/>
      <c r="CQ866" s="16"/>
      <c r="CR866" s="16"/>
      <c r="CS866" s="16"/>
      <c r="CT866" s="16"/>
      <c r="CU866" s="16"/>
      <c r="CV866" s="16"/>
      <c r="CW866" s="16"/>
      <c r="CX866" s="16"/>
      <c r="CY866" s="16"/>
      <c r="CZ866" s="16"/>
      <c r="DA866" s="16"/>
      <c r="DB866" s="16"/>
      <c r="DC866" s="16"/>
      <c r="DD866" s="16"/>
      <c r="DE866" s="16"/>
      <c r="DF866" s="16"/>
      <c r="DG866" s="16"/>
      <c r="DH866" s="16"/>
      <c r="DI866" s="16"/>
      <c r="DJ866" s="16"/>
      <c r="DK866" s="16"/>
      <c r="DL866" s="16"/>
      <c r="DM866" s="16"/>
      <c r="DN866" s="16"/>
      <c r="DO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  <c r="CP867" s="16"/>
      <c r="CQ867" s="16"/>
      <c r="CR867" s="16"/>
      <c r="CS867" s="16"/>
      <c r="CT867" s="16"/>
      <c r="CU867" s="16"/>
      <c r="CV867" s="16"/>
      <c r="CW867" s="16"/>
      <c r="CX867" s="16"/>
      <c r="CY867" s="16"/>
      <c r="CZ867" s="16"/>
      <c r="DA867" s="16"/>
      <c r="DB867" s="16"/>
      <c r="DC867" s="16"/>
      <c r="DD867" s="16"/>
      <c r="DE867" s="16"/>
      <c r="DF867" s="16"/>
      <c r="DG867" s="16"/>
      <c r="DH867" s="16"/>
      <c r="DI867" s="16"/>
      <c r="DJ867" s="16"/>
      <c r="DK867" s="16"/>
      <c r="DL867" s="16"/>
      <c r="DM867" s="16"/>
      <c r="DN867" s="16"/>
      <c r="DO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  <c r="CO868" s="16"/>
      <c r="CP868" s="16"/>
      <c r="CQ868" s="16"/>
      <c r="CR868" s="16"/>
      <c r="CS868" s="16"/>
      <c r="CT868" s="16"/>
      <c r="CU868" s="16"/>
      <c r="CV868" s="16"/>
      <c r="CW868" s="16"/>
      <c r="CX868" s="16"/>
      <c r="CY868" s="16"/>
      <c r="CZ868" s="16"/>
      <c r="DA868" s="16"/>
      <c r="DB868" s="16"/>
      <c r="DC868" s="16"/>
      <c r="DD868" s="16"/>
      <c r="DE868" s="16"/>
      <c r="DF868" s="16"/>
      <c r="DG868" s="16"/>
      <c r="DH868" s="16"/>
      <c r="DI868" s="16"/>
      <c r="DJ868" s="16"/>
      <c r="DK868" s="16"/>
      <c r="DL868" s="16"/>
      <c r="DM868" s="16"/>
      <c r="DN868" s="16"/>
      <c r="DO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  <c r="CO869" s="16"/>
      <c r="CP869" s="16"/>
      <c r="CQ869" s="16"/>
      <c r="CR869" s="16"/>
      <c r="CS869" s="16"/>
      <c r="CT869" s="16"/>
      <c r="CU869" s="16"/>
      <c r="CV869" s="16"/>
      <c r="CW869" s="16"/>
      <c r="CX869" s="16"/>
      <c r="CY869" s="16"/>
      <c r="CZ869" s="16"/>
      <c r="DA869" s="16"/>
      <c r="DB869" s="16"/>
      <c r="DC869" s="16"/>
      <c r="DD869" s="16"/>
      <c r="DE869" s="16"/>
      <c r="DF869" s="16"/>
      <c r="DG869" s="16"/>
      <c r="DH869" s="16"/>
      <c r="DI869" s="16"/>
      <c r="DJ869" s="16"/>
      <c r="DK869" s="16"/>
      <c r="DL869" s="16"/>
      <c r="DM869" s="16"/>
      <c r="DN869" s="16"/>
      <c r="DO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  <c r="CP870" s="16"/>
      <c r="CQ870" s="16"/>
      <c r="CR870" s="16"/>
      <c r="CS870" s="16"/>
      <c r="CT870" s="16"/>
      <c r="CU870" s="16"/>
      <c r="CV870" s="16"/>
      <c r="CW870" s="16"/>
      <c r="CX870" s="16"/>
      <c r="CY870" s="16"/>
      <c r="CZ870" s="16"/>
      <c r="DA870" s="16"/>
      <c r="DB870" s="16"/>
      <c r="DC870" s="16"/>
      <c r="DD870" s="16"/>
      <c r="DE870" s="16"/>
      <c r="DF870" s="16"/>
      <c r="DG870" s="16"/>
      <c r="DH870" s="16"/>
      <c r="DI870" s="16"/>
      <c r="DJ870" s="16"/>
      <c r="DK870" s="16"/>
      <c r="DL870" s="16"/>
      <c r="DM870" s="16"/>
      <c r="DN870" s="16"/>
      <c r="DO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  <c r="CP871" s="16"/>
      <c r="CQ871" s="16"/>
      <c r="CR871" s="16"/>
      <c r="CS871" s="16"/>
      <c r="CT871" s="16"/>
      <c r="CU871" s="16"/>
      <c r="CV871" s="16"/>
      <c r="CW871" s="16"/>
      <c r="CX871" s="16"/>
      <c r="CY871" s="16"/>
      <c r="CZ871" s="16"/>
      <c r="DA871" s="16"/>
      <c r="DB871" s="16"/>
      <c r="DC871" s="16"/>
      <c r="DD871" s="16"/>
      <c r="DE871" s="16"/>
      <c r="DF871" s="16"/>
      <c r="DG871" s="16"/>
      <c r="DH871" s="16"/>
      <c r="DI871" s="16"/>
      <c r="DJ871" s="16"/>
      <c r="DK871" s="16"/>
      <c r="DL871" s="16"/>
      <c r="DM871" s="16"/>
      <c r="DN871" s="16"/>
      <c r="DO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  <c r="CP872" s="16"/>
      <c r="CQ872" s="16"/>
      <c r="CR872" s="16"/>
      <c r="CS872" s="16"/>
      <c r="CT872" s="16"/>
      <c r="CU872" s="16"/>
      <c r="CV872" s="16"/>
      <c r="CW872" s="16"/>
      <c r="CX872" s="16"/>
      <c r="CY872" s="16"/>
      <c r="CZ872" s="16"/>
      <c r="DA872" s="16"/>
      <c r="DB872" s="16"/>
      <c r="DC872" s="16"/>
      <c r="DD872" s="16"/>
      <c r="DE872" s="16"/>
      <c r="DF872" s="16"/>
      <c r="DG872" s="16"/>
      <c r="DH872" s="16"/>
      <c r="DI872" s="16"/>
      <c r="DJ872" s="16"/>
      <c r="DK872" s="16"/>
      <c r="DL872" s="16"/>
      <c r="DM872" s="16"/>
      <c r="DN872" s="16"/>
      <c r="DO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  <c r="CP873" s="16"/>
      <c r="CQ873" s="16"/>
      <c r="CR873" s="16"/>
      <c r="CS873" s="16"/>
      <c r="CT873" s="16"/>
      <c r="CU873" s="16"/>
      <c r="CV873" s="16"/>
      <c r="CW873" s="16"/>
      <c r="CX873" s="16"/>
      <c r="CY873" s="16"/>
      <c r="CZ873" s="16"/>
      <c r="DA873" s="16"/>
      <c r="DB873" s="16"/>
      <c r="DC873" s="16"/>
      <c r="DD873" s="16"/>
      <c r="DE873" s="16"/>
      <c r="DF873" s="16"/>
      <c r="DG873" s="16"/>
      <c r="DH873" s="16"/>
      <c r="DI873" s="16"/>
      <c r="DJ873" s="16"/>
      <c r="DK873" s="16"/>
      <c r="DL873" s="16"/>
      <c r="DM873" s="16"/>
      <c r="DN873" s="16"/>
      <c r="DO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  <c r="CP874" s="16"/>
      <c r="CQ874" s="16"/>
      <c r="CR874" s="16"/>
      <c r="CS874" s="16"/>
      <c r="CT874" s="16"/>
      <c r="CU874" s="16"/>
      <c r="CV874" s="16"/>
      <c r="CW874" s="16"/>
      <c r="CX874" s="16"/>
      <c r="CY874" s="16"/>
      <c r="CZ874" s="16"/>
      <c r="DA874" s="16"/>
      <c r="DB874" s="16"/>
      <c r="DC874" s="16"/>
      <c r="DD874" s="16"/>
      <c r="DE874" s="16"/>
      <c r="DF874" s="16"/>
      <c r="DG874" s="16"/>
      <c r="DH874" s="16"/>
      <c r="DI874" s="16"/>
      <c r="DJ874" s="16"/>
      <c r="DK874" s="16"/>
      <c r="DL874" s="16"/>
      <c r="DM874" s="16"/>
      <c r="DN874" s="16"/>
      <c r="DO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  <c r="CP875" s="16"/>
      <c r="CQ875" s="16"/>
      <c r="CR875" s="16"/>
      <c r="CS875" s="16"/>
      <c r="CT875" s="16"/>
      <c r="CU875" s="16"/>
      <c r="CV875" s="16"/>
      <c r="CW875" s="16"/>
      <c r="CX875" s="16"/>
      <c r="CY875" s="16"/>
      <c r="CZ875" s="16"/>
      <c r="DA875" s="16"/>
      <c r="DB875" s="16"/>
      <c r="DC875" s="16"/>
      <c r="DD875" s="16"/>
      <c r="DE875" s="16"/>
      <c r="DF875" s="16"/>
      <c r="DG875" s="16"/>
      <c r="DH875" s="16"/>
      <c r="DI875" s="16"/>
      <c r="DJ875" s="16"/>
      <c r="DK875" s="16"/>
      <c r="DL875" s="16"/>
      <c r="DM875" s="16"/>
      <c r="DN875" s="16"/>
      <c r="DO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  <c r="CQ876" s="16"/>
      <c r="CR876" s="16"/>
      <c r="CS876" s="16"/>
      <c r="CT876" s="16"/>
      <c r="CU876" s="16"/>
      <c r="CV876" s="16"/>
      <c r="CW876" s="16"/>
      <c r="CX876" s="16"/>
      <c r="CY876" s="16"/>
      <c r="CZ876" s="16"/>
      <c r="DA876" s="16"/>
      <c r="DB876" s="16"/>
      <c r="DC876" s="16"/>
      <c r="DD876" s="16"/>
      <c r="DE876" s="16"/>
      <c r="DF876" s="16"/>
      <c r="DG876" s="16"/>
      <c r="DH876" s="16"/>
      <c r="DI876" s="16"/>
      <c r="DJ876" s="16"/>
      <c r="DK876" s="16"/>
      <c r="DL876" s="16"/>
      <c r="DM876" s="16"/>
      <c r="DN876" s="16"/>
      <c r="DO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  <c r="CQ877" s="16"/>
      <c r="CR877" s="16"/>
      <c r="CS877" s="16"/>
      <c r="CT877" s="16"/>
      <c r="CU877" s="16"/>
      <c r="CV877" s="16"/>
      <c r="CW877" s="16"/>
      <c r="CX877" s="16"/>
      <c r="CY877" s="16"/>
      <c r="CZ877" s="16"/>
      <c r="DA877" s="16"/>
      <c r="DB877" s="16"/>
      <c r="DC877" s="16"/>
      <c r="DD877" s="16"/>
      <c r="DE877" s="16"/>
      <c r="DF877" s="16"/>
      <c r="DG877" s="16"/>
      <c r="DH877" s="16"/>
      <c r="DI877" s="16"/>
      <c r="DJ877" s="16"/>
      <c r="DK877" s="16"/>
      <c r="DL877" s="16"/>
      <c r="DM877" s="16"/>
      <c r="DN877" s="16"/>
      <c r="DO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  <c r="CP878" s="16"/>
      <c r="CQ878" s="16"/>
      <c r="CR878" s="16"/>
      <c r="CS878" s="16"/>
      <c r="CT878" s="16"/>
      <c r="CU878" s="16"/>
      <c r="CV878" s="16"/>
      <c r="CW878" s="16"/>
      <c r="CX878" s="16"/>
      <c r="CY878" s="16"/>
      <c r="CZ878" s="16"/>
      <c r="DA878" s="16"/>
      <c r="DB878" s="16"/>
      <c r="DC878" s="16"/>
      <c r="DD878" s="16"/>
      <c r="DE878" s="16"/>
      <c r="DF878" s="16"/>
      <c r="DG878" s="16"/>
      <c r="DH878" s="16"/>
      <c r="DI878" s="16"/>
      <c r="DJ878" s="16"/>
      <c r="DK878" s="16"/>
      <c r="DL878" s="16"/>
      <c r="DM878" s="16"/>
      <c r="DN878" s="16"/>
      <c r="DO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  <c r="CP879" s="16"/>
      <c r="CQ879" s="16"/>
      <c r="CR879" s="16"/>
      <c r="CS879" s="16"/>
      <c r="CT879" s="16"/>
      <c r="CU879" s="16"/>
      <c r="CV879" s="16"/>
      <c r="CW879" s="16"/>
      <c r="CX879" s="16"/>
      <c r="CY879" s="16"/>
      <c r="CZ879" s="16"/>
      <c r="DA879" s="16"/>
      <c r="DB879" s="16"/>
      <c r="DC879" s="16"/>
      <c r="DD879" s="16"/>
      <c r="DE879" s="16"/>
      <c r="DF879" s="16"/>
      <c r="DG879" s="16"/>
      <c r="DH879" s="16"/>
      <c r="DI879" s="16"/>
      <c r="DJ879" s="16"/>
      <c r="DK879" s="16"/>
      <c r="DL879" s="16"/>
      <c r="DM879" s="16"/>
      <c r="DN879" s="16"/>
      <c r="DO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  <c r="CP880" s="16"/>
      <c r="CQ880" s="16"/>
      <c r="CR880" s="16"/>
      <c r="CS880" s="16"/>
      <c r="CT880" s="16"/>
      <c r="CU880" s="16"/>
      <c r="CV880" s="16"/>
      <c r="CW880" s="16"/>
      <c r="CX880" s="16"/>
      <c r="CY880" s="16"/>
      <c r="CZ880" s="16"/>
      <c r="DA880" s="16"/>
      <c r="DB880" s="16"/>
      <c r="DC880" s="16"/>
      <c r="DD880" s="16"/>
      <c r="DE880" s="16"/>
      <c r="DF880" s="16"/>
      <c r="DG880" s="16"/>
      <c r="DH880" s="16"/>
      <c r="DI880" s="16"/>
      <c r="DJ880" s="16"/>
      <c r="DK880" s="16"/>
      <c r="DL880" s="16"/>
      <c r="DM880" s="16"/>
      <c r="DN880" s="16"/>
      <c r="DO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  <c r="CP881" s="16"/>
      <c r="CQ881" s="16"/>
      <c r="CR881" s="16"/>
      <c r="CS881" s="16"/>
      <c r="CT881" s="16"/>
      <c r="CU881" s="16"/>
      <c r="CV881" s="16"/>
      <c r="CW881" s="16"/>
      <c r="CX881" s="16"/>
      <c r="CY881" s="16"/>
      <c r="CZ881" s="16"/>
      <c r="DA881" s="16"/>
      <c r="DB881" s="16"/>
      <c r="DC881" s="16"/>
      <c r="DD881" s="16"/>
      <c r="DE881" s="16"/>
      <c r="DF881" s="16"/>
      <c r="DG881" s="16"/>
      <c r="DH881" s="16"/>
      <c r="DI881" s="16"/>
      <c r="DJ881" s="16"/>
      <c r="DK881" s="16"/>
      <c r="DL881" s="16"/>
      <c r="DM881" s="16"/>
      <c r="DN881" s="16"/>
      <c r="DO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  <c r="DI882" s="16"/>
      <c r="DJ882" s="16"/>
      <c r="DK882" s="16"/>
      <c r="DL882" s="16"/>
      <c r="DM882" s="16"/>
      <c r="DN882" s="16"/>
      <c r="DO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  <c r="DI883" s="16"/>
      <c r="DJ883" s="16"/>
      <c r="DK883" s="16"/>
      <c r="DL883" s="16"/>
      <c r="DM883" s="16"/>
      <c r="DN883" s="16"/>
      <c r="DO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  <c r="CP884" s="16"/>
      <c r="CQ884" s="16"/>
      <c r="CR884" s="16"/>
      <c r="CS884" s="16"/>
      <c r="CT884" s="16"/>
      <c r="CU884" s="16"/>
      <c r="CV884" s="16"/>
      <c r="CW884" s="16"/>
      <c r="CX884" s="16"/>
      <c r="CY884" s="16"/>
      <c r="CZ884" s="16"/>
      <c r="DA884" s="16"/>
      <c r="DB884" s="16"/>
      <c r="DC884" s="16"/>
      <c r="DD884" s="16"/>
      <c r="DE884" s="16"/>
      <c r="DF884" s="16"/>
      <c r="DG884" s="16"/>
      <c r="DH884" s="16"/>
      <c r="DI884" s="16"/>
      <c r="DJ884" s="16"/>
      <c r="DK884" s="16"/>
      <c r="DL884" s="16"/>
      <c r="DM884" s="16"/>
      <c r="DN884" s="16"/>
      <c r="DO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  <c r="CP885" s="16"/>
      <c r="CQ885" s="16"/>
      <c r="CR885" s="16"/>
      <c r="CS885" s="16"/>
      <c r="CT885" s="16"/>
      <c r="CU885" s="16"/>
      <c r="CV885" s="16"/>
      <c r="CW885" s="16"/>
      <c r="CX885" s="16"/>
      <c r="CY885" s="16"/>
      <c r="CZ885" s="16"/>
      <c r="DA885" s="16"/>
      <c r="DB885" s="16"/>
      <c r="DC885" s="16"/>
      <c r="DD885" s="16"/>
      <c r="DE885" s="16"/>
      <c r="DF885" s="16"/>
      <c r="DG885" s="16"/>
      <c r="DH885" s="16"/>
      <c r="DI885" s="16"/>
      <c r="DJ885" s="16"/>
      <c r="DK885" s="16"/>
      <c r="DL885" s="16"/>
      <c r="DM885" s="16"/>
      <c r="DN885" s="16"/>
      <c r="DO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  <c r="CP886" s="16"/>
      <c r="CQ886" s="16"/>
      <c r="CR886" s="16"/>
      <c r="CS886" s="16"/>
      <c r="CT886" s="16"/>
      <c r="CU886" s="16"/>
      <c r="CV886" s="16"/>
      <c r="CW886" s="16"/>
      <c r="CX886" s="16"/>
      <c r="CY886" s="16"/>
      <c r="CZ886" s="16"/>
      <c r="DA886" s="16"/>
      <c r="DB886" s="16"/>
      <c r="DC886" s="16"/>
      <c r="DD886" s="16"/>
      <c r="DE886" s="16"/>
      <c r="DF886" s="16"/>
      <c r="DG886" s="16"/>
      <c r="DH886" s="16"/>
      <c r="DI886" s="16"/>
      <c r="DJ886" s="16"/>
      <c r="DK886" s="16"/>
      <c r="DL886" s="16"/>
      <c r="DM886" s="16"/>
      <c r="DN886" s="16"/>
      <c r="DO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  <c r="CP887" s="16"/>
      <c r="CQ887" s="16"/>
      <c r="CR887" s="16"/>
      <c r="CS887" s="16"/>
      <c r="CT887" s="16"/>
      <c r="CU887" s="16"/>
      <c r="CV887" s="16"/>
      <c r="CW887" s="16"/>
      <c r="CX887" s="16"/>
      <c r="CY887" s="16"/>
      <c r="CZ887" s="16"/>
      <c r="DA887" s="16"/>
      <c r="DB887" s="16"/>
      <c r="DC887" s="16"/>
      <c r="DD887" s="16"/>
      <c r="DE887" s="16"/>
      <c r="DF887" s="16"/>
      <c r="DG887" s="16"/>
      <c r="DH887" s="16"/>
      <c r="DI887" s="16"/>
      <c r="DJ887" s="16"/>
      <c r="DK887" s="16"/>
      <c r="DL887" s="16"/>
      <c r="DM887" s="16"/>
      <c r="DN887" s="16"/>
      <c r="DO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  <c r="CP888" s="16"/>
      <c r="CQ888" s="16"/>
      <c r="CR888" s="16"/>
      <c r="CS888" s="16"/>
      <c r="CT888" s="16"/>
      <c r="CU888" s="16"/>
      <c r="CV888" s="16"/>
      <c r="CW888" s="16"/>
      <c r="CX888" s="16"/>
      <c r="CY888" s="16"/>
      <c r="CZ888" s="16"/>
      <c r="DA888" s="16"/>
      <c r="DB888" s="16"/>
      <c r="DC888" s="16"/>
      <c r="DD888" s="16"/>
      <c r="DE888" s="16"/>
      <c r="DF888" s="16"/>
      <c r="DG888" s="16"/>
      <c r="DH888" s="16"/>
      <c r="DI888" s="16"/>
      <c r="DJ888" s="16"/>
      <c r="DK888" s="16"/>
      <c r="DL888" s="16"/>
      <c r="DM888" s="16"/>
      <c r="DN888" s="16"/>
      <c r="DO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  <c r="CP889" s="16"/>
      <c r="CQ889" s="16"/>
      <c r="CR889" s="16"/>
      <c r="CS889" s="16"/>
      <c r="CT889" s="16"/>
      <c r="CU889" s="16"/>
      <c r="CV889" s="16"/>
      <c r="CW889" s="16"/>
      <c r="CX889" s="16"/>
      <c r="CY889" s="16"/>
      <c r="CZ889" s="16"/>
      <c r="DA889" s="16"/>
      <c r="DB889" s="16"/>
      <c r="DC889" s="16"/>
      <c r="DD889" s="16"/>
      <c r="DE889" s="16"/>
      <c r="DF889" s="16"/>
      <c r="DG889" s="16"/>
      <c r="DH889" s="16"/>
      <c r="DI889" s="16"/>
      <c r="DJ889" s="16"/>
      <c r="DK889" s="16"/>
      <c r="DL889" s="16"/>
      <c r="DM889" s="16"/>
      <c r="DN889" s="16"/>
      <c r="DO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  <c r="CP890" s="16"/>
      <c r="CQ890" s="16"/>
      <c r="CR890" s="16"/>
      <c r="CS890" s="16"/>
      <c r="CT890" s="16"/>
      <c r="CU890" s="16"/>
      <c r="CV890" s="16"/>
      <c r="CW890" s="16"/>
      <c r="CX890" s="16"/>
      <c r="CY890" s="16"/>
      <c r="CZ890" s="16"/>
      <c r="DA890" s="16"/>
      <c r="DB890" s="16"/>
      <c r="DC890" s="16"/>
      <c r="DD890" s="16"/>
      <c r="DE890" s="16"/>
      <c r="DF890" s="16"/>
      <c r="DG890" s="16"/>
      <c r="DH890" s="16"/>
      <c r="DI890" s="16"/>
      <c r="DJ890" s="16"/>
      <c r="DK890" s="16"/>
      <c r="DL890" s="16"/>
      <c r="DM890" s="16"/>
      <c r="DN890" s="16"/>
      <c r="DO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  <c r="DK891" s="16"/>
      <c r="DL891" s="16"/>
      <c r="DM891" s="16"/>
      <c r="DN891" s="16"/>
      <c r="DO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  <c r="CO892" s="16"/>
      <c r="CP892" s="16"/>
      <c r="CQ892" s="16"/>
      <c r="CR892" s="16"/>
      <c r="CS892" s="16"/>
      <c r="CT892" s="16"/>
      <c r="CU892" s="16"/>
      <c r="CV892" s="16"/>
      <c r="CW892" s="16"/>
      <c r="CX892" s="16"/>
      <c r="CY892" s="16"/>
      <c r="CZ892" s="16"/>
      <c r="DA892" s="16"/>
      <c r="DB892" s="16"/>
      <c r="DC892" s="16"/>
      <c r="DD892" s="16"/>
      <c r="DE892" s="16"/>
      <c r="DF892" s="16"/>
      <c r="DG892" s="16"/>
      <c r="DH892" s="16"/>
      <c r="DI892" s="16"/>
      <c r="DJ892" s="16"/>
      <c r="DK892" s="16"/>
      <c r="DL892" s="16"/>
      <c r="DM892" s="16"/>
      <c r="DN892" s="16"/>
      <c r="DO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  <c r="CO893" s="16"/>
      <c r="CP893" s="16"/>
      <c r="CQ893" s="16"/>
      <c r="CR893" s="16"/>
      <c r="CS893" s="16"/>
      <c r="CT893" s="16"/>
      <c r="CU893" s="16"/>
      <c r="CV893" s="16"/>
      <c r="CW893" s="16"/>
      <c r="CX893" s="16"/>
      <c r="CY893" s="16"/>
      <c r="CZ893" s="16"/>
      <c r="DA893" s="16"/>
      <c r="DB893" s="16"/>
      <c r="DC893" s="16"/>
      <c r="DD893" s="16"/>
      <c r="DE893" s="16"/>
      <c r="DF893" s="16"/>
      <c r="DG893" s="16"/>
      <c r="DH893" s="16"/>
      <c r="DI893" s="16"/>
      <c r="DJ893" s="16"/>
      <c r="DK893" s="16"/>
      <c r="DL893" s="16"/>
      <c r="DM893" s="16"/>
      <c r="DN893" s="16"/>
      <c r="DO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  <c r="CP894" s="16"/>
      <c r="CQ894" s="16"/>
      <c r="CR894" s="16"/>
      <c r="CS894" s="16"/>
      <c r="CT894" s="16"/>
      <c r="CU894" s="16"/>
      <c r="CV894" s="16"/>
      <c r="CW894" s="16"/>
      <c r="CX894" s="16"/>
      <c r="CY894" s="16"/>
      <c r="CZ894" s="16"/>
      <c r="DA894" s="16"/>
      <c r="DB894" s="16"/>
      <c r="DC894" s="16"/>
      <c r="DD894" s="16"/>
      <c r="DE894" s="16"/>
      <c r="DF894" s="16"/>
      <c r="DG894" s="16"/>
      <c r="DH894" s="16"/>
      <c r="DI894" s="16"/>
      <c r="DJ894" s="16"/>
      <c r="DK894" s="16"/>
      <c r="DL894" s="16"/>
      <c r="DM894" s="16"/>
      <c r="DN894" s="16"/>
      <c r="DO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  <c r="CP895" s="16"/>
      <c r="CQ895" s="16"/>
      <c r="CR895" s="16"/>
      <c r="CS895" s="16"/>
      <c r="CT895" s="16"/>
      <c r="CU895" s="16"/>
      <c r="CV895" s="16"/>
      <c r="CW895" s="16"/>
      <c r="CX895" s="16"/>
      <c r="CY895" s="16"/>
      <c r="CZ895" s="16"/>
      <c r="DA895" s="16"/>
      <c r="DB895" s="16"/>
      <c r="DC895" s="16"/>
      <c r="DD895" s="16"/>
      <c r="DE895" s="16"/>
      <c r="DF895" s="16"/>
      <c r="DG895" s="16"/>
      <c r="DH895" s="16"/>
      <c r="DI895" s="16"/>
      <c r="DJ895" s="16"/>
      <c r="DK895" s="16"/>
      <c r="DL895" s="16"/>
      <c r="DM895" s="16"/>
      <c r="DN895" s="16"/>
      <c r="DO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  <c r="DK896" s="16"/>
      <c r="DL896" s="16"/>
      <c r="DM896" s="16"/>
      <c r="DN896" s="16"/>
      <c r="DO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  <c r="CP897" s="16"/>
      <c r="CQ897" s="16"/>
      <c r="CR897" s="16"/>
      <c r="CS897" s="16"/>
      <c r="CT897" s="16"/>
      <c r="CU897" s="16"/>
      <c r="CV897" s="16"/>
      <c r="CW897" s="16"/>
      <c r="CX897" s="16"/>
      <c r="CY897" s="16"/>
      <c r="CZ897" s="16"/>
      <c r="DA897" s="16"/>
      <c r="DB897" s="16"/>
      <c r="DC897" s="16"/>
      <c r="DD897" s="16"/>
      <c r="DE897" s="16"/>
      <c r="DF897" s="16"/>
      <c r="DG897" s="16"/>
      <c r="DH897" s="16"/>
      <c r="DI897" s="16"/>
      <c r="DJ897" s="16"/>
      <c r="DK897" s="16"/>
      <c r="DL897" s="16"/>
      <c r="DM897" s="16"/>
      <c r="DN897" s="16"/>
      <c r="DO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  <c r="CP898" s="16"/>
      <c r="CQ898" s="16"/>
      <c r="CR898" s="16"/>
      <c r="CS898" s="16"/>
      <c r="CT898" s="16"/>
      <c r="CU898" s="16"/>
      <c r="CV898" s="16"/>
      <c r="CW898" s="16"/>
      <c r="CX898" s="16"/>
      <c r="CY898" s="16"/>
      <c r="CZ898" s="16"/>
      <c r="DA898" s="16"/>
      <c r="DB898" s="16"/>
      <c r="DC898" s="16"/>
      <c r="DD898" s="16"/>
      <c r="DE898" s="16"/>
      <c r="DF898" s="16"/>
      <c r="DG898" s="16"/>
      <c r="DH898" s="16"/>
      <c r="DI898" s="16"/>
      <c r="DJ898" s="16"/>
      <c r="DK898" s="16"/>
      <c r="DL898" s="16"/>
      <c r="DM898" s="16"/>
      <c r="DN898" s="16"/>
      <c r="DO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  <c r="DK899" s="16"/>
      <c r="DL899" s="16"/>
      <c r="DM899" s="16"/>
      <c r="DN899" s="16"/>
      <c r="DO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  <c r="CP900" s="16"/>
      <c r="CQ900" s="16"/>
      <c r="CR900" s="16"/>
      <c r="CS900" s="16"/>
      <c r="CT900" s="16"/>
      <c r="CU900" s="16"/>
      <c r="CV900" s="16"/>
      <c r="CW900" s="16"/>
      <c r="CX900" s="16"/>
      <c r="CY900" s="16"/>
      <c r="CZ900" s="16"/>
      <c r="DA900" s="16"/>
      <c r="DB900" s="16"/>
      <c r="DC900" s="16"/>
      <c r="DD900" s="16"/>
      <c r="DE900" s="16"/>
      <c r="DF900" s="16"/>
      <c r="DG900" s="16"/>
      <c r="DH900" s="16"/>
      <c r="DI900" s="16"/>
      <c r="DJ900" s="16"/>
      <c r="DK900" s="16"/>
      <c r="DL900" s="16"/>
      <c r="DM900" s="16"/>
      <c r="DN900" s="16"/>
      <c r="DO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  <c r="CP901" s="16"/>
      <c r="CQ901" s="16"/>
      <c r="CR901" s="16"/>
      <c r="CS901" s="16"/>
      <c r="CT901" s="16"/>
      <c r="CU901" s="16"/>
      <c r="CV901" s="16"/>
      <c r="CW901" s="16"/>
      <c r="CX901" s="16"/>
      <c r="CY901" s="16"/>
      <c r="CZ901" s="16"/>
      <c r="DA901" s="16"/>
      <c r="DB901" s="16"/>
      <c r="DC901" s="16"/>
      <c r="DD901" s="16"/>
      <c r="DE901" s="16"/>
      <c r="DF901" s="16"/>
      <c r="DG901" s="16"/>
      <c r="DH901" s="16"/>
      <c r="DI901" s="16"/>
      <c r="DJ901" s="16"/>
      <c r="DK901" s="16"/>
      <c r="DL901" s="16"/>
      <c r="DM901" s="16"/>
      <c r="DN901" s="16"/>
      <c r="DO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  <c r="DI902" s="16"/>
      <c r="DJ902" s="16"/>
      <c r="DK902" s="16"/>
      <c r="DL902" s="16"/>
      <c r="DM902" s="16"/>
      <c r="DN902" s="16"/>
      <c r="DO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  <c r="CP903" s="16"/>
      <c r="CQ903" s="16"/>
      <c r="CR903" s="16"/>
      <c r="CS903" s="16"/>
      <c r="CT903" s="16"/>
      <c r="CU903" s="16"/>
      <c r="CV903" s="16"/>
      <c r="CW903" s="16"/>
      <c r="CX903" s="16"/>
      <c r="CY903" s="16"/>
      <c r="CZ903" s="16"/>
      <c r="DA903" s="16"/>
      <c r="DB903" s="16"/>
      <c r="DC903" s="16"/>
      <c r="DD903" s="16"/>
      <c r="DE903" s="16"/>
      <c r="DF903" s="16"/>
      <c r="DG903" s="16"/>
      <c r="DH903" s="16"/>
      <c r="DI903" s="16"/>
      <c r="DJ903" s="16"/>
      <c r="DK903" s="16"/>
      <c r="DL903" s="16"/>
      <c r="DM903" s="16"/>
      <c r="DN903" s="16"/>
      <c r="DO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  <c r="CP904" s="16"/>
      <c r="CQ904" s="16"/>
      <c r="CR904" s="16"/>
      <c r="CS904" s="16"/>
      <c r="CT904" s="16"/>
      <c r="CU904" s="16"/>
      <c r="CV904" s="16"/>
      <c r="CW904" s="16"/>
      <c r="CX904" s="16"/>
      <c r="CY904" s="16"/>
      <c r="CZ904" s="16"/>
      <c r="DA904" s="16"/>
      <c r="DB904" s="16"/>
      <c r="DC904" s="16"/>
      <c r="DD904" s="16"/>
      <c r="DE904" s="16"/>
      <c r="DF904" s="16"/>
      <c r="DG904" s="16"/>
      <c r="DH904" s="16"/>
      <c r="DI904" s="16"/>
      <c r="DJ904" s="16"/>
      <c r="DK904" s="16"/>
      <c r="DL904" s="16"/>
      <c r="DM904" s="16"/>
      <c r="DN904" s="16"/>
      <c r="DO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  <c r="CP905" s="16"/>
      <c r="CQ905" s="16"/>
      <c r="CR905" s="16"/>
      <c r="CS905" s="16"/>
      <c r="CT905" s="16"/>
      <c r="CU905" s="16"/>
      <c r="CV905" s="16"/>
      <c r="CW905" s="16"/>
      <c r="CX905" s="16"/>
      <c r="CY905" s="16"/>
      <c r="CZ905" s="16"/>
      <c r="DA905" s="16"/>
      <c r="DB905" s="16"/>
      <c r="DC905" s="16"/>
      <c r="DD905" s="16"/>
      <c r="DE905" s="16"/>
      <c r="DF905" s="16"/>
      <c r="DG905" s="16"/>
      <c r="DH905" s="16"/>
      <c r="DI905" s="16"/>
      <c r="DJ905" s="16"/>
      <c r="DK905" s="16"/>
      <c r="DL905" s="16"/>
      <c r="DM905" s="16"/>
      <c r="DN905" s="16"/>
      <c r="DO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  <c r="DK906" s="16"/>
      <c r="DL906" s="16"/>
      <c r="DM906" s="16"/>
      <c r="DN906" s="16"/>
      <c r="DO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  <c r="CP907" s="16"/>
      <c r="CQ907" s="16"/>
      <c r="CR907" s="16"/>
      <c r="CS907" s="16"/>
      <c r="CT907" s="16"/>
      <c r="CU907" s="16"/>
      <c r="CV907" s="16"/>
      <c r="CW907" s="16"/>
      <c r="CX907" s="16"/>
      <c r="CY907" s="16"/>
      <c r="CZ907" s="16"/>
      <c r="DA907" s="16"/>
      <c r="DB907" s="16"/>
      <c r="DC907" s="16"/>
      <c r="DD907" s="16"/>
      <c r="DE907" s="16"/>
      <c r="DF907" s="16"/>
      <c r="DG907" s="16"/>
      <c r="DH907" s="16"/>
      <c r="DI907" s="16"/>
      <c r="DJ907" s="16"/>
      <c r="DK907" s="16"/>
      <c r="DL907" s="16"/>
      <c r="DM907" s="16"/>
      <c r="DN907" s="16"/>
      <c r="DO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  <c r="CP908" s="16"/>
      <c r="CQ908" s="16"/>
      <c r="CR908" s="16"/>
      <c r="CS908" s="16"/>
      <c r="CT908" s="16"/>
      <c r="CU908" s="16"/>
      <c r="CV908" s="16"/>
      <c r="CW908" s="16"/>
      <c r="CX908" s="16"/>
      <c r="CY908" s="16"/>
      <c r="CZ908" s="16"/>
      <c r="DA908" s="16"/>
      <c r="DB908" s="16"/>
      <c r="DC908" s="16"/>
      <c r="DD908" s="16"/>
      <c r="DE908" s="16"/>
      <c r="DF908" s="16"/>
      <c r="DG908" s="16"/>
      <c r="DH908" s="16"/>
      <c r="DI908" s="16"/>
      <c r="DJ908" s="16"/>
      <c r="DK908" s="16"/>
      <c r="DL908" s="16"/>
      <c r="DM908" s="16"/>
      <c r="DN908" s="16"/>
      <c r="DO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  <c r="CP909" s="16"/>
      <c r="CQ909" s="16"/>
      <c r="CR909" s="16"/>
      <c r="CS909" s="16"/>
      <c r="CT909" s="16"/>
      <c r="CU909" s="16"/>
      <c r="CV909" s="16"/>
      <c r="CW909" s="16"/>
      <c r="CX909" s="16"/>
      <c r="CY909" s="16"/>
      <c r="CZ909" s="16"/>
      <c r="DA909" s="16"/>
      <c r="DB909" s="16"/>
      <c r="DC909" s="16"/>
      <c r="DD909" s="16"/>
      <c r="DE909" s="16"/>
      <c r="DF909" s="16"/>
      <c r="DG909" s="16"/>
      <c r="DH909" s="16"/>
      <c r="DI909" s="16"/>
      <c r="DJ909" s="16"/>
      <c r="DK909" s="16"/>
      <c r="DL909" s="16"/>
      <c r="DM909" s="16"/>
      <c r="DN909" s="16"/>
      <c r="DO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  <c r="CP910" s="16"/>
      <c r="CQ910" s="16"/>
      <c r="CR910" s="16"/>
      <c r="CS910" s="16"/>
      <c r="CT910" s="16"/>
      <c r="CU910" s="16"/>
      <c r="CV910" s="16"/>
      <c r="CW910" s="16"/>
      <c r="CX910" s="16"/>
      <c r="CY910" s="16"/>
      <c r="CZ910" s="16"/>
      <c r="DA910" s="16"/>
      <c r="DB910" s="16"/>
      <c r="DC910" s="16"/>
      <c r="DD910" s="16"/>
      <c r="DE910" s="16"/>
      <c r="DF910" s="16"/>
      <c r="DG910" s="16"/>
      <c r="DH910" s="16"/>
      <c r="DI910" s="16"/>
      <c r="DJ910" s="16"/>
      <c r="DK910" s="16"/>
      <c r="DL910" s="16"/>
      <c r="DM910" s="16"/>
      <c r="DN910" s="16"/>
      <c r="DO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  <c r="CO911" s="16"/>
      <c r="CP911" s="16"/>
      <c r="CQ911" s="16"/>
      <c r="CR911" s="16"/>
      <c r="CS911" s="16"/>
      <c r="CT911" s="16"/>
      <c r="CU911" s="16"/>
      <c r="CV911" s="16"/>
      <c r="CW911" s="16"/>
      <c r="CX911" s="16"/>
      <c r="CY911" s="16"/>
      <c r="CZ911" s="16"/>
      <c r="DA911" s="16"/>
      <c r="DB911" s="16"/>
      <c r="DC911" s="16"/>
      <c r="DD911" s="16"/>
      <c r="DE911" s="16"/>
      <c r="DF911" s="16"/>
      <c r="DG911" s="16"/>
      <c r="DH911" s="16"/>
      <c r="DI911" s="16"/>
      <c r="DJ911" s="16"/>
      <c r="DK911" s="16"/>
      <c r="DL911" s="16"/>
      <c r="DM911" s="16"/>
      <c r="DN911" s="16"/>
      <c r="DO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  <c r="CP912" s="16"/>
      <c r="CQ912" s="16"/>
      <c r="CR912" s="16"/>
      <c r="CS912" s="16"/>
      <c r="CT912" s="16"/>
      <c r="CU912" s="16"/>
      <c r="CV912" s="16"/>
      <c r="CW912" s="16"/>
      <c r="CX912" s="16"/>
      <c r="CY912" s="16"/>
      <c r="CZ912" s="16"/>
      <c r="DA912" s="16"/>
      <c r="DB912" s="16"/>
      <c r="DC912" s="16"/>
      <c r="DD912" s="16"/>
      <c r="DE912" s="16"/>
      <c r="DF912" s="16"/>
      <c r="DG912" s="16"/>
      <c r="DH912" s="16"/>
      <c r="DI912" s="16"/>
      <c r="DJ912" s="16"/>
      <c r="DK912" s="16"/>
      <c r="DL912" s="16"/>
      <c r="DM912" s="16"/>
      <c r="DN912" s="16"/>
      <c r="DO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  <c r="CP913" s="16"/>
      <c r="CQ913" s="16"/>
      <c r="CR913" s="16"/>
      <c r="CS913" s="16"/>
      <c r="CT913" s="16"/>
      <c r="CU913" s="16"/>
      <c r="CV913" s="16"/>
      <c r="CW913" s="16"/>
      <c r="CX913" s="16"/>
      <c r="CY913" s="16"/>
      <c r="CZ913" s="16"/>
      <c r="DA913" s="16"/>
      <c r="DB913" s="16"/>
      <c r="DC913" s="16"/>
      <c r="DD913" s="16"/>
      <c r="DE913" s="16"/>
      <c r="DF913" s="16"/>
      <c r="DG913" s="16"/>
      <c r="DH913" s="16"/>
      <c r="DI913" s="16"/>
      <c r="DJ913" s="16"/>
      <c r="DK913" s="16"/>
      <c r="DL913" s="16"/>
      <c r="DM913" s="16"/>
      <c r="DN913" s="16"/>
      <c r="DO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  <c r="CO914" s="16"/>
      <c r="CP914" s="16"/>
      <c r="CQ914" s="16"/>
      <c r="CR914" s="16"/>
      <c r="CS914" s="16"/>
      <c r="CT914" s="16"/>
      <c r="CU914" s="16"/>
      <c r="CV914" s="16"/>
      <c r="CW914" s="16"/>
      <c r="CX914" s="16"/>
      <c r="CY914" s="16"/>
      <c r="CZ914" s="16"/>
      <c r="DA914" s="16"/>
      <c r="DB914" s="16"/>
      <c r="DC914" s="16"/>
      <c r="DD914" s="16"/>
      <c r="DE914" s="16"/>
      <c r="DF914" s="16"/>
      <c r="DG914" s="16"/>
      <c r="DH914" s="16"/>
      <c r="DI914" s="16"/>
      <c r="DJ914" s="16"/>
      <c r="DK914" s="16"/>
      <c r="DL914" s="16"/>
      <c r="DM914" s="16"/>
      <c r="DN914" s="16"/>
      <c r="DO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  <c r="CO915" s="16"/>
      <c r="CP915" s="16"/>
      <c r="CQ915" s="16"/>
      <c r="CR915" s="16"/>
      <c r="CS915" s="16"/>
      <c r="CT915" s="16"/>
      <c r="CU915" s="16"/>
      <c r="CV915" s="16"/>
      <c r="CW915" s="16"/>
      <c r="CX915" s="16"/>
      <c r="CY915" s="16"/>
      <c r="CZ915" s="16"/>
      <c r="DA915" s="16"/>
      <c r="DB915" s="16"/>
      <c r="DC915" s="16"/>
      <c r="DD915" s="16"/>
      <c r="DE915" s="16"/>
      <c r="DF915" s="16"/>
      <c r="DG915" s="16"/>
      <c r="DH915" s="16"/>
      <c r="DI915" s="16"/>
      <c r="DJ915" s="16"/>
      <c r="DK915" s="16"/>
      <c r="DL915" s="16"/>
      <c r="DM915" s="16"/>
      <c r="DN915" s="16"/>
      <c r="DO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  <c r="CO916" s="16"/>
      <c r="CP916" s="16"/>
      <c r="CQ916" s="16"/>
      <c r="CR916" s="16"/>
      <c r="CS916" s="16"/>
      <c r="CT916" s="16"/>
      <c r="CU916" s="16"/>
      <c r="CV916" s="16"/>
      <c r="CW916" s="16"/>
      <c r="CX916" s="16"/>
      <c r="CY916" s="16"/>
      <c r="CZ916" s="16"/>
      <c r="DA916" s="16"/>
      <c r="DB916" s="16"/>
      <c r="DC916" s="16"/>
      <c r="DD916" s="16"/>
      <c r="DE916" s="16"/>
      <c r="DF916" s="16"/>
      <c r="DG916" s="16"/>
      <c r="DH916" s="16"/>
      <c r="DI916" s="16"/>
      <c r="DJ916" s="16"/>
      <c r="DK916" s="16"/>
      <c r="DL916" s="16"/>
      <c r="DM916" s="16"/>
      <c r="DN916" s="16"/>
      <c r="DO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  <c r="CP917" s="16"/>
      <c r="CQ917" s="16"/>
      <c r="CR917" s="16"/>
      <c r="CS917" s="16"/>
      <c r="CT917" s="16"/>
      <c r="CU917" s="16"/>
      <c r="CV917" s="16"/>
      <c r="CW917" s="16"/>
      <c r="CX917" s="16"/>
      <c r="CY917" s="16"/>
      <c r="CZ917" s="16"/>
      <c r="DA917" s="16"/>
      <c r="DB917" s="16"/>
      <c r="DC917" s="16"/>
      <c r="DD917" s="16"/>
      <c r="DE917" s="16"/>
      <c r="DF917" s="16"/>
      <c r="DG917" s="16"/>
      <c r="DH917" s="16"/>
      <c r="DI917" s="16"/>
      <c r="DJ917" s="16"/>
      <c r="DK917" s="16"/>
      <c r="DL917" s="16"/>
      <c r="DM917" s="16"/>
      <c r="DN917" s="16"/>
      <c r="DO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  <c r="CP918" s="16"/>
      <c r="CQ918" s="16"/>
      <c r="CR918" s="16"/>
      <c r="CS918" s="16"/>
      <c r="CT918" s="16"/>
      <c r="CU918" s="16"/>
      <c r="CV918" s="16"/>
      <c r="CW918" s="16"/>
      <c r="CX918" s="16"/>
      <c r="CY918" s="16"/>
      <c r="CZ918" s="16"/>
      <c r="DA918" s="16"/>
      <c r="DB918" s="16"/>
      <c r="DC918" s="16"/>
      <c r="DD918" s="16"/>
      <c r="DE918" s="16"/>
      <c r="DF918" s="16"/>
      <c r="DG918" s="16"/>
      <c r="DH918" s="16"/>
      <c r="DI918" s="16"/>
      <c r="DJ918" s="16"/>
      <c r="DK918" s="16"/>
      <c r="DL918" s="16"/>
      <c r="DM918" s="16"/>
      <c r="DN918" s="16"/>
      <c r="DO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  <c r="CP919" s="16"/>
      <c r="CQ919" s="16"/>
      <c r="CR919" s="16"/>
      <c r="CS919" s="16"/>
      <c r="CT919" s="16"/>
      <c r="CU919" s="16"/>
      <c r="CV919" s="16"/>
      <c r="CW919" s="16"/>
      <c r="CX919" s="16"/>
      <c r="CY919" s="16"/>
      <c r="CZ919" s="16"/>
      <c r="DA919" s="16"/>
      <c r="DB919" s="16"/>
      <c r="DC919" s="16"/>
      <c r="DD919" s="16"/>
      <c r="DE919" s="16"/>
      <c r="DF919" s="16"/>
      <c r="DG919" s="16"/>
      <c r="DH919" s="16"/>
      <c r="DI919" s="16"/>
      <c r="DJ919" s="16"/>
      <c r="DK919" s="16"/>
      <c r="DL919" s="16"/>
      <c r="DM919" s="16"/>
      <c r="DN919" s="16"/>
      <c r="DO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  <c r="CP920" s="16"/>
      <c r="CQ920" s="16"/>
      <c r="CR920" s="16"/>
      <c r="CS920" s="16"/>
      <c r="CT920" s="16"/>
      <c r="CU920" s="16"/>
      <c r="CV920" s="16"/>
      <c r="CW920" s="16"/>
      <c r="CX920" s="16"/>
      <c r="CY920" s="16"/>
      <c r="CZ920" s="16"/>
      <c r="DA920" s="16"/>
      <c r="DB920" s="16"/>
      <c r="DC920" s="16"/>
      <c r="DD920" s="16"/>
      <c r="DE920" s="16"/>
      <c r="DF920" s="16"/>
      <c r="DG920" s="16"/>
      <c r="DH920" s="16"/>
      <c r="DI920" s="16"/>
      <c r="DJ920" s="16"/>
      <c r="DK920" s="16"/>
      <c r="DL920" s="16"/>
      <c r="DM920" s="16"/>
      <c r="DN920" s="16"/>
      <c r="DO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  <c r="CP921" s="16"/>
      <c r="CQ921" s="16"/>
      <c r="CR921" s="16"/>
      <c r="CS921" s="16"/>
      <c r="CT921" s="16"/>
      <c r="CU921" s="16"/>
      <c r="CV921" s="16"/>
      <c r="CW921" s="16"/>
      <c r="CX921" s="16"/>
      <c r="CY921" s="16"/>
      <c r="CZ921" s="16"/>
      <c r="DA921" s="16"/>
      <c r="DB921" s="16"/>
      <c r="DC921" s="16"/>
      <c r="DD921" s="16"/>
      <c r="DE921" s="16"/>
      <c r="DF921" s="16"/>
      <c r="DG921" s="16"/>
      <c r="DH921" s="16"/>
      <c r="DI921" s="16"/>
      <c r="DJ921" s="16"/>
      <c r="DK921" s="16"/>
      <c r="DL921" s="16"/>
      <c r="DM921" s="16"/>
      <c r="DN921" s="16"/>
      <c r="DO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  <c r="CP922" s="16"/>
      <c r="CQ922" s="16"/>
      <c r="CR922" s="16"/>
      <c r="CS922" s="16"/>
      <c r="CT922" s="16"/>
      <c r="CU922" s="16"/>
      <c r="CV922" s="16"/>
      <c r="CW922" s="16"/>
      <c r="CX922" s="16"/>
      <c r="CY922" s="16"/>
      <c r="CZ922" s="16"/>
      <c r="DA922" s="16"/>
      <c r="DB922" s="16"/>
      <c r="DC922" s="16"/>
      <c r="DD922" s="16"/>
      <c r="DE922" s="16"/>
      <c r="DF922" s="16"/>
      <c r="DG922" s="16"/>
      <c r="DH922" s="16"/>
      <c r="DI922" s="16"/>
      <c r="DJ922" s="16"/>
      <c r="DK922" s="16"/>
      <c r="DL922" s="16"/>
      <c r="DM922" s="16"/>
      <c r="DN922" s="16"/>
      <c r="DO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  <c r="CO923" s="16"/>
      <c r="CP923" s="16"/>
      <c r="CQ923" s="16"/>
      <c r="CR923" s="16"/>
      <c r="CS923" s="16"/>
      <c r="CT923" s="16"/>
      <c r="CU923" s="16"/>
      <c r="CV923" s="16"/>
      <c r="CW923" s="16"/>
      <c r="CX923" s="16"/>
      <c r="CY923" s="16"/>
      <c r="CZ923" s="16"/>
      <c r="DA923" s="16"/>
      <c r="DB923" s="16"/>
      <c r="DC923" s="16"/>
      <c r="DD923" s="16"/>
      <c r="DE923" s="16"/>
      <c r="DF923" s="16"/>
      <c r="DG923" s="16"/>
      <c r="DH923" s="16"/>
      <c r="DI923" s="16"/>
      <c r="DJ923" s="16"/>
      <c r="DK923" s="16"/>
      <c r="DL923" s="16"/>
      <c r="DM923" s="16"/>
      <c r="DN923" s="16"/>
      <c r="DO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  <c r="CP924" s="16"/>
      <c r="CQ924" s="16"/>
      <c r="CR924" s="16"/>
      <c r="CS924" s="16"/>
      <c r="CT924" s="16"/>
      <c r="CU924" s="16"/>
      <c r="CV924" s="16"/>
      <c r="CW924" s="16"/>
      <c r="CX924" s="16"/>
      <c r="CY924" s="16"/>
      <c r="CZ924" s="16"/>
      <c r="DA924" s="16"/>
      <c r="DB924" s="16"/>
      <c r="DC924" s="16"/>
      <c r="DD924" s="16"/>
      <c r="DE924" s="16"/>
      <c r="DF924" s="16"/>
      <c r="DG924" s="16"/>
      <c r="DH924" s="16"/>
      <c r="DI924" s="16"/>
      <c r="DJ924" s="16"/>
      <c r="DK924" s="16"/>
      <c r="DL924" s="16"/>
      <c r="DM924" s="16"/>
      <c r="DN924" s="16"/>
      <c r="DO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  <c r="CP925" s="16"/>
      <c r="CQ925" s="16"/>
      <c r="CR925" s="16"/>
      <c r="CS925" s="16"/>
      <c r="CT925" s="16"/>
      <c r="CU925" s="16"/>
      <c r="CV925" s="16"/>
      <c r="CW925" s="16"/>
      <c r="CX925" s="16"/>
      <c r="CY925" s="16"/>
      <c r="CZ925" s="16"/>
      <c r="DA925" s="16"/>
      <c r="DB925" s="16"/>
      <c r="DC925" s="16"/>
      <c r="DD925" s="16"/>
      <c r="DE925" s="16"/>
      <c r="DF925" s="16"/>
      <c r="DG925" s="16"/>
      <c r="DH925" s="16"/>
      <c r="DI925" s="16"/>
      <c r="DJ925" s="16"/>
      <c r="DK925" s="16"/>
      <c r="DL925" s="16"/>
      <c r="DM925" s="16"/>
      <c r="DN925" s="16"/>
      <c r="DO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  <c r="CP926" s="16"/>
      <c r="CQ926" s="16"/>
      <c r="CR926" s="16"/>
      <c r="CS926" s="16"/>
      <c r="CT926" s="16"/>
      <c r="CU926" s="16"/>
      <c r="CV926" s="16"/>
      <c r="CW926" s="16"/>
      <c r="CX926" s="16"/>
      <c r="CY926" s="16"/>
      <c r="CZ926" s="16"/>
      <c r="DA926" s="16"/>
      <c r="DB926" s="16"/>
      <c r="DC926" s="16"/>
      <c r="DD926" s="16"/>
      <c r="DE926" s="16"/>
      <c r="DF926" s="16"/>
      <c r="DG926" s="16"/>
      <c r="DH926" s="16"/>
      <c r="DI926" s="16"/>
      <c r="DJ926" s="16"/>
      <c r="DK926" s="16"/>
      <c r="DL926" s="16"/>
      <c r="DM926" s="16"/>
      <c r="DN926" s="16"/>
      <c r="DO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  <c r="CP927" s="16"/>
      <c r="CQ927" s="16"/>
      <c r="CR927" s="16"/>
      <c r="CS927" s="16"/>
      <c r="CT927" s="16"/>
      <c r="CU927" s="16"/>
      <c r="CV927" s="16"/>
      <c r="CW927" s="16"/>
      <c r="CX927" s="16"/>
      <c r="CY927" s="16"/>
      <c r="CZ927" s="16"/>
      <c r="DA927" s="16"/>
      <c r="DB927" s="16"/>
      <c r="DC927" s="16"/>
      <c r="DD927" s="16"/>
      <c r="DE927" s="16"/>
      <c r="DF927" s="16"/>
      <c r="DG927" s="16"/>
      <c r="DH927" s="16"/>
      <c r="DI927" s="16"/>
      <c r="DJ927" s="16"/>
      <c r="DK927" s="16"/>
      <c r="DL927" s="16"/>
      <c r="DM927" s="16"/>
      <c r="DN927" s="16"/>
      <c r="DO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  <c r="CP928" s="16"/>
      <c r="CQ928" s="16"/>
      <c r="CR928" s="16"/>
      <c r="CS928" s="16"/>
      <c r="CT928" s="16"/>
      <c r="CU928" s="16"/>
      <c r="CV928" s="16"/>
      <c r="CW928" s="16"/>
      <c r="CX928" s="16"/>
      <c r="CY928" s="16"/>
      <c r="CZ928" s="16"/>
      <c r="DA928" s="16"/>
      <c r="DB928" s="16"/>
      <c r="DC928" s="16"/>
      <c r="DD928" s="16"/>
      <c r="DE928" s="16"/>
      <c r="DF928" s="16"/>
      <c r="DG928" s="16"/>
      <c r="DH928" s="16"/>
      <c r="DI928" s="16"/>
      <c r="DJ928" s="16"/>
      <c r="DK928" s="16"/>
      <c r="DL928" s="16"/>
      <c r="DM928" s="16"/>
      <c r="DN928" s="16"/>
      <c r="DO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  <c r="CP929" s="16"/>
      <c r="CQ929" s="16"/>
      <c r="CR929" s="16"/>
      <c r="CS929" s="16"/>
      <c r="CT929" s="16"/>
      <c r="CU929" s="16"/>
      <c r="CV929" s="16"/>
      <c r="CW929" s="16"/>
      <c r="CX929" s="16"/>
      <c r="CY929" s="16"/>
      <c r="CZ929" s="16"/>
      <c r="DA929" s="16"/>
      <c r="DB929" s="16"/>
      <c r="DC929" s="16"/>
      <c r="DD929" s="16"/>
      <c r="DE929" s="16"/>
      <c r="DF929" s="16"/>
      <c r="DG929" s="16"/>
      <c r="DH929" s="16"/>
      <c r="DI929" s="16"/>
      <c r="DJ929" s="16"/>
      <c r="DK929" s="16"/>
      <c r="DL929" s="16"/>
      <c r="DM929" s="16"/>
      <c r="DN929" s="16"/>
      <c r="DO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  <c r="DI930" s="16"/>
      <c r="DJ930" s="16"/>
      <c r="DK930" s="16"/>
      <c r="DL930" s="16"/>
      <c r="DM930" s="16"/>
      <c r="DN930" s="16"/>
      <c r="DO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  <c r="CP931" s="16"/>
      <c r="CQ931" s="16"/>
      <c r="CR931" s="16"/>
      <c r="CS931" s="16"/>
      <c r="CT931" s="16"/>
      <c r="CU931" s="16"/>
      <c r="CV931" s="16"/>
      <c r="CW931" s="16"/>
      <c r="CX931" s="16"/>
      <c r="CY931" s="16"/>
      <c r="CZ931" s="16"/>
      <c r="DA931" s="16"/>
      <c r="DB931" s="16"/>
      <c r="DC931" s="16"/>
      <c r="DD931" s="16"/>
      <c r="DE931" s="16"/>
      <c r="DF931" s="16"/>
      <c r="DG931" s="16"/>
      <c r="DH931" s="16"/>
      <c r="DI931" s="16"/>
      <c r="DJ931" s="16"/>
      <c r="DK931" s="16"/>
      <c r="DL931" s="16"/>
      <c r="DM931" s="16"/>
      <c r="DN931" s="16"/>
      <c r="DO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  <c r="CO932" s="16"/>
      <c r="CP932" s="16"/>
      <c r="CQ932" s="16"/>
      <c r="CR932" s="16"/>
      <c r="CS932" s="16"/>
      <c r="CT932" s="16"/>
      <c r="CU932" s="16"/>
      <c r="CV932" s="16"/>
      <c r="CW932" s="16"/>
      <c r="CX932" s="16"/>
      <c r="CY932" s="16"/>
      <c r="CZ932" s="16"/>
      <c r="DA932" s="16"/>
      <c r="DB932" s="16"/>
      <c r="DC932" s="16"/>
      <c r="DD932" s="16"/>
      <c r="DE932" s="16"/>
      <c r="DF932" s="16"/>
      <c r="DG932" s="16"/>
      <c r="DH932" s="16"/>
      <c r="DI932" s="16"/>
      <c r="DJ932" s="16"/>
      <c r="DK932" s="16"/>
      <c r="DL932" s="16"/>
      <c r="DM932" s="16"/>
      <c r="DN932" s="16"/>
      <c r="DO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  <c r="DK933" s="16"/>
      <c r="DL933" s="16"/>
      <c r="DM933" s="16"/>
      <c r="DN933" s="16"/>
      <c r="DO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  <c r="CO934" s="16"/>
      <c r="CP934" s="16"/>
      <c r="CQ934" s="16"/>
      <c r="CR934" s="16"/>
      <c r="CS934" s="16"/>
      <c r="CT934" s="16"/>
      <c r="CU934" s="16"/>
      <c r="CV934" s="16"/>
      <c r="CW934" s="16"/>
      <c r="CX934" s="16"/>
      <c r="CY934" s="16"/>
      <c r="CZ934" s="16"/>
      <c r="DA934" s="16"/>
      <c r="DB934" s="16"/>
      <c r="DC934" s="16"/>
      <c r="DD934" s="16"/>
      <c r="DE934" s="16"/>
      <c r="DF934" s="16"/>
      <c r="DG934" s="16"/>
      <c r="DH934" s="16"/>
      <c r="DI934" s="16"/>
      <c r="DJ934" s="16"/>
      <c r="DK934" s="16"/>
      <c r="DL934" s="16"/>
      <c r="DM934" s="16"/>
      <c r="DN934" s="16"/>
      <c r="DO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  <c r="CP935" s="16"/>
      <c r="CQ935" s="16"/>
      <c r="CR935" s="16"/>
      <c r="CS935" s="16"/>
      <c r="CT935" s="16"/>
      <c r="CU935" s="16"/>
      <c r="CV935" s="16"/>
      <c r="CW935" s="16"/>
      <c r="CX935" s="16"/>
      <c r="CY935" s="16"/>
      <c r="CZ935" s="16"/>
      <c r="DA935" s="16"/>
      <c r="DB935" s="16"/>
      <c r="DC935" s="16"/>
      <c r="DD935" s="16"/>
      <c r="DE935" s="16"/>
      <c r="DF935" s="16"/>
      <c r="DG935" s="16"/>
      <c r="DH935" s="16"/>
      <c r="DI935" s="16"/>
      <c r="DJ935" s="16"/>
      <c r="DK935" s="16"/>
      <c r="DL935" s="16"/>
      <c r="DM935" s="16"/>
      <c r="DN935" s="16"/>
      <c r="DO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  <c r="CO936" s="16"/>
      <c r="CP936" s="16"/>
      <c r="CQ936" s="16"/>
      <c r="CR936" s="16"/>
      <c r="CS936" s="16"/>
      <c r="CT936" s="16"/>
      <c r="CU936" s="16"/>
      <c r="CV936" s="16"/>
      <c r="CW936" s="16"/>
      <c r="CX936" s="16"/>
      <c r="CY936" s="16"/>
      <c r="CZ936" s="16"/>
      <c r="DA936" s="16"/>
      <c r="DB936" s="16"/>
      <c r="DC936" s="16"/>
      <c r="DD936" s="16"/>
      <c r="DE936" s="16"/>
      <c r="DF936" s="16"/>
      <c r="DG936" s="16"/>
      <c r="DH936" s="16"/>
      <c r="DI936" s="16"/>
      <c r="DJ936" s="16"/>
      <c r="DK936" s="16"/>
      <c r="DL936" s="16"/>
      <c r="DM936" s="16"/>
      <c r="DN936" s="16"/>
      <c r="DO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  <c r="CO937" s="16"/>
      <c r="CP937" s="16"/>
      <c r="CQ937" s="16"/>
      <c r="CR937" s="16"/>
      <c r="CS937" s="16"/>
      <c r="CT937" s="16"/>
      <c r="CU937" s="16"/>
      <c r="CV937" s="16"/>
      <c r="CW937" s="16"/>
      <c r="CX937" s="16"/>
      <c r="CY937" s="16"/>
      <c r="CZ937" s="16"/>
      <c r="DA937" s="16"/>
      <c r="DB937" s="16"/>
      <c r="DC937" s="16"/>
      <c r="DD937" s="16"/>
      <c r="DE937" s="16"/>
      <c r="DF937" s="16"/>
      <c r="DG937" s="16"/>
      <c r="DH937" s="16"/>
      <c r="DI937" s="16"/>
      <c r="DJ937" s="16"/>
      <c r="DK937" s="16"/>
      <c r="DL937" s="16"/>
      <c r="DM937" s="16"/>
      <c r="DN937" s="16"/>
      <c r="DO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  <c r="CP938" s="16"/>
      <c r="CQ938" s="16"/>
      <c r="CR938" s="16"/>
      <c r="CS938" s="16"/>
      <c r="CT938" s="16"/>
      <c r="CU938" s="16"/>
      <c r="CV938" s="16"/>
      <c r="CW938" s="16"/>
      <c r="CX938" s="16"/>
      <c r="CY938" s="16"/>
      <c r="CZ938" s="16"/>
      <c r="DA938" s="16"/>
      <c r="DB938" s="16"/>
      <c r="DC938" s="16"/>
      <c r="DD938" s="16"/>
      <c r="DE938" s="16"/>
      <c r="DF938" s="16"/>
      <c r="DG938" s="16"/>
      <c r="DH938" s="16"/>
      <c r="DI938" s="16"/>
      <c r="DJ938" s="16"/>
      <c r="DK938" s="16"/>
      <c r="DL938" s="16"/>
      <c r="DM938" s="16"/>
      <c r="DN938" s="16"/>
      <c r="DO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  <c r="CP939" s="16"/>
      <c r="CQ939" s="16"/>
      <c r="CR939" s="16"/>
      <c r="CS939" s="16"/>
      <c r="CT939" s="16"/>
      <c r="CU939" s="16"/>
      <c r="CV939" s="16"/>
      <c r="CW939" s="16"/>
      <c r="CX939" s="16"/>
      <c r="CY939" s="16"/>
      <c r="CZ939" s="16"/>
      <c r="DA939" s="16"/>
      <c r="DB939" s="16"/>
      <c r="DC939" s="16"/>
      <c r="DD939" s="16"/>
      <c r="DE939" s="16"/>
      <c r="DF939" s="16"/>
      <c r="DG939" s="16"/>
      <c r="DH939" s="16"/>
      <c r="DI939" s="16"/>
      <c r="DJ939" s="16"/>
      <c r="DK939" s="16"/>
      <c r="DL939" s="16"/>
      <c r="DM939" s="16"/>
      <c r="DN939" s="16"/>
      <c r="DO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  <c r="CP940" s="16"/>
      <c r="CQ940" s="16"/>
      <c r="CR940" s="16"/>
      <c r="CS940" s="16"/>
      <c r="CT940" s="16"/>
      <c r="CU940" s="16"/>
      <c r="CV940" s="16"/>
      <c r="CW940" s="16"/>
      <c r="CX940" s="16"/>
      <c r="CY940" s="16"/>
      <c r="CZ940" s="16"/>
      <c r="DA940" s="16"/>
      <c r="DB940" s="16"/>
      <c r="DC940" s="16"/>
      <c r="DD940" s="16"/>
      <c r="DE940" s="16"/>
      <c r="DF940" s="16"/>
      <c r="DG940" s="16"/>
      <c r="DH940" s="16"/>
      <c r="DI940" s="16"/>
      <c r="DJ940" s="16"/>
      <c r="DK940" s="16"/>
      <c r="DL940" s="16"/>
      <c r="DM940" s="16"/>
      <c r="DN940" s="16"/>
      <c r="DO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  <c r="CP941" s="16"/>
      <c r="CQ941" s="16"/>
      <c r="CR941" s="16"/>
      <c r="CS941" s="16"/>
      <c r="CT941" s="16"/>
      <c r="CU941" s="16"/>
      <c r="CV941" s="16"/>
      <c r="CW941" s="16"/>
      <c r="CX941" s="16"/>
      <c r="CY941" s="16"/>
      <c r="CZ941" s="16"/>
      <c r="DA941" s="16"/>
      <c r="DB941" s="16"/>
      <c r="DC941" s="16"/>
      <c r="DD941" s="16"/>
      <c r="DE941" s="16"/>
      <c r="DF941" s="16"/>
      <c r="DG941" s="16"/>
      <c r="DH941" s="16"/>
      <c r="DI941" s="16"/>
      <c r="DJ941" s="16"/>
      <c r="DK941" s="16"/>
      <c r="DL941" s="16"/>
      <c r="DM941" s="16"/>
      <c r="DN941" s="16"/>
      <c r="DO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  <c r="CP942" s="16"/>
      <c r="CQ942" s="16"/>
      <c r="CR942" s="16"/>
      <c r="CS942" s="16"/>
      <c r="CT942" s="16"/>
      <c r="CU942" s="16"/>
      <c r="CV942" s="16"/>
      <c r="CW942" s="16"/>
      <c r="CX942" s="16"/>
      <c r="CY942" s="16"/>
      <c r="CZ942" s="16"/>
      <c r="DA942" s="16"/>
      <c r="DB942" s="16"/>
      <c r="DC942" s="16"/>
      <c r="DD942" s="16"/>
      <c r="DE942" s="16"/>
      <c r="DF942" s="16"/>
      <c r="DG942" s="16"/>
      <c r="DH942" s="16"/>
      <c r="DI942" s="16"/>
      <c r="DJ942" s="16"/>
      <c r="DK942" s="16"/>
      <c r="DL942" s="16"/>
      <c r="DM942" s="16"/>
      <c r="DN942" s="16"/>
      <c r="DO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  <c r="CO943" s="16"/>
      <c r="CP943" s="16"/>
      <c r="CQ943" s="16"/>
      <c r="CR943" s="16"/>
      <c r="CS943" s="16"/>
      <c r="CT943" s="16"/>
      <c r="CU943" s="16"/>
      <c r="CV943" s="16"/>
      <c r="CW943" s="16"/>
      <c r="CX943" s="16"/>
      <c r="CY943" s="16"/>
      <c r="CZ943" s="16"/>
      <c r="DA943" s="16"/>
      <c r="DB943" s="16"/>
      <c r="DC943" s="16"/>
      <c r="DD943" s="16"/>
      <c r="DE943" s="16"/>
      <c r="DF943" s="16"/>
      <c r="DG943" s="16"/>
      <c r="DH943" s="16"/>
      <c r="DI943" s="16"/>
      <c r="DJ943" s="16"/>
      <c r="DK943" s="16"/>
      <c r="DL943" s="16"/>
      <c r="DM943" s="16"/>
      <c r="DN943" s="16"/>
      <c r="DO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  <c r="CP944" s="16"/>
      <c r="CQ944" s="16"/>
      <c r="CR944" s="16"/>
      <c r="CS944" s="16"/>
      <c r="CT944" s="16"/>
      <c r="CU944" s="16"/>
      <c r="CV944" s="16"/>
      <c r="CW944" s="16"/>
      <c r="CX944" s="16"/>
      <c r="CY944" s="16"/>
      <c r="CZ944" s="16"/>
      <c r="DA944" s="16"/>
      <c r="DB944" s="16"/>
      <c r="DC944" s="16"/>
      <c r="DD944" s="16"/>
      <c r="DE944" s="16"/>
      <c r="DF944" s="16"/>
      <c r="DG944" s="16"/>
      <c r="DH944" s="16"/>
      <c r="DI944" s="16"/>
      <c r="DJ944" s="16"/>
      <c r="DK944" s="16"/>
      <c r="DL944" s="16"/>
      <c r="DM944" s="16"/>
      <c r="DN944" s="16"/>
      <c r="DO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  <c r="CP945" s="16"/>
      <c r="CQ945" s="16"/>
      <c r="CR945" s="16"/>
      <c r="CS945" s="16"/>
      <c r="CT945" s="16"/>
      <c r="CU945" s="16"/>
      <c r="CV945" s="16"/>
      <c r="CW945" s="16"/>
      <c r="CX945" s="16"/>
      <c r="CY945" s="16"/>
      <c r="CZ945" s="16"/>
      <c r="DA945" s="16"/>
      <c r="DB945" s="16"/>
      <c r="DC945" s="16"/>
      <c r="DD945" s="16"/>
      <c r="DE945" s="16"/>
      <c r="DF945" s="16"/>
      <c r="DG945" s="16"/>
      <c r="DH945" s="16"/>
      <c r="DI945" s="16"/>
      <c r="DJ945" s="16"/>
      <c r="DK945" s="16"/>
      <c r="DL945" s="16"/>
      <c r="DM945" s="16"/>
      <c r="DN945" s="16"/>
      <c r="DO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  <c r="CP946" s="16"/>
      <c r="CQ946" s="16"/>
      <c r="CR946" s="16"/>
      <c r="CS946" s="16"/>
      <c r="CT946" s="16"/>
      <c r="CU946" s="16"/>
      <c r="CV946" s="16"/>
      <c r="CW946" s="16"/>
      <c r="CX946" s="16"/>
      <c r="CY946" s="16"/>
      <c r="CZ946" s="16"/>
      <c r="DA946" s="16"/>
      <c r="DB946" s="16"/>
      <c r="DC946" s="16"/>
      <c r="DD946" s="16"/>
      <c r="DE946" s="16"/>
      <c r="DF946" s="16"/>
      <c r="DG946" s="16"/>
      <c r="DH946" s="16"/>
      <c r="DI946" s="16"/>
      <c r="DJ946" s="16"/>
      <c r="DK946" s="16"/>
      <c r="DL946" s="16"/>
      <c r="DM946" s="16"/>
      <c r="DN946" s="16"/>
      <c r="DO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  <c r="CP947" s="16"/>
      <c r="CQ947" s="16"/>
      <c r="CR947" s="16"/>
      <c r="CS947" s="16"/>
      <c r="CT947" s="16"/>
      <c r="CU947" s="16"/>
      <c r="CV947" s="16"/>
      <c r="CW947" s="16"/>
      <c r="CX947" s="16"/>
      <c r="CY947" s="16"/>
      <c r="CZ947" s="16"/>
      <c r="DA947" s="16"/>
      <c r="DB947" s="16"/>
      <c r="DC947" s="16"/>
      <c r="DD947" s="16"/>
      <c r="DE947" s="16"/>
      <c r="DF947" s="16"/>
      <c r="DG947" s="16"/>
      <c r="DH947" s="16"/>
      <c r="DI947" s="16"/>
      <c r="DJ947" s="16"/>
      <c r="DK947" s="16"/>
      <c r="DL947" s="16"/>
      <c r="DM947" s="16"/>
      <c r="DN947" s="16"/>
      <c r="DO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  <c r="CP948" s="16"/>
      <c r="CQ948" s="16"/>
      <c r="CR948" s="16"/>
      <c r="CS948" s="16"/>
      <c r="CT948" s="16"/>
      <c r="CU948" s="16"/>
      <c r="CV948" s="16"/>
      <c r="CW948" s="16"/>
      <c r="CX948" s="16"/>
      <c r="CY948" s="16"/>
      <c r="CZ948" s="16"/>
      <c r="DA948" s="16"/>
      <c r="DB948" s="16"/>
      <c r="DC948" s="16"/>
      <c r="DD948" s="16"/>
      <c r="DE948" s="16"/>
      <c r="DF948" s="16"/>
      <c r="DG948" s="16"/>
      <c r="DH948" s="16"/>
      <c r="DI948" s="16"/>
      <c r="DJ948" s="16"/>
      <c r="DK948" s="16"/>
      <c r="DL948" s="16"/>
      <c r="DM948" s="16"/>
      <c r="DN948" s="16"/>
      <c r="DO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  <c r="CP949" s="16"/>
      <c r="CQ949" s="16"/>
      <c r="CR949" s="16"/>
      <c r="CS949" s="16"/>
      <c r="CT949" s="16"/>
      <c r="CU949" s="16"/>
      <c r="CV949" s="16"/>
      <c r="CW949" s="16"/>
      <c r="CX949" s="16"/>
      <c r="CY949" s="16"/>
      <c r="CZ949" s="16"/>
      <c r="DA949" s="16"/>
      <c r="DB949" s="16"/>
      <c r="DC949" s="16"/>
      <c r="DD949" s="16"/>
      <c r="DE949" s="16"/>
      <c r="DF949" s="16"/>
      <c r="DG949" s="16"/>
      <c r="DH949" s="16"/>
      <c r="DI949" s="16"/>
      <c r="DJ949" s="16"/>
      <c r="DK949" s="16"/>
      <c r="DL949" s="16"/>
      <c r="DM949" s="16"/>
      <c r="DN949" s="16"/>
      <c r="DO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  <c r="CP950" s="16"/>
      <c r="CQ950" s="16"/>
      <c r="CR950" s="16"/>
      <c r="CS950" s="16"/>
      <c r="CT950" s="16"/>
      <c r="CU950" s="16"/>
      <c r="CV950" s="16"/>
      <c r="CW950" s="16"/>
      <c r="CX950" s="16"/>
      <c r="CY950" s="16"/>
      <c r="CZ950" s="16"/>
      <c r="DA950" s="16"/>
      <c r="DB950" s="16"/>
      <c r="DC950" s="16"/>
      <c r="DD950" s="16"/>
      <c r="DE950" s="16"/>
      <c r="DF950" s="16"/>
      <c r="DG950" s="16"/>
      <c r="DH950" s="16"/>
      <c r="DI950" s="16"/>
      <c r="DJ950" s="16"/>
      <c r="DK950" s="16"/>
      <c r="DL950" s="16"/>
      <c r="DM950" s="16"/>
      <c r="DN950" s="16"/>
      <c r="DO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  <c r="CP951" s="16"/>
      <c r="CQ951" s="16"/>
      <c r="CR951" s="16"/>
      <c r="CS951" s="16"/>
      <c r="CT951" s="16"/>
      <c r="CU951" s="16"/>
      <c r="CV951" s="16"/>
      <c r="CW951" s="16"/>
      <c r="CX951" s="16"/>
      <c r="CY951" s="16"/>
      <c r="CZ951" s="16"/>
      <c r="DA951" s="16"/>
      <c r="DB951" s="16"/>
      <c r="DC951" s="16"/>
      <c r="DD951" s="16"/>
      <c r="DE951" s="16"/>
      <c r="DF951" s="16"/>
      <c r="DG951" s="16"/>
      <c r="DH951" s="16"/>
      <c r="DI951" s="16"/>
      <c r="DJ951" s="16"/>
      <c r="DK951" s="16"/>
      <c r="DL951" s="16"/>
      <c r="DM951" s="16"/>
      <c r="DN951" s="16"/>
      <c r="DO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  <c r="CP952" s="16"/>
      <c r="CQ952" s="16"/>
      <c r="CR952" s="16"/>
      <c r="CS952" s="16"/>
      <c r="CT952" s="16"/>
      <c r="CU952" s="16"/>
      <c r="CV952" s="16"/>
      <c r="CW952" s="16"/>
      <c r="CX952" s="16"/>
      <c r="CY952" s="16"/>
      <c r="CZ952" s="16"/>
      <c r="DA952" s="16"/>
      <c r="DB952" s="16"/>
      <c r="DC952" s="16"/>
      <c r="DD952" s="16"/>
      <c r="DE952" s="16"/>
      <c r="DF952" s="16"/>
      <c r="DG952" s="16"/>
      <c r="DH952" s="16"/>
      <c r="DI952" s="16"/>
      <c r="DJ952" s="16"/>
      <c r="DK952" s="16"/>
      <c r="DL952" s="16"/>
      <c r="DM952" s="16"/>
      <c r="DN952" s="16"/>
      <c r="DO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  <c r="CP953" s="16"/>
      <c r="CQ953" s="16"/>
      <c r="CR953" s="16"/>
      <c r="CS953" s="16"/>
      <c r="CT953" s="16"/>
      <c r="CU953" s="16"/>
      <c r="CV953" s="16"/>
      <c r="CW953" s="16"/>
      <c r="CX953" s="16"/>
      <c r="CY953" s="16"/>
      <c r="CZ953" s="16"/>
      <c r="DA953" s="16"/>
      <c r="DB953" s="16"/>
      <c r="DC953" s="16"/>
      <c r="DD953" s="16"/>
      <c r="DE953" s="16"/>
      <c r="DF953" s="16"/>
      <c r="DG953" s="16"/>
      <c r="DH953" s="16"/>
      <c r="DI953" s="16"/>
      <c r="DJ953" s="16"/>
      <c r="DK953" s="16"/>
      <c r="DL953" s="16"/>
      <c r="DM953" s="16"/>
      <c r="DN953" s="16"/>
      <c r="DO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  <c r="CP954" s="16"/>
      <c r="CQ954" s="16"/>
      <c r="CR954" s="16"/>
      <c r="CS954" s="16"/>
      <c r="CT954" s="16"/>
      <c r="CU954" s="16"/>
      <c r="CV954" s="16"/>
      <c r="CW954" s="16"/>
      <c r="CX954" s="16"/>
      <c r="CY954" s="16"/>
      <c r="CZ954" s="16"/>
      <c r="DA954" s="16"/>
      <c r="DB954" s="16"/>
      <c r="DC954" s="16"/>
      <c r="DD954" s="16"/>
      <c r="DE954" s="16"/>
      <c r="DF954" s="16"/>
      <c r="DG954" s="16"/>
      <c r="DH954" s="16"/>
      <c r="DI954" s="16"/>
      <c r="DJ954" s="16"/>
      <c r="DK954" s="16"/>
      <c r="DL954" s="16"/>
      <c r="DM954" s="16"/>
      <c r="DN954" s="16"/>
      <c r="DO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  <c r="CP955" s="16"/>
      <c r="CQ955" s="16"/>
      <c r="CR955" s="16"/>
      <c r="CS955" s="16"/>
      <c r="CT955" s="16"/>
      <c r="CU955" s="16"/>
      <c r="CV955" s="16"/>
      <c r="CW955" s="16"/>
      <c r="CX955" s="16"/>
      <c r="CY955" s="16"/>
      <c r="CZ955" s="16"/>
      <c r="DA955" s="16"/>
      <c r="DB955" s="16"/>
      <c r="DC955" s="16"/>
      <c r="DD955" s="16"/>
      <c r="DE955" s="16"/>
      <c r="DF955" s="16"/>
      <c r="DG955" s="16"/>
      <c r="DH955" s="16"/>
      <c r="DI955" s="16"/>
      <c r="DJ955" s="16"/>
      <c r="DK955" s="16"/>
      <c r="DL955" s="16"/>
      <c r="DM955" s="16"/>
      <c r="DN955" s="16"/>
      <c r="DO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  <c r="CP956" s="16"/>
      <c r="CQ956" s="16"/>
      <c r="CR956" s="16"/>
      <c r="CS956" s="16"/>
      <c r="CT956" s="16"/>
      <c r="CU956" s="16"/>
      <c r="CV956" s="16"/>
      <c r="CW956" s="16"/>
      <c r="CX956" s="16"/>
      <c r="CY956" s="16"/>
      <c r="CZ956" s="16"/>
      <c r="DA956" s="16"/>
      <c r="DB956" s="16"/>
      <c r="DC956" s="16"/>
      <c r="DD956" s="16"/>
      <c r="DE956" s="16"/>
      <c r="DF956" s="16"/>
      <c r="DG956" s="16"/>
      <c r="DH956" s="16"/>
      <c r="DI956" s="16"/>
      <c r="DJ956" s="16"/>
      <c r="DK956" s="16"/>
      <c r="DL956" s="16"/>
      <c r="DM956" s="16"/>
      <c r="DN956" s="16"/>
      <c r="DO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  <c r="CO957" s="16"/>
      <c r="CP957" s="16"/>
      <c r="CQ957" s="16"/>
      <c r="CR957" s="16"/>
      <c r="CS957" s="16"/>
      <c r="CT957" s="16"/>
      <c r="CU957" s="16"/>
      <c r="CV957" s="16"/>
      <c r="CW957" s="16"/>
      <c r="CX957" s="16"/>
      <c r="CY957" s="16"/>
      <c r="CZ957" s="16"/>
      <c r="DA957" s="16"/>
      <c r="DB957" s="16"/>
      <c r="DC957" s="16"/>
      <c r="DD957" s="16"/>
      <c r="DE957" s="16"/>
      <c r="DF957" s="16"/>
      <c r="DG957" s="16"/>
      <c r="DH957" s="16"/>
      <c r="DI957" s="16"/>
      <c r="DJ957" s="16"/>
      <c r="DK957" s="16"/>
      <c r="DL957" s="16"/>
      <c r="DM957" s="16"/>
      <c r="DN957" s="16"/>
      <c r="DO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  <c r="CP958" s="16"/>
      <c r="CQ958" s="16"/>
      <c r="CR958" s="16"/>
      <c r="CS958" s="16"/>
      <c r="CT958" s="16"/>
      <c r="CU958" s="16"/>
      <c r="CV958" s="16"/>
      <c r="CW958" s="16"/>
      <c r="CX958" s="16"/>
      <c r="CY958" s="16"/>
      <c r="CZ958" s="16"/>
      <c r="DA958" s="16"/>
      <c r="DB958" s="16"/>
      <c r="DC958" s="16"/>
      <c r="DD958" s="16"/>
      <c r="DE958" s="16"/>
      <c r="DF958" s="16"/>
      <c r="DG958" s="16"/>
      <c r="DH958" s="16"/>
      <c r="DI958" s="16"/>
      <c r="DJ958" s="16"/>
      <c r="DK958" s="16"/>
      <c r="DL958" s="16"/>
      <c r="DM958" s="16"/>
      <c r="DN958" s="16"/>
      <c r="DO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  <c r="CP959" s="16"/>
      <c r="CQ959" s="16"/>
      <c r="CR959" s="16"/>
      <c r="CS959" s="16"/>
      <c r="CT959" s="16"/>
      <c r="CU959" s="16"/>
      <c r="CV959" s="16"/>
      <c r="CW959" s="16"/>
      <c r="CX959" s="16"/>
      <c r="CY959" s="16"/>
      <c r="CZ959" s="16"/>
      <c r="DA959" s="16"/>
      <c r="DB959" s="16"/>
      <c r="DC959" s="16"/>
      <c r="DD959" s="16"/>
      <c r="DE959" s="16"/>
      <c r="DF959" s="16"/>
      <c r="DG959" s="16"/>
      <c r="DH959" s="16"/>
      <c r="DI959" s="16"/>
      <c r="DJ959" s="16"/>
      <c r="DK959" s="16"/>
      <c r="DL959" s="16"/>
      <c r="DM959" s="16"/>
      <c r="DN959" s="16"/>
      <c r="DO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  <c r="CE960" s="16"/>
      <c r="CF960" s="16"/>
      <c r="CG960" s="16"/>
      <c r="CH960" s="16"/>
      <c r="CI960" s="16"/>
      <c r="CJ960" s="16"/>
      <c r="CK960" s="16"/>
      <c r="CL960" s="16"/>
      <c r="CM960" s="16"/>
      <c r="CN960" s="16"/>
      <c r="CO960" s="16"/>
      <c r="CP960" s="16"/>
      <c r="CQ960" s="16"/>
      <c r="CR960" s="16"/>
      <c r="CS960" s="16"/>
      <c r="CT960" s="16"/>
      <c r="CU960" s="16"/>
      <c r="CV960" s="16"/>
      <c r="CW960" s="16"/>
      <c r="CX960" s="16"/>
      <c r="CY960" s="16"/>
      <c r="CZ960" s="16"/>
      <c r="DA960" s="16"/>
      <c r="DB960" s="16"/>
      <c r="DC960" s="16"/>
      <c r="DD960" s="16"/>
      <c r="DE960" s="16"/>
      <c r="DF960" s="16"/>
      <c r="DG960" s="16"/>
      <c r="DH960" s="16"/>
      <c r="DI960" s="16"/>
      <c r="DJ960" s="16"/>
      <c r="DK960" s="16"/>
      <c r="DL960" s="16"/>
      <c r="DM960" s="16"/>
      <c r="DN960" s="16"/>
      <c r="DO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  <c r="CE961" s="16"/>
      <c r="CF961" s="16"/>
      <c r="CG961" s="16"/>
      <c r="CH961" s="16"/>
      <c r="CI961" s="16"/>
      <c r="CJ961" s="16"/>
      <c r="CK961" s="16"/>
      <c r="CL961" s="16"/>
      <c r="CM961" s="16"/>
      <c r="CN961" s="16"/>
      <c r="CO961" s="16"/>
      <c r="CP961" s="16"/>
      <c r="CQ961" s="16"/>
      <c r="CR961" s="16"/>
      <c r="CS961" s="16"/>
      <c r="CT961" s="16"/>
      <c r="CU961" s="16"/>
      <c r="CV961" s="16"/>
      <c r="CW961" s="16"/>
      <c r="CX961" s="16"/>
      <c r="CY961" s="16"/>
      <c r="CZ961" s="16"/>
      <c r="DA961" s="16"/>
      <c r="DB961" s="16"/>
      <c r="DC961" s="16"/>
      <c r="DD961" s="16"/>
      <c r="DE961" s="16"/>
      <c r="DF961" s="16"/>
      <c r="DG961" s="16"/>
      <c r="DH961" s="16"/>
      <c r="DI961" s="16"/>
      <c r="DJ961" s="16"/>
      <c r="DK961" s="16"/>
      <c r="DL961" s="16"/>
      <c r="DM961" s="16"/>
      <c r="DN961" s="16"/>
      <c r="DO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  <c r="CE962" s="16"/>
      <c r="CF962" s="16"/>
      <c r="CG962" s="16"/>
      <c r="CH962" s="16"/>
      <c r="CI962" s="16"/>
      <c r="CJ962" s="16"/>
      <c r="CK962" s="16"/>
      <c r="CL962" s="16"/>
      <c r="CM962" s="16"/>
      <c r="CN962" s="16"/>
      <c r="CO962" s="16"/>
      <c r="CP962" s="16"/>
      <c r="CQ962" s="16"/>
      <c r="CR962" s="16"/>
      <c r="CS962" s="16"/>
      <c r="CT962" s="16"/>
      <c r="CU962" s="16"/>
      <c r="CV962" s="16"/>
      <c r="CW962" s="16"/>
      <c r="CX962" s="16"/>
      <c r="CY962" s="16"/>
      <c r="CZ962" s="16"/>
      <c r="DA962" s="16"/>
      <c r="DB962" s="16"/>
      <c r="DC962" s="16"/>
      <c r="DD962" s="16"/>
      <c r="DE962" s="16"/>
      <c r="DF962" s="16"/>
      <c r="DG962" s="16"/>
      <c r="DH962" s="16"/>
      <c r="DI962" s="16"/>
      <c r="DJ962" s="16"/>
      <c r="DK962" s="16"/>
      <c r="DL962" s="16"/>
      <c r="DM962" s="16"/>
      <c r="DN962" s="16"/>
      <c r="DO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  <c r="CE963" s="16"/>
      <c r="CF963" s="16"/>
      <c r="CG963" s="16"/>
      <c r="CH963" s="16"/>
      <c r="CI963" s="16"/>
      <c r="CJ963" s="16"/>
      <c r="CK963" s="16"/>
      <c r="CL963" s="16"/>
      <c r="CM963" s="16"/>
      <c r="CN963" s="16"/>
      <c r="CO963" s="16"/>
      <c r="CP963" s="16"/>
      <c r="CQ963" s="16"/>
      <c r="CR963" s="16"/>
      <c r="CS963" s="16"/>
      <c r="CT963" s="16"/>
      <c r="CU963" s="16"/>
      <c r="CV963" s="16"/>
      <c r="CW963" s="16"/>
      <c r="CX963" s="16"/>
      <c r="CY963" s="16"/>
      <c r="CZ963" s="16"/>
      <c r="DA963" s="16"/>
      <c r="DB963" s="16"/>
      <c r="DC963" s="16"/>
      <c r="DD963" s="16"/>
      <c r="DE963" s="16"/>
      <c r="DF963" s="16"/>
      <c r="DG963" s="16"/>
      <c r="DH963" s="16"/>
      <c r="DI963" s="16"/>
      <c r="DJ963" s="16"/>
      <c r="DK963" s="16"/>
      <c r="DL963" s="16"/>
      <c r="DM963" s="16"/>
      <c r="DN963" s="16"/>
      <c r="DO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  <c r="CE964" s="16"/>
      <c r="CF964" s="16"/>
      <c r="CG964" s="16"/>
      <c r="CH964" s="16"/>
      <c r="CI964" s="16"/>
      <c r="CJ964" s="16"/>
      <c r="CK964" s="16"/>
      <c r="CL964" s="16"/>
      <c r="CM964" s="16"/>
      <c r="CN964" s="16"/>
      <c r="CO964" s="16"/>
      <c r="CP964" s="16"/>
      <c r="CQ964" s="16"/>
      <c r="CR964" s="16"/>
      <c r="CS964" s="16"/>
      <c r="CT964" s="16"/>
      <c r="CU964" s="16"/>
      <c r="CV964" s="16"/>
      <c r="CW964" s="16"/>
      <c r="CX964" s="16"/>
      <c r="CY964" s="16"/>
      <c r="CZ964" s="16"/>
      <c r="DA964" s="16"/>
      <c r="DB964" s="16"/>
      <c r="DC964" s="16"/>
      <c r="DD964" s="16"/>
      <c r="DE964" s="16"/>
      <c r="DF964" s="16"/>
      <c r="DG964" s="16"/>
      <c r="DH964" s="16"/>
      <c r="DI964" s="16"/>
      <c r="DJ964" s="16"/>
      <c r="DK964" s="16"/>
      <c r="DL964" s="16"/>
      <c r="DM964" s="16"/>
      <c r="DN964" s="16"/>
      <c r="DO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  <c r="CE965" s="16"/>
      <c r="CF965" s="16"/>
      <c r="CG965" s="16"/>
      <c r="CH965" s="16"/>
      <c r="CI965" s="16"/>
      <c r="CJ965" s="16"/>
      <c r="CK965" s="16"/>
      <c r="CL965" s="16"/>
      <c r="CM965" s="16"/>
      <c r="CN965" s="16"/>
      <c r="CO965" s="16"/>
      <c r="CP965" s="16"/>
      <c r="CQ965" s="16"/>
      <c r="CR965" s="16"/>
      <c r="CS965" s="16"/>
      <c r="CT965" s="16"/>
      <c r="CU965" s="16"/>
      <c r="CV965" s="16"/>
      <c r="CW965" s="16"/>
      <c r="CX965" s="16"/>
      <c r="CY965" s="16"/>
      <c r="CZ965" s="16"/>
      <c r="DA965" s="16"/>
      <c r="DB965" s="16"/>
      <c r="DC965" s="16"/>
      <c r="DD965" s="16"/>
      <c r="DE965" s="16"/>
      <c r="DF965" s="16"/>
      <c r="DG965" s="16"/>
      <c r="DH965" s="16"/>
      <c r="DI965" s="16"/>
      <c r="DJ965" s="16"/>
      <c r="DK965" s="16"/>
      <c r="DL965" s="16"/>
      <c r="DM965" s="16"/>
      <c r="DN965" s="16"/>
      <c r="DO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  <c r="CE966" s="16"/>
      <c r="CF966" s="16"/>
      <c r="CG966" s="16"/>
      <c r="CH966" s="16"/>
      <c r="CI966" s="16"/>
      <c r="CJ966" s="16"/>
      <c r="CK966" s="16"/>
      <c r="CL966" s="16"/>
      <c r="CM966" s="16"/>
      <c r="CN966" s="16"/>
      <c r="CO966" s="16"/>
      <c r="CP966" s="16"/>
      <c r="CQ966" s="16"/>
      <c r="CR966" s="16"/>
      <c r="CS966" s="16"/>
      <c r="CT966" s="16"/>
      <c r="CU966" s="16"/>
      <c r="CV966" s="16"/>
      <c r="CW966" s="16"/>
      <c r="CX966" s="16"/>
      <c r="CY966" s="16"/>
      <c r="CZ966" s="16"/>
      <c r="DA966" s="16"/>
      <c r="DB966" s="16"/>
      <c r="DC966" s="16"/>
      <c r="DD966" s="16"/>
      <c r="DE966" s="16"/>
      <c r="DF966" s="16"/>
      <c r="DG966" s="16"/>
      <c r="DH966" s="16"/>
      <c r="DI966" s="16"/>
      <c r="DJ966" s="16"/>
      <c r="DK966" s="16"/>
      <c r="DL966" s="16"/>
      <c r="DM966" s="16"/>
      <c r="DN966" s="16"/>
      <c r="DO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  <c r="CH967" s="16"/>
      <c r="CI967" s="16"/>
      <c r="CJ967" s="16"/>
      <c r="CK967" s="16"/>
      <c r="CL967" s="16"/>
      <c r="CM967" s="16"/>
      <c r="CN967" s="16"/>
      <c r="CO967" s="16"/>
      <c r="CP967" s="16"/>
      <c r="CQ967" s="16"/>
      <c r="CR967" s="16"/>
      <c r="CS967" s="16"/>
      <c r="CT967" s="16"/>
      <c r="CU967" s="16"/>
      <c r="CV967" s="16"/>
      <c r="CW967" s="16"/>
      <c r="CX967" s="16"/>
      <c r="CY967" s="16"/>
      <c r="CZ967" s="16"/>
      <c r="DA967" s="16"/>
      <c r="DB967" s="16"/>
      <c r="DC967" s="16"/>
      <c r="DD967" s="16"/>
      <c r="DE967" s="16"/>
      <c r="DF967" s="16"/>
      <c r="DG967" s="16"/>
      <c r="DH967" s="16"/>
      <c r="DI967" s="16"/>
      <c r="DJ967" s="16"/>
      <c r="DK967" s="16"/>
      <c r="DL967" s="16"/>
      <c r="DM967" s="16"/>
      <c r="DN967" s="16"/>
      <c r="DO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  <c r="CH968" s="16"/>
      <c r="CI968" s="16"/>
      <c r="CJ968" s="16"/>
      <c r="CK968" s="16"/>
      <c r="CL968" s="16"/>
      <c r="CM968" s="16"/>
      <c r="CN968" s="16"/>
      <c r="CO968" s="16"/>
      <c r="CP968" s="16"/>
      <c r="CQ968" s="16"/>
      <c r="CR968" s="16"/>
      <c r="CS968" s="16"/>
      <c r="CT968" s="16"/>
      <c r="CU968" s="16"/>
      <c r="CV968" s="16"/>
      <c r="CW968" s="16"/>
      <c r="CX968" s="16"/>
      <c r="CY968" s="16"/>
      <c r="CZ968" s="16"/>
      <c r="DA968" s="16"/>
      <c r="DB968" s="16"/>
      <c r="DC968" s="16"/>
      <c r="DD968" s="16"/>
      <c r="DE968" s="16"/>
      <c r="DF968" s="16"/>
      <c r="DG968" s="16"/>
      <c r="DH968" s="16"/>
      <c r="DI968" s="16"/>
      <c r="DJ968" s="16"/>
      <c r="DK968" s="16"/>
      <c r="DL968" s="16"/>
      <c r="DM968" s="16"/>
      <c r="DN968" s="16"/>
      <c r="DO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  <c r="CE969" s="16"/>
      <c r="CF969" s="16"/>
      <c r="CG969" s="16"/>
      <c r="CH969" s="16"/>
      <c r="CI969" s="16"/>
      <c r="CJ969" s="16"/>
      <c r="CK969" s="16"/>
      <c r="CL969" s="16"/>
      <c r="CM969" s="16"/>
      <c r="CN969" s="16"/>
      <c r="CO969" s="16"/>
      <c r="CP969" s="16"/>
      <c r="CQ969" s="16"/>
      <c r="CR969" s="16"/>
      <c r="CS969" s="16"/>
      <c r="CT969" s="16"/>
      <c r="CU969" s="16"/>
      <c r="CV969" s="16"/>
      <c r="CW969" s="16"/>
      <c r="CX969" s="16"/>
      <c r="CY969" s="16"/>
      <c r="CZ969" s="16"/>
      <c r="DA969" s="16"/>
      <c r="DB969" s="16"/>
      <c r="DC969" s="16"/>
      <c r="DD969" s="16"/>
      <c r="DE969" s="16"/>
      <c r="DF969" s="16"/>
      <c r="DG969" s="16"/>
      <c r="DH969" s="16"/>
      <c r="DI969" s="16"/>
      <c r="DJ969" s="16"/>
      <c r="DK969" s="16"/>
      <c r="DL969" s="16"/>
      <c r="DM969" s="16"/>
      <c r="DN969" s="16"/>
      <c r="DO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  <c r="CE970" s="16"/>
      <c r="CF970" s="16"/>
      <c r="CG970" s="16"/>
      <c r="CH970" s="16"/>
      <c r="CI970" s="16"/>
      <c r="CJ970" s="16"/>
      <c r="CK970" s="16"/>
      <c r="CL970" s="16"/>
      <c r="CM970" s="16"/>
      <c r="CN970" s="16"/>
      <c r="CO970" s="16"/>
      <c r="CP970" s="16"/>
      <c r="CQ970" s="16"/>
      <c r="CR970" s="16"/>
      <c r="CS970" s="16"/>
      <c r="CT970" s="16"/>
      <c r="CU970" s="16"/>
      <c r="CV970" s="16"/>
      <c r="CW970" s="16"/>
      <c r="CX970" s="16"/>
      <c r="CY970" s="16"/>
      <c r="CZ970" s="16"/>
      <c r="DA970" s="16"/>
      <c r="DB970" s="16"/>
      <c r="DC970" s="16"/>
      <c r="DD970" s="16"/>
      <c r="DE970" s="16"/>
      <c r="DF970" s="16"/>
      <c r="DG970" s="16"/>
      <c r="DH970" s="16"/>
      <c r="DI970" s="16"/>
      <c r="DJ970" s="16"/>
      <c r="DK970" s="16"/>
      <c r="DL970" s="16"/>
      <c r="DM970" s="16"/>
      <c r="DN970" s="16"/>
      <c r="DO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  <c r="CE971" s="16"/>
      <c r="CF971" s="16"/>
      <c r="CG971" s="16"/>
      <c r="CH971" s="16"/>
      <c r="CI971" s="16"/>
      <c r="CJ971" s="16"/>
      <c r="CK971" s="16"/>
      <c r="CL971" s="16"/>
      <c r="CM971" s="16"/>
      <c r="CN971" s="16"/>
      <c r="CO971" s="16"/>
      <c r="CP971" s="16"/>
      <c r="CQ971" s="16"/>
      <c r="CR971" s="16"/>
      <c r="CS971" s="16"/>
      <c r="CT971" s="16"/>
      <c r="CU971" s="16"/>
      <c r="CV971" s="16"/>
      <c r="CW971" s="16"/>
      <c r="CX971" s="16"/>
      <c r="CY971" s="16"/>
      <c r="CZ971" s="16"/>
      <c r="DA971" s="16"/>
      <c r="DB971" s="16"/>
      <c r="DC971" s="16"/>
      <c r="DD971" s="16"/>
      <c r="DE971" s="16"/>
      <c r="DF971" s="16"/>
      <c r="DG971" s="16"/>
      <c r="DH971" s="16"/>
      <c r="DI971" s="16"/>
      <c r="DJ971" s="16"/>
      <c r="DK971" s="16"/>
      <c r="DL971" s="16"/>
      <c r="DM971" s="16"/>
      <c r="DN971" s="16"/>
      <c r="DO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  <c r="CE972" s="16"/>
      <c r="CF972" s="16"/>
      <c r="CG972" s="16"/>
      <c r="CH972" s="16"/>
      <c r="CI972" s="16"/>
      <c r="CJ972" s="16"/>
      <c r="CK972" s="16"/>
      <c r="CL972" s="16"/>
      <c r="CM972" s="16"/>
      <c r="CN972" s="16"/>
      <c r="CO972" s="16"/>
      <c r="CP972" s="16"/>
      <c r="CQ972" s="16"/>
      <c r="CR972" s="16"/>
      <c r="CS972" s="16"/>
      <c r="CT972" s="16"/>
      <c r="CU972" s="16"/>
      <c r="CV972" s="16"/>
      <c r="CW972" s="16"/>
      <c r="CX972" s="16"/>
      <c r="CY972" s="16"/>
      <c r="CZ972" s="16"/>
      <c r="DA972" s="16"/>
      <c r="DB972" s="16"/>
      <c r="DC972" s="16"/>
      <c r="DD972" s="16"/>
      <c r="DE972" s="16"/>
      <c r="DF972" s="16"/>
      <c r="DG972" s="16"/>
      <c r="DH972" s="16"/>
      <c r="DI972" s="16"/>
      <c r="DJ972" s="16"/>
      <c r="DK972" s="16"/>
      <c r="DL972" s="16"/>
      <c r="DM972" s="16"/>
      <c r="DN972" s="16"/>
      <c r="DO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  <c r="CE973" s="16"/>
      <c r="CF973" s="16"/>
      <c r="CG973" s="16"/>
      <c r="CH973" s="16"/>
      <c r="CI973" s="16"/>
      <c r="CJ973" s="16"/>
      <c r="CK973" s="16"/>
      <c r="CL973" s="16"/>
      <c r="CM973" s="16"/>
      <c r="CN973" s="16"/>
      <c r="CO973" s="16"/>
      <c r="CP973" s="16"/>
      <c r="CQ973" s="16"/>
      <c r="CR973" s="16"/>
      <c r="CS973" s="16"/>
      <c r="CT973" s="16"/>
      <c r="CU973" s="16"/>
      <c r="CV973" s="16"/>
      <c r="CW973" s="16"/>
      <c r="CX973" s="16"/>
      <c r="CY973" s="16"/>
      <c r="CZ973" s="16"/>
      <c r="DA973" s="16"/>
      <c r="DB973" s="16"/>
      <c r="DC973" s="16"/>
      <c r="DD973" s="16"/>
      <c r="DE973" s="16"/>
      <c r="DF973" s="16"/>
      <c r="DG973" s="16"/>
      <c r="DH973" s="16"/>
      <c r="DI973" s="16"/>
      <c r="DJ973" s="16"/>
      <c r="DK973" s="16"/>
      <c r="DL973" s="16"/>
      <c r="DM973" s="16"/>
      <c r="DN973" s="16"/>
      <c r="DO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  <c r="CH974" s="16"/>
      <c r="CI974" s="16"/>
      <c r="CJ974" s="16"/>
      <c r="CK974" s="16"/>
      <c r="CL974" s="16"/>
      <c r="CM974" s="16"/>
      <c r="CN974" s="16"/>
      <c r="CO974" s="16"/>
      <c r="CP974" s="16"/>
      <c r="CQ974" s="16"/>
      <c r="CR974" s="16"/>
      <c r="CS974" s="16"/>
      <c r="CT974" s="16"/>
      <c r="CU974" s="16"/>
      <c r="CV974" s="16"/>
      <c r="CW974" s="16"/>
      <c r="CX974" s="16"/>
      <c r="CY974" s="16"/>
      <c r="CZ974" s="16"/>
      <c r="DA974" s="16"/>
      <c r="DB974" s="16"/>
      <c r="DC974" s="16"/>
      <c r="DD974" s="16"/>
      <c r="DE974" s="16"/>
      <c r="DF974" s="16"/>
      <c r="DG974" s="16"/>
      <c r="DH974" s="16"/>
      <c r="DI974" s="16"/>
      <c r="DJ974" s="16"/>
      <c r="DK974" s="16"/>
      <c r="DL974" s="16"/>
      <c r="DM974" s="16"/>
      <c r="DN974" s="16"/>
      <c r="DO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  <c r="CH975" s="16"/>
      <c r="CI975" s="16"/>
      <c r="CJ975" s="16"/>
      <c r="CK975" s="16"/>
      <c r="CL975" s="16"/>
      <c r="CM975" s="16"/>
      <c r="CN975" s="16"/>
      <c r="CO975" s="16"/>
      <c r="CP975" s="16"/>
      <c r="CQ975" s="16"/>
      <c r="CR975" s="16"/>
      <c r="CS975" s="16"/>
      <c r="CT975" s="16"/>
      <c r="CU975" s="16"/>
      <c r="CV975" s="16"/>
      <c r="CW975" s="16"/>
      <c r="CX975" s="16"/>
      <c r="CY975" s="16"/>
      <c r="CZ975" s="16"/>
      <c r="DA975" s="16"/>
      <c r="DB975" s="16"/>
      <c r="DC975" s="16"/>
      <c r="DD975" s="16"/>
      <c r="DE975" s="16"/>
      <c r="DF975" s="16"/>
      <c r="DG975" s="16"/>
      <c r="DH975" s="16"/>
      <c r="DI975" s="16"/>
      <c r="DJ975" s="16"/>
      <c r="DK975" s="16"/>
      <c r="DL975" s="16"/>
      <c r="DM975" s="16"/>
      <c r="DN975" s="16"/>
      <c r="DO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  <c r="CH976" s="16"/>
      <c r="CI976" s="16"/>
      <c r="CJ976" s="16"/>
      <c r="CK976" s="16"/>
      <c r="CL976" s="16"/>
      <c r="CM976" s="16"/>
      <c r="CN976" s="16"/>
      <c r="CO976" s="16"/>
      <c r="CP976" s="16"/>
      <c r="CQ976" s="16"/>
      <c r="CR976" s="16"/>
      <c r="CS976" s="16"/>
      <c r="CT976" s="16"/>
      <c r="CU976" s="16"/>
      <c r="CV976" s="16"/>
      <c r="CW976" s="16"/>
      <c r="CX976" s="16"/>
      <c r="CY976" s="16"/>
      <c r="CZ976" s="16"/>
      <c r="DA976" s="16"/>
      <c r="DB976" s="16"/>
      <c r="DC976" s="16"/>
      <c r="DD976" s="16"/>
      <c r="DE976" s="16"/>
      <c r="DF976" s="16"/>
      <c r="DG976" s="16"/>
      <c r="DH976" s="16"/>
      <c r="DI976" s="16"/>
      <c r="DJ976" s="16"/>
      <c r="DK976" s="16"/>
      <c r="DL976" s="16"/>
      <c r="DM976" s="16"/>
      <c r="DN976" s="16"/>
      <c r="DO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  <c r="CH977" s="16"/>
      <c r="CI977" s="16"/>
      <c r="CJ977" s="16"/>
      <c r="CK977" s="16"/>
      <c r="CL977" s="16"/>
      <c r="CM977" s="16"/>
      <c r="CN977" s="16"/>
      <c r="CO977" s="16"/>
      <c r="CP977" s="16"/>
      <c r="CQ977" s="16"/>
      <c r="CR977" s="16"/>
      <c r="CS977" s="16"/>
      <c r="CT977" s="16"/>
      <c r="CU977" s="16"/>
      <c r="CV977" s="16"/>
      <c r="CW977" s="16"/>
      <c r="CX977" s="16"/>
      <c r="CY977" s="16"/>
      <c r="CZ977" s="16"/>
      <c r="DA977" s="16"/>
      <c r="DB977" s="16"/>
      <c r="DC977" s="16"/>
      <c r="DD977" s="16"/>
      <c r="DE977" s="16"/>
      <c r="DF977" s="16"/>
      <c r="DG977" s="16"/>
      <c r="DH977" s="16"/>
      <c r="DI977" s="16"/>
      <c r="DJ977" s="16"/>
      <c r="DK977" s="16"/>
      <c r="DL977" s="16"/>
      <c r="DM977" s="16"/>
      <c r="DN977" s="16"/>
      <c r="DO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  <c r="CH978" s="16"/>
      <c r="CI978" s="16"/>
      <c r="CJ978" s="16"/>
      <c r="CK978" s="16"/>
      <c r="CL978" s="16"/>
      <c r="CM978" s="16"/>
      <c r="CN978" s="16"/>
      <c r="CO978" s="16"/>
      <c r="CP978" s="16"/>
      <c r="CQ978" s="16"/>
      <c r="CR978" s="16"/>
      <c r="CS978" s="16"/>
      <c r="CT978" s="16"/>
      <c r="CU978" s="16"/>
      <c r="CV978" s="16"/>
      <c r="CW978" s="16"/>
      <c r="CX978" s="16"/>
      <c r="CY978" s="16"/>
      <c r="CZ978" s="16"/>
      <c r="DA978" s="16"/>
      <c r="DB978" s="16"/>
      <c r="DC978" s="16"/>
      <c r="DD978" s="16"/>
      <c r="DE978" s="16"/>
      <c r="DF978" s="16"/>
      <c r="DG978" s="16"/>
      <c r="DH978" s="16"/>
      <c r="DI978" s="16"/>
      <c r="DJ978" s="16"/>
      <c r="DK978" s="16"/>
      <c r="DL978" s="16"/>
      <c r="DM978" s="16"/>
      <c r="DN978" s="16"/>
      <c r="DO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  <c r="CH979" s="16"/>
      <c r="CI979" s="16"/>
      <c r="CJ979" s="16"/>
      <c r="CK979" s="16"/>
      <c r="CL979" s="16"/>
      <c r="CM979" s="16"/>
      <c r="CN979" s="16"/>
      <c r="CO979" s="16"/>
      <c r="CP979" s="16"/>
      <c r="CQ979" s="16"/>
      <c r="CR979" s="16"/>
      <c r="CS979" s="16"/>
      <c r="CT979" s="16"/>
      <c r="CU979" s="16"/>
      <c r="CV979" s="16"/>
      <c r="CW979" s="16"/>
      <c r="CX979" s="16"/>
      <c r="CY979" s="16"/>
      <c r="CZ979" s="16"/>
      <c r="DA979" s="16"/>
      <c r="DB979" s="16"/>
      <c r="DC979" s="16"/>
      <c r="DD979" s="16"/>
      <c r="DE979" s="16"/>
      <c r="DF979" s="16"/>
      <c r="DG979" s="16"/>
      <c r="DH979" s="16"/>
      <c r="DI979" s="16"/>
      <c r="DJ979" s="16"/>
      <c r="DK979" s="16"/>
      <c r="DL979" s="16"/>
      <c r="DM979" s="16"/>
      <c r="DN979" s="16"/>
      <c r="DO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  <c r="CH980" s="16"/>
      <c r="CI980" s="16"/>
      <c r="CJ980" s="16"/>
      <c r="CK980" s="16"/>
      <c r="CL980" s="16"/>
      <c r="CM980" s="16"/>
      <c r="CN980" s="16"/>
      <c r="CO980" s="16"/>
      <c r="CP980" s="16"/>
      <c r="CQ980" s="16"/>
      <c r="CR980" s="16"/>
      <c r="CS980" s="16"/>
      <c r="CT980" s="16"/>
      <c r="CU980" s="16"/>
      <c r="CV980" s="16"/>
      <c r="CW980" s="16"/>
      <c r="CX980" s="16"/>
      <c r="CY980" s="16"/>
      <c r="CZ980" s="16"/>
      <c r="DA980" s="16"/>
      <c r="DB980" s="16"/>
      <c r="DC980" s="16"/>
      <c r="DD980" s="16"/>
      <c r="DE980" s="16"/>
      <c r="DF980" s="16"/>
      <c r="DG980" s="16"/>
      <c r="DH980" s="16"/>
      <c r="DI980" s="16"/>
      <c r="DJ980" s="16"/>
      <c r="DK980" s="16"/>
      <c r="DL980" s="16"/>
      <c r="DM980" s="16"/>
      <c r="DN980" s="16"/>
      <c r="DO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  <c r="CH981" s="16"/>
      <c r="CI981" s="16"/>
      <c r="CJ981" s="16"/>
      <c r="CK981" s="16"/>
      <c r="CL981" s="16"/>
      <c r="CM981" s="16"/>
      <c r="CN981" s="16"/>
      <c r="CO981" s="16"/>
      <c r="CP981" s="16"/>
      <c r="CQ981" s="16"/>
      <c r="CR981" s="16"/>
      <c r="CS981" s="16"/>
      <c r="CT981" s="16"/>
      <c r="CU981" s="16"/>
      <c r="CV981" s="16"/>
      <c r="CW981" s="16"/>
      <c r="CX981" s="16"/>
      <c r="CY981" s="16"/>
      <c r="CZ981" s="16"/>
      <c r="DA981" s="16"/>
      <c r="DB981" s="16"/>
      <c r="DC981" s="16"/>
      <c r="DD981" s="16"/>
      <c r="DE981" s="16"/>
      <c r="DF981" s="16"/>
      <c r="DG981" s="16"/>
      <c r="DH981" s="16"/>
      <c r="DI981" s="16"/>
      <c r="DJ981" s="16"/>
      <c r="DK981" s="16"/>
      <c r="DL981" s="16"/>
      <c r="DM981" s="16"/>
      <c r="DN981" s="16"/>
      <c r="DO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  <c r="CE982" s="16"/>
      <c r="CF982" s="16"/>
      <c r="CG982" s="16"/>
      <c r="CH982" s="16"/>
      <c r="CI982" s="16"/>
      <c r="CJ982" s="16"/>
      <c r="CK982" s="16"/>
      <c r="CL982" s="16"/>
      <c r="CM982" s="16"/>
      <c r="CN982" s="16"/>
      <c r="CO982" s="16"/>
      <c r="CP982" s="16"/>
      <c r="CQ982" s="16"/>
      <c r="CR982" s="16"/>
      <c r="CS982" s="16"/>
      <c r="CT982" s="16"/>
      <c r="CU982" s="16"/>
      <c r="CV982" s="16"/>
      <c r="CW982" s="16"/>
      <c r="CX982" s="16"/>
      <c r="CY982" s="16"/>
      <c r="CZ982" s="16"/>
      <c r="DA982" s="16"/>
      <c r="DB982" s="16"/>
      <c r="DC982" s="16"/>
      <c r="DD982" s="16"/>
      <c r="DE982" s="16"/>
      <c r="DF982" s="16"/>
      <c r="DG982" s="16"/>
      <c r="DH982" s="16"/>
      <c r="DI982" s="16"/>
      <c r="DJ982" s="16"/>
      <c r="DK982" s="16"/>
      <c r="DL982" s="16"/>
      <c r="DM982" s="16"/>
      <c r="DN982" s="16"/>
      <c r="DO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  <c r="CE983" s="16"/>
      <c r="CF983" s="16"/>
      <c r="CG983" s="16"/>
      <c r="CH983" s="16"/>
      <c r="CI983" s="16"/>
      <c r="CJ983" s="16"/>
      <c r="CK983" s="16"/>
      <c r="CL983" s="16"/>
      <c r="CM983" s="16"/>
      <c r="CN983" s="16"/>
      <c r="CO983" s="16"/>
      <c r="CP983" s="16"/>
      <c r="CQ983" s="16"/>
      <c r="CR983" s="16"/>
      <c r="CS983" s="16"/>
      <c r="CT983" s="16"/>
      <c r="CU983" s="16"/>
      <c r="CV983" s="16"/>
      <c r="CW983" s="16"/>
      <c r="CX983" s="16"/>
      <c r="CY983" s="16"/>
      <c r="CZ983" s="16"/>
      <c r="DA983" s="16"/>
      <c r="DB983" s="16"/>
      <c r="DC983" s="16"/>
      <c r="DD983" s="16"/>
      <c r="DE983" s="16"/>
      <c r="DF983" s="16"/>
      <c r="DG983" s="16"/>
      <c r="DH983" s="16"/>
      <c r="DI983" s="16"/>
      <c r="DJ983" s="16"/>
      <c r="DK983" s="16"/>
      <c r="DL983" s="16"/>
      <c r="DM983" s="16"/>
      <c r="DN983" s="16"/>
      <c r="DO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  <c r="CH984" s="16"/>
      <c r="CI984" s="16"/>
      <c r="CJ984" s="16"/>
      <c r="CK984" s="16"/>
      <c r="CL984" s="16"/>
      <c r="CM984" s="16"/>
      <c r="CN984" s="16"/>
      <c r="CO984" s="16"/>
      <c r="CP984" s="16"/>
      <c r="CQ984" s="16"/>
      <c r="CR984" s="16"/>
      <c r="CS984" s="16"/>
      <c r="CT984" s="16"/>
      <c r="CU984" s="16"/>
      <c r="CV984" s="16"/>
      <c r="CW984" s="16"/>
      <c r="CX984" s="16"/>
      <c r="CY984" s="16"/>
      <c r="CZ984" s="16"/>
      <c r="DA984" s="16"/>
      <c r="DB984" s="16"/>
      <c r="DC984" s="16"/>
      <c r="DD984" s="16"/>
      <c r="DE984" s="16"/>
      <c r="DF984" s="16"/>
      <c r="DG984" s="16"/>
      <c r="DH984" s="16"/>
      <c r="DI984" s="16"/>
      <c r="DJ984" s="16"/>
      <c r="DK984" s="16"/>
      <c r="DL984" s="16"/>
      <c r="DM984" s="16"/>
      <c r="DN984" s="16"/>
      <c r="DO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  <c r="CH985" s="16"/>
      <c r="CI985" s="16"/>
      <c r="CJ985" s="16"/>
      <c r="CK985" s="16"/>
      <c r="CL985" s="16"/>
      <c r="CM985" s="16"/>
      <c r="CN985" s="16"/>
      <c r="CO985" s="16"/>
      <c r="CP985" s="16"/>
      <c r="CQ985" s="16"/>
      <c r="CR985" s="16"/>
      <c r="CS985" s="16"/>
      <c r="CT985" s="16"/>
      <c r="CU985" s="16"/>
      <c r="CV985" s="16"/>
      <c r="CW985" s="16"/>
      <c r="CX985" s="16"/>
      <c r="CY985" s="16"/>
      <c r="CZ985" s="16"/>
      <c r="DA985" s="16"/>
      <c r="DB985" s="16"/>
      <c r="DC985" s="16"/>
      <c r="DD985" s="16"/>
      <c r="DE985" s="16"/>
      <c r="DF985" s="16"/>
      <c r="DG985" s="16"/>
      <c r="DH985" s="16"/>
      <c r="DI985" s="16"/>
      <c r="DJ985" s="16"/>
      <c r="DK985" s="16"/>
      <c r="DL985" s="16"/>
      <c r="DM985" s="16"/>
      <c r="DN985" s="16"/>
      <c r="DO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  <c r="CE986" s="16"/>
      <c r="CF986" s="16"/>
      <c r="CG986" s="16"/>
      <c r="CH986" s="16"/>
      <c r="CI986" s="16"/>
      <c r="CJ986" s="16"/>
      <c r="CK986" s="16"/>
      <c r="CL986" s="16"/>
      <c r="CM986" s="16"/>
      <c r="CN986" s="16"/>
      <c r="CO986" s="16"/>
      <c r="CP986" s="16"/>
      <c r="CQ986" s="16"/>
      <c r="CR986" s="16"/>
      <c r="CS986" s="16"/>
      <c r="CT986" s="16"/>
      <c r="CU986" s="16"/>
      <c r="CV986" s="16"/>
      <c r="CW986" s="16"/>
      <c r="CX986" s="16"/>
      <c r="CY986" s="16"/>
      <c r="CZ986" s="16"/>
      <c r="DA986" s="16"/>
      <c r="DB986" s="16"/>
      <c r="DC986" s="16"/>
      <c r="DD986" s="16"/>
      <c r="DE986" s="16"/>
      <c r="DF986" s="16"/>
      <c r="DG986" s="16"/>
      <c r="DH986" s="16"/>
      <c r="DI986" s="16"/>
      <c r="DJ986" s="16"/>
      <c r="DK986" s="16"/>
      <c r="DL986" s="16"/>
      <c r="DM986" s="16"/>
      <c r="DN986" s="16"/>
      <c r="DO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  <c r="CE987" s="16"/>
      <c r="CF987" s="16"/>
      <c r="CG987" s="16"/>
      <c r="CH987" s="16"/>
      <c r="CI987" s="16"/>
      <c r="CJ987" s="16"/>
      <c r="CK987" s="16"/>
      <c r="CL987" s="16"/>
      <c r="CM987" s="16"/>
      <c r="CN987" s="16"/>
      <c r="CO987" s="16"/>
      <c r="CP987" s="16"/>
      <c r="CQ987" s="16"/>
      <c r="CR987" s="16"/>
      <c r="CS987" s="16"/>
      <c r="CT987" s="16"/>
      <c r="CU987" s="16"/>
      <c r="CV987" s="16"/>
      <c r="CW987" s="16"/>
      <c r="CX987" s="16"/>
      <c r="CY987" s="16"/>
      <c r="CZ987" s="16"/>
      <c r="DA987" s="16"/>
      <c r="DB987" s="16"/>
      <c r="DC987" s="16"/>
      <c r="DD987" s="16"/>
      <c r="DE987" s="16"/>
      <c r="DF987" s="16"/>
      <c r="DG987" s="16"/>
      <c r="DH987" s="16"/>
      <c r="DI987" s="16"/>
      <c r="DJ987" s="16"/>
      <c r="DK987" s="16"/>
      <c r="DL987" s="16"/>
      <c r="DM987" s="16"/>
      <c r="DN987" s="16"/>
      <c r="DO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  <c r="CE988" s="16"/>
      <c r="CF988" s="16"/>
      <c r="CG988" s="16"/>
      <c r="CH988" s="16"/>
      <c r="CI988" s="16"/>
      <c r="CJ988" s="16"/>
      <c r="CK988" s="16"/>
      <c r="CL988" s="16"/>
      <c r="CM988" s="16"/>
      <c r="CN988" s="16"/>
      <c r="CO988" s="16"/>
      <c r="CP988" s="16"/>
      <c r="CQ988" s="16"/>
      <c r="CR988" s="16"/>
      <c r="CS988" s="16"/>
      <c r="CT988" s="16"/>
      <c r="CU988" s="16"/>
      <c r="CV988" s="16"/>
      <c r="CW988" s="16"/>
      <c r="CX988" s="16"/>
      <c r="CY988" s="16"/>
      <c r="CZ988" s="16"/>
      <c r="DA988" s="16"/>
      <c r="DB988" s="16"/>
      <c r="DC988" s="16"/>
      <c r="DD988" s="16"/>
      <c r="DE988" s="16"/>
      <c r="DF988" s="16"/>
      <c r="DG988" s="16"/>
      <c r="DH988" s="16"/>
      <c r="DI988" s="16"/>
      <c r="DJ988" s="16"/>
      <c r="DK988" s="16"/>
      <c r="DL988" s="16"/>
      <c r="DM988" s="16"/>
      <c r="DN988" s="16"/>
      <c r="DO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  <c r="CH989" s="16"/>
      <c r="CI989" s="16"/>
      <c r="CJ989" s="16"/>
      <c r="CK989" s="16"/>
      <c r="CL989" s="16"/>
      <c r="CM989" s="16"/>
      <c r="CN989" s="16"/>
      <c r="CO989" s="16"/>
      <c r="CP989" s="16"/>
      <c r="CQ989" s="16"/>
      <c r="CR989" s="16"/>
      <c r="CS989" s="16"/>
      <c r="CT989" s="16"/>
      <c r="CU989" s="16"/>
      <c r="CV989" s="16"/>
      <c r="CW989" s="16"/>
      <c r="CX989" s="16"/>
      <c r="CY989" s="16"/>
      <c r="CZ989" s="16"/>
      <c r="DA989" s="16"/>
      <c r="DB989" s="16"/>
      <c r="DC989" s="16"/>
      <c r="DD989" s="16"/>
      <c r="DE989" s="16"/>
      <c r="DF989" s="16"/>
      <c r="DG989" s="16"/>
      <c r="DH989" s="16"/>
      <c r="DI989" s="16"/>
      <c r="DJ989" s="16"/>
      <c r="DK989" s="16"/>
      <c r="DL989" s="16"/>
      <c r="DM989" s="16"/>
      <c r="DN989" s="16"/>
      <c r="DO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  <c r="CE990" s="16"/>
      <c r="CF990" s="16"/>
      <c r="CG990" s="16"/>
      <c r="CH990" s="16"/>
      <c r="CI990" s="16"/>
      <c r="CJ990" s="16"/>
      <c r="CK990" s="16"/>
      <c r="CL990" s="16"/>
      <c r="CM990" s="16"/>
      <c r="CN990" s="16"/>
      <c r="CO990" s="16"/>
      <c r="CP990" s="16"/>
      <c r="CQ990" s="16"/>
      <c r="CR990" s="16"/>
      <c r="CS990" s="16"/>
      <c r="CT990" s="16"/>
      <c r="CU990" s="16"/>
      <c r="CV990" s="16"/>
      <c r="CW990" s="16"/>
      <c r="CX990" s="16"/>
      <c r="CY990" s="16"/>
      <c r="CZ990" s="16"/>
      <c r="DA990" s="16"/>
      <c r="DB990" s="16"/>
      <c r="DC990" s="16"/>
      <c r="DD990" s="16"/>
      <c r="DE990" s="16"/>
      <c r="DF990" s="16"/>
      <c r="DG990" s="16"/>
      <c r="DH990" s="16"/>
      <c r="DI990" s="16"/>
      <c r="DJ990" s="16"/>
      <c r="DK990" s="16"/>
      <c r="DL990" s="16"/>
      <c r="DM990" s="16"/>
      <c r="DN990" s="16"/>
      <c r="DO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  <c r="CE991" s="16"/>
      <c r="CF991" s="16"/>
      <c r="CG991" s="16"/>
      <c r="CH991" s="16"/>
      <c r="CI991" s="16"/>
      <c r="CJ991" s="16"/>
      <c r="CK991" s="16"/>
      <c r="CL991" s="16"/>
      <c r="CM991" s="16"/>
      <c r="CN991" s="16"/>
      <c r="CO991" s="16"/>
      <c r="CP991" s="16"/>
      <c r="CQ991" s="16"/>
      <c r="CR991" s="16"/>
      <c r="CS991" s="16"/>
      <c r="CT991" s="16"/>
      <c r="CU991" s="16"/>
      <c r="CV991" s="16"/>
      <c r="CW991" s="16"/>
      <c r="CX991" s="16"/>
      <c r="CY991" s="16"/>
      <c r="CZ991" s="16"/>
      <c r="DA991" s="16"/>
      <c r="DB991" s="16"/>
      <c r="DC991" s="16"/>
      <c r="DD991" s="16"/>
      <c r="DE991" s="16"/>
      <c r="DF991" s="16"/>
      <c r="DG991" s="16"/>
      <c r="DH991" s="16"/>
      <c r="DI991" s="16"/>
      <c r="DJ991" s="16"/>
      <c r="DK991" s="16"/>
      <c r="DL991" s="16"/>
      <c r="DM991" s="16"/>
      <c r="DN991" s="16"/>
      <c r="DO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  <c r="CE992" s="16"/>
      <c r="CF992" s="16"/>
      <c r="CG992" s="16"/>
      <c r="CH992" s="16"/>
      <c r="CI992" s="16"/>
      <c r="CJ992" s="16"/>
      <c r="CK992" s="16"/>
      <c r="CL992" s="16"/>
      <c r="CM992" s="16"/>
      <c r="CN992" s="16"/>
      <c r="CO992" s="16"/>
      <c r="CP992" s="16"/>
      <c r="CQ992" s="16"/>
      <c r="CR992" s="16"/>
      <c r="CS992" s="16"/>
      <c r="CT992" s="16"/>
      <c r="CU992" s="16"/>
      <c r="CV992" s="16"/>
      <c r="CW992" s="16"/>
      <c r="CX992" s="16"/>
      <c r="CY992" s="16"/>
      <c r="CZ992" s="16"/>
      <c r="DA992" s="16"/>
      <c r="DB992" s="16"/>
      <c r="DC992" s="16"/>
      <c r="DD992" s="16"/>
      <c r="DE992" s="16"/>
      <c r="DF992" s="16"/>
      <c r="DG992" s="16"/>
      <c r="DH992" s="16"/>
      <c r="DI992" s="16"/>
      <c r="DJ992" s="16"/>
      <c r="DK992" s="16"/>
      <c r="DL992" s="16"/>
      <c r="DM992" s="16"/>
      <c r="DN992" s="16"/>
      <c r="DO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  <c r="CE993" s="16"/>
      <c r="CF993" s="16"/>
      <c r="CG993" s="16"/>
      <c r="CH993" s="16"/>
      <c r="CI993" s="16"/>
      <c r="CJ993" s="16"/>
      <c r="CK993" s="16"/>
      <c r="CL993" s="16"/>
      <c r="CM993" s="16"/>
      <c r="CN993" s="16"/>
      <c r="CO993" s="16"/>
      <c r="CP993" s="16"/>
      <c r="CQ993" s="16"/>
      <c r="CR993" s="16"/>
      <c r="CS993" s="16"/>
      <c r="CT993" s="16"/>
      <c r="CU993" s="16"/>
      <c r="CV993" s="16"/>
      <c r="CW993" s="16"/>
      <c r="CX993" s="16"/>
      <c r="CY993" s="16"/>
      <c r="CZ993" s="16"/>
      <c r="DA993" s="16"/>
      <c r="DB993" s="16"/>
      <c r="DC993" s="16"/>
      <c r="DD993" s="16"/>
      <c r="DE993" s="16"/>
      <c r="DF993" s="16"/>
      <c r="DG993" s="16"/>
      <c r="DH993" s="16"/>
      <c r="DI993" s="16"/>
      <c r="DJ993" s="16"/>
      <c r="DK993" s="16"/>
      <c r="DL993" s="16"/>
      <c r="DM993" s="16"/>
      <c r="DN993" s="16"/>
      <c r="DO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  <c r="CE994" s="16"/>
      <c r="CF994" s="16"/>
      <c r="CG994" s="16"/>
      <c r="CH994" s="16"/>
      <c r="CI994" s="16"/>
      <c r="CJ994" s="16"/>
      <c r="CK994" s="16"/>
      <c r="CL994" s="16"/>
      <c r="CM994" s="16"/>
      <c r="CN994" s="16"/>
      <c r="CO994" s="16"/>
      <c r="CP994" s="16"/>
      <c r="CQ994" s="16"/>
      <c r="CR994" s="16"/>
      <c r="CS994" s="16"/>
      <c r="CT994" s="16"/>
      <c r="CU994" s="16"/>
      <c r="CV994" s="16"/>
      <c r="CW994" s="16"/>
      <c r="CX994" s="16"/>
      <c r="CY994" s="16"/>
      <c r="CZ994" s="16"/>
      <c r="DA994" s="16"/>
      <c r="DB994" s="16"/>
      <c r="DC994" s="16"/>
      <c r="DD994" s="16"/>
      <c r="DE994" s="16"/>
      <c r="DF994" s="16"/>
      <c r="DG994" s="16"/>
      <c r="DH994" s="16"/>
      <c r="DI994" s="16"/>
      <c r="DJ994" s="16"/>
      <c r="DK994" s="16"/>
      <c r="DL994" s="16"/>
      <c r="DM994" s="16"/>
      <c r="DN994" s="16"/>
      <c r="DO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  <c r="CE995" s="16"/>
      <c r="CF995" s="16"/>
      <c r="CG995" s="16"/>
      <c r="CH995" s="16"/>
      <c r="CI995" s="16"/>
      <c r="CJ995" s="16"/>
      <c r="CK995" s="16"/>
      <c r="CL995" s="16"/>
      <c r="CM995" s="16"/>
      <c r="CN995" s="16"/>
      <c r="CO995" s="16"/>
      <c r="CP995" s="16"/>
      <c r="CQ995" s="16"/>
      <c r="CR995" s="16"/>
      <c r="CS995" s="16"/>
      <c r="CT995" s="16"/>
      <c r="CU995" s="16"/>
      <c r="CV995" s="16"/>
      <c r="CW995" s="16"/>
      <c r="CX995" s="16"/>
      <c r="CY995" s="16"/>
      <c r="CZ995" s="16"/>
      <c r="DA995" s="16"/>
      <c r="DB995" s="16"/>
      <c r="DC995" s="16"/>
      <c r="DD995" s="16"/>
      <c r="DE995" s="16"/>
      <c r="DF995" s="16"/>
      <c r="DG995" s="16"/>
      <c r="DH995" s="16"/>
      <c r="DI995" s="16"/>
      <c r="DJ995" s="16"/>
      <c r="DK995" s="16"/>
      <c r="DL995" s="16"/>
      <c r="DM995" s="16"/>
      <c r="DN995" s="16"/>
      <c r="DO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  <c r="CH996" s="16"/>
      <c r="CI996" s="16"/>
      <c r="CJ996" s="16"/>
      <c r="CK996" s="16"/>
      <c r="CL996" s="16"/>
      <c r="CM996" s="16"/>
      <c r="CN996" s="16"/>
      <c r="CO996" s="16"/>
      <c r="CP996" s="16"/>
      <c r="CQ996" s="16"/>
      <c r="CR996" s="16"/>
      <c r="CS996" s="16"/>
      <c r="CT996" s="16"/>
      <c r="CU996" s="16"/>
      <c r="CV996" s="16"/>
      <c r="CW996" s="16"/>
      <c r="CX996" s="16"/>
      <c r="CY996" s="16"/>
      <c r="CZ996" s="16"/>
      <c r="DA996" s="16"/>
      <c r="DB996" s="16"/>
      <c r="DC996" s="16"/>
      <c r="DD996" s="16"/>
      <c r="DE996" s="16"/>
      <c r="DF996" s="16"/>
      <c r="DG996" s="16"/>
      <c r="DH996" s="16"/>
      <c r="DI996" s="16"/>
      <c r="DJ996" s="16"/>
      <c r="DK996" s="16"/>
      <c r="DL996" s="16"/>
      <c r="DM996" s="16"/>
      <c r="DN996" s="16"/>
      <c r="DO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  <c r="CH997" s="16"/>
      <c r="CI997" s="16"/>
      <c r="CJ997" s="16"/>
      <c r="CK997" s="16"/>
      <c r="CL997" s="16"/>
      <c r="CM997" s="16"/>
      <c r="CN997" s="16"/>
      <c r="CO997" s="16"/>
      <c r="CP997" s="16"/>
      <c r="CQ997" s="16"/>
      <c r="CR997" s="16"/>
      <c r="CS997" s="16"/>
      <c r="CT997" s="16"/>
      <c r="CU997" s="16"/>
      <c r="CV997" s="16"/>
      <c r="CW997" s="16"/>
      <c r="CX997" s="16"/>
      <c r="CY997" s="16"/>
      <c r="CZ997" s="16"/>
      <c r="DA997" s="16"/>
      <c r="DB997" s="16"/>
      <c r="DC997" s="16"/>
      <c r="DD997" s="16"/>
      <c r="DE997" s="16"/>
      <c r="DF997" s="16"/>
      <c r="DG997" s="16"/>
      <c r="DH997" s="16"/>
      <c r="DI997" s="16"/>
      <c r="DJ997" s="16"/>
      <c r="DK997" s="16"/>
      <c r="DL997" s="16"/>
      <c r="DM997" s="16"/>
      <c r="DN997" s="16"/>
      <c r="DO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  <c r="CE998" s="16"/>
      <c r="CF998" s="16"/>
      <c r="CG998" s="16"/>
      <c r="CH998" s="16"/>
      <c r="CI998" s="16"/>
      <c r="CJ998" s="16"/>
      <c r="CK998" s="16"/>
      <c r="CL998" s="16"/>
      <c r="CM998" s="16"/>
      <c r="CN998" s="16"/>
      <c r="CO998" s="16"/>
      <c r="CP998" s="16"/>
      <c r="CQ998" s="16"/>
      <c r="CR998" s="16"/>
      <c r="CS998" s="16"/>
      <c r="CT998" s="16"/>
      <c r="CU998" s="16"/>
      <c r="CV998" s="16"/>
      <c r="CW998" s="16"/>
      <c r="CX998" s="16"/>
      <c r="CY998" s="16"/>
      <c r="CZ998" s="16"/>
      <c r="DA998" s="16"/>
      <c r="DB998" s="16"/>
      <c r="DC998" s="16"/>
      <c r="DD998" s="16"/>
      <c r="DE998" s="16"/>
      <c r="DF998" s="16"/>
      <c r="DG998" s="16"/>
      <c r="DH998" s="16"/>
      <c r="DI998" s="16"/>
      <c r="DJ998" s="16"/>
      <c r="DK998" s="16"/>
      <c r="DL998" s="16"/>
      <c r="DM998" s="16"/>
      <c r="DN998" s="16"/>
      <c r="DO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  <c r="CH999" s="16"/>
      <c r="CI999" s="16"/>
      <c r="CJ999" s="16"/>
      <c r="CK999" s="16"/>
      <c r="CL999" s="16"/>
      <c r="CM999" s="16"/>
      <c r="CN999" s="16"/>
      <c r="CO999" s="16"/>
      <c r="CP999" s="16"/>
      <c r="CQ999" s="16"/>
      <c r="CR999" s="16"/>
      <c r="CS999" s="16"/>
      <c r="CT999" s="16"/>
      <c r="CU999" s="16"/>
      <c r="CV999" s="16"/>
      <c r="CW999" s="16"/>
      <c r="CX999" s="16"/>
      <c r="CY999" s="16"/>
      <c r="CZ999" s="16"/>
      <c r="DA999" s="16"/>
      <c r="DB999" s="16"/>
      <c r="DC999" s="16"/>
      <c r="DD999" s="16"/>
      <c r="DE999" s="16"/>
      <c r="DF999" s="16"/>
      <c r="DG999" s="16"/>
      <c r="DH999" s="16"/>
      <c r="DI999" s="16"/>
      <c r="DJ999" s="16"/>
      <c r="DK999" s="16"/>
      <c r="DL999" s="16"/>
      <c r="DM999" s="16"/>
      <c r="DN999" s="16"/>
      <c r="DO999" s="16"/>
    </row>
  </sheetData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13"/>
    <col customWidth="1" min="2" max="2" width="22.63"/>
    <col customWidth="1" min="3" max="3" width="8.88"/>
    <col customWidth="1" min="4" max="4" width="32.38"/>
    <col customWidth="1" min="5" max="5" width="28.75"/>
    <col customWidth="1" min="6" max="6" width="43.75"/>
    <col customWidth="1" min="7" max="7" width="18.63"/>
    <col customWidth="1" min="8" max="8" width="20.5"/>
    <col customWidth="1" min="9" max="9" width="20.25"/>
    <col customWidth="1" min="10" max="10" width="25.88"/>
    <col customWidth="1" min="11" max="11" width="27.25"/>
    <col customWidth="1" min="12" max="17" width="18.88"/>
  </cols>
  <sheetData>
    <row r="1">
      <c r="A1" s="57" t="s">
        <v>181</v>
      </c>
      <c r="B1" s="58" t="s">
        <v>182</v>
      </c>
      <c r="C1" s="58" t="s">
        <v>183</v>
      </c>
      <c r="D1" s="58" t="s">
        <v>184</v>
      </c>
      <c r="E1" s="58" t="s">
        <v>185</v>
      </c>
      <c r="F1" s="58" t="s">
        <v>186</v>
      </c>
      <c r="G1" s="58" t="s">
        <v>187</v>
      </c>
      <c r="H1" s="58" t="s">
        <v>188</v>
      </c>
      <c r="I1" s="58" t="s">
        <v>189</v>
      </c>
      <c r="J1" s="58" t="s">
        <v>190</v>
      </c>
      <c r="K1" s="59" t="s">
        <v>191</v>
      </c>
    </row>
    <row r="2">
      <c r="A2" s="60">
        <v>45612.342773530094</v>
      </c>
      <c r="B2" s="61" t="s">
        <v>192</v>
      </c>
      <c r="C2" s="61" t="s">
        <v>193</v>
      </c>
      <c r="D2" s="61" t="s">
        <v>194</v>
      </c>
      <c r="E2" s="61" t="s">
        <v>195</v>
      </c>
      <c r="F2" s="61" t="s">
        <v>196</v>
      </c>
      <c r="G2" s="61">
        <v>4.0</v>
      </c>
      <c r="H2" s="61">
        <v>5.0</v>
      </c>
      <c r="I2" s="61">
        <v>5.0</v>
      </c>
      <c r="J2" s="61" t="s">
        <v>57</v>
      </c>
      <c r="K2" s="62" t="s">
        <v>197</v>
      </c>
    </row>
    <row r="3">
      <c r="A3" s="63">
        <v>45612.34618386574</v>
      </c>
      <c r="B3" s="64" t="s">
        <v>65</v>
      </c>
      <c r="C3" s="64" t="s">
        <v>198</v>
      </c>
      <c r="D3" s="64" t="s">
        <v>199</v>
      </c>
      <c r="E3" s="64" t="s">
        <v>200</v>
      </c>
      <c r="F3" s="64" t="s">
        <v>201</v>
      </c>
      <c r="G3" s="64">
        <v>5.0</v>
      </c>
      <c r="H3" s="64">
        <v>4.0</v>
      </c>
      <c r="I3" s="64">
        <v>4.0</v>
      </c>
      <c r="J3" s="64" t="s">
        <v>202</v>
      </c>
    </row>
    <row r="4">
      <c r="A4" s="60">
        <v>45612.35988307871</v>
      </c>
      <c r="B4" s="61" t="s">
        <v>89</v>
      </c>
      <c r="C4" s="61" t="s">
        <v>203</v>
      </c>
      <c r="D4" s="61" t="s">
        <v>204</v>
      </c>
      <c r="E4" s="61" t="s">
        <v>195</v>
      </c>
      <c r="F4" s="61" t="s">
        <v>67</v>
      </c>
      <c r="G4" s="61">
        <v>5.0</v>
      </c>
      <c r="H4" s="61">
        <v>5.0</v>
      </c>
      <c r="I4" s="61">
        <v>5.0</v>
      </c>
      <c r="J4" s="61" t="s">
        <v>67</v>
      </c>
    </row>
    <row r="5">
      <c r="A5" s="65">
        <v>45612.37133894676</v>
      </c>
      <c r="B5" s="66" t="s">
        <v>69</v>
      </c>
      <c r="C5" s="66" t="s">
        <v>198</v>
      </c>
      <c r="D5" s="66" t="s">
        <v>205</v>
      </c>
      <c r="E5" s="66" t="s">
        <v>206</v>
      </c>
      <c r="F5" s="66" t="s">
        <v>207</v>
      </c>
      <c r="G5" s="66">
        <v>5.0</v>
      </c>
      <c r="H5" s="66">
        <v>5.0</v>
      </c>
      <c r="I5" s="66">
        <v>5.0</v>
      </c>
      <c r="J5" s="66" t="s">
        <v>48</v>
      </c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